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c00003\Documents\Presentations Suz\Break out Session Annual Conference 2023\"/>
    </mc:Choice>
  </mc:AlternateContent>
  <xr:revisionPtr revIDLastSave="0" documentId="8_{360D54C3-9264-426A-B7A7-661726BD78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  <sheet name="2023" sheetId="2" r:id="rId2"/>
    <sheet name="2023 Rates" sheetId="4" r:id="rId3"/>
  </sheets>
  <definedNames>
    <definedName name="_xlnm.Print_Area" localSheetId="0">Worksheet!$A$1:$I$30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8" i="1"/>
  <c r="G11" i="1"/>
  <c r="G7" i="1"/>
  <c r="C10" i="1"/>
  <c r="C14" i="1" s="1"/>
  <c r="C19" i="2" l="1"/>
  <c r="C20" i="2"/>
  <c r="C23" i="2"/>
  <c r="C24" i="2"/>
  <c r="C25" i="2"/>
  <c r="C18" i="2"/>
  <c r="C7" i="2"/>
  <c r="C8" i="2"/>
  <c r="C11" i="2"/>
  <c r="C12" i="2"/>
  <c r="C13" i="2"/>
  <c r="C6" i="2"/>
  <c r="J11" i="4" l="1"/>
  <c r="E11" i="4"/>
  <c r="F11" i="4" s="1"/>
  <c r="J10" i="4"/>
  <c r="E10" i="4"/>
  <c r="F10" i="4" s="1"/>
  <c r="J9" i="4"/>
  <c r="E9" i="4"/>
  <c r="F9" i="4" s="1"/>
  <c r="J8" i="4"/>
  <c r="E8" i="4"/>
  <c r="F8" i="4" s="1"/>
  <c r="J7" i="4"/>
  <c r="F7" i="4"/>
  <c r="E7" i="4"/>
  <c r="J6" i="4"/>
  <c r="E6" i="4"/>
  <c r="F6" i="4" s="1"/>
  <c r="J5" i="4"/>
  <c r="E5" i="4"/>
  <c r="F5" i="4" s="1"/>
  <c r="J4" i="4"/>
  <c r="E4" i="4"/>
  <c r="F4" i="4" s="1"/>
  <c r="C16" i="1" l="1"/>
  <c r="F28" i="1"/>
  <c r="F29" i="1"/>
  <c r="F27" i="1"/>
  <c r="F23" i="1"/>
  <c r="F24" i="1"/>
  <c r="F22" i="1"/>
  <c r="B28" i="1"/>
  <c r="B29" i="1"/>
  <c r="B27" i="1"/>
  <c r="B23" i="1"/>
  <c r="B24" i="1"/>
  <c r="B22" i="1"/>
  <c r="I14" i="1" l="1"/>
  <c r="C28" i="1"/>
  <c r="C29" i="1"/>
  <c r="G28" i="1"/>
  <c r="G29" i="1"/>
  <c r="G27" i="1"/>
  <c r="G23" i="1"/>
  <c r="G24" i="1"/>
  <c r="I15" i="1" s="1"/>
  <c r="G22" i="1"/>
  <c r="C27" i="1"/>
  <c r="C23" i="1"/>
  <c r="C24" i="1"/>
  <c r="C22" i="1"/>
  <c r="G14" i="1"/>
  <c r="F14" i="1"/>
  <c r="F15" i="1" l="1"/>
  <c r="I16" i="1" s="1"/>
  <c r="B14" i="1"/>
  <c r="B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 Oakey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Jeff Oakey:</t>
        </r>
        <r>
          <rPr>
            <sz val="9"/>
            <color indexed="81"/>
            <rFont val="Tahoma"/>
            <family val="2"/>
          </rPr>
          <t xml:space="preserve">
Truist MMkt - 0.14/mo
Midland Natl Annuity $143.32/yr
Athene 171.35/yr</t>
        </r>
      </text>
    </comment>
  </commentList>
</comments>
</file>

<file path=xl/sharedStrings.xml><?xml version="1.0" encoding="utf-8"?>
<sst xmlns="http://schemas.openxmlformats.org/spreadsheetml/2006/main" count="159" uniqueCount="120">
  <si>
    <t>ASSETS AND INCOME WORKSHEET</t>
  </si>
  <si>
    <t>Assets / NET WORTH:</t>
  </si>
  <si>
    <t>Veteran</t>
  </si>
  <si>
    <t>Spouse</t>
  </si>
  <si>
    <t>Cash in Checking Account(s)</t>
  </si>
  <si>
    <t>Savings Bonds</t>
  </si>
  <si>
    <t>Business/Farm/ Investment property</t>
  </si>
  <si>
    <t>Total Assets:</t>
  </si>
  <si>
    <t xml:space="preserve">Gross Monthly Income </t>
  </si>
  <si>
    <t>VA-Deductible Monthly Expenses</t>
  </si>
  <si>
    <t>Wages/Bonuses:</t>
  </si>
  <si>
    <t>Medicare Part B</t>
  </si>
  <si>
    <t>Social Security:</t>
  </si>
  <si>
    <t>Medicare Part D</t>
  </si>
  <si>
    <t>Interest Income:</t>
  </si>
  <si>
    <t>Total Income:</t>
  </si>
  <si>
    <t>Total Expenses:</t>
  </si>
  <si>
    <t>Net Income:</t>
  </si>
  <si>
    <t>Maximum Annual Pension Rate (MAPR)</t>
  </si>
  <si>
    <t>NO DEPENDENTS</t>
  </si>
  <si>
    <t>Annual Amount</t>
  </si>
  <si>
    <t xml:space="preserve">Standard </t>
  </si>
  <si>
    <t>Housebound</t>
  </si>
  <si>
    <t xml:space="preserve">Aid and Attendance </t>
  </si>
  <si>
    <t>ONE DEPENDENT</t>
  </si>
  <si>
    <t>(SPOUSE OR CHILD)</t>
  </si>
  <si>
    <t>Aid and Attendance</t>
  </si>
  <si>
    <t>Standard</t>
  </si>
  <si>
    <t>(Spouse or Child)</t>
  </si>
  <si>
    <t>Net worth:</t>
  </si>
  <si>
    <t>Monthly</t>
  </si>
  <si>
    <t>Max monthly Benefit:</t>
  </si>
  <si>
    <t>VETERAN</t>
  </si>
  <si>
    <t>Survivor</t>
  </si>
  <si>
    <t>Net Monthly Benefit (calc)</t>
  </si>
  <si>
    <t>SS Death Benefit</t>
  </si>
  <si>
    <t>Other medical</t>
  </si>
  <si>
    <t>Whole Life Insurance</t>
  </si>
  <si>
    <t>Pension Level:  Survivor (no dependents) A&amp;A</t>
  </si>
  <si>
    <t>Notes:</t>
  </si>
  <si>
    <t>File -</t>
  </si>
  <si>
    <t>Surviving Spouse/ Child</t>
  </si>
  <si>
    <r>
      <t>The net worth limit to be eligible for Veterans Pension benefits is </t>
    </r>
    <r>
      <rPr>
        <b/>
        <sz val="14"/>
        <color rgb="FF323A45"/>
        <rFont val="Arial"/>
        <family val="2"/>
      </rPr>
      <t/>
    </r>
  </si>
  <si>
    <t>From December 1, 2022 to November 30, 2023</t>
  </si>
  <si>
    <t>ONE DEPENDENT (Spouse or Child)</t>
  </si>
  <si>
    <t>Net Monthly Benefit (Per VA)</t>
  </si>
  <si>
    <t>%</t>
  </si>
  <si>
    <t>BASE RATE</t>
  </si>
  <si>
    <t xml:space="preserve">SPOUSE ONLY </t>
  </si>
  <si>
    <t>SPOUSE W/ 1 CHILD &lt;18</t>
  </si>
  <si>
    <t>SPOUSE W/ 2 CHILD &lt;18</t>
  </si>
  <si>
    <t>SPOUSE W/ 3 CHILD &lt;18</t>
  </si>
  <si>
    <t>EACH ADDITIONAL CHILD &lt;18</t>
  </si>
  <si>
    <t>EACH ADDITIONAL SCHOOL CHILD =&gt;18</t>
  </si>
  <si>
    <t>*VETERAN W/ 1 CHILD &lt;18</t>
  </si>
  <si>
    <t>*VETERAN W/ 2 CHILD &lt;18</t>
  </si>
  <si>
    <t>ADDITIONAL A&amp;A SPOUSE</t>
  </si>
  <si>
    <t>*AMOUNT FOR CHILDREN UNDER 18 YEARS OLD</t>
  </si>
  <si>
    <t>VA helps Veterans and their families cope with financial challenges by providing supplemental income through the Veterans Pension benefit.      Veterans Pension is a tax-free monetary benefit payable to low-income wartime Veterans.</t>
  </si>
  <si>
    <t>MAPR EFFECTIVE                    DECEMBER 1, 2022</t>
  </si>
  <si>
    <t>ANNUAL</t>
  </si>
  <si>
    <t>MONTHLY</t>
  </si>
  <si>
    <t>MED EXPENSES 5% OF MAPR</t>
  </si>
  <si>
    <t>OTHER AMOUNTS</t>
  </si>
  <si>
    <t xml:space="preserve">VETERAN W/O DEPENDENT </t>
  </si>
  <si>
    <t>TWO VETERANS MARRIED TO EACH OTHER</t>
  </si>
  <si>
    <t>SMC "K" 128.62</t>
  </si>
  <si>
    <t>VETERAN W/ DEPENDENT</t>
  </si>
  <si>
    <t>EITHER VETERAN HOUSEBOUND</t>
  </si>
  <si>
    <t>100% w/ SMC "L"      S-4506.84/M-4708.78</t>
  </si>
  <si>
    <t>VETERAN PERMANENTLY HOUSEBOUND W/O SPOUSE</t>
  </si>
  <si>
    <t>BOTH VETERANS HOUSENOUND</t>
  </si>
  <si>
    <t>100% w/ SMC "S"        S-4054.12/M-4256.12</t>
  </si>
  <si>
    <t>VETERAN PERMANENTLY HOUSEBOUND W/ DEPENDENT</t>
  </si>
  <si>
    <t>EITHER VETERAN    A &amp; A</t>
  </si>
  <si>
    <t>Clothing Allowance 968.52</t>
  </si>
  <si>
    <t>VETERAN IN NEED OF A &amp; A W/O DEPENDENT</t>
  </si>
  <si>
    <t>1 VETERAN HOUSEBOUND &amp;             1 VETERAN A &amp; A</t>
  </si>
  <si>
    <t>One time Auto Allowance 24115.12</t>
  </si>
  <si>
    <t>VETERAN IN NEED OF A &amp; A W/ DEPENDENT</t>
  </si>
  <si>
    <t>BOTH VETERANS A &amp; A</t>
  </si>
  <si>
    <t>SPOUSE W/O DEPENDENT CHILD</t>
  </si>
  <si>
    <t>NET WORTH LIMIT EFFECTIVE DECEMBER 1, 2023</t>
  </si>
  <si>
    <t>150.538.00</t>
  </si>
  <si>
    <t>PENALTY RATE 2642.00</t>
  </si>
  <si>
    <t>SPOUSE W/ DEPENDENT CHILD</t>
  </si>
  <si>
    <t>STANDARD DIC</t>
  </si>
  <si>
    <t xml:space="preserve">SPOUSE PERMANENTLY HOUSEBOUND W/O DEPENDENT </t>
  </si>
  <si>
    <t>IP ADD FOR EACH DEPENDENT CHILD UNDER 18</t>
  </si>
  <si>
    <t>SPOUSE PERMANENTLY HOUSEBOUND W/ DEPENDENT</t>
  </si>
  <si>
    <t>ADD DIC                                                                                                       (8 YRS MARRIED &amp; 8 YEARS 100%)</t>
  </si>
  <si>
    <t>SPOUSE IN NEED OF A &amp; A                             W/O DEPENDENT CHILD</t>
  </si>
  <si>
    <t>ADD DIC (HOUSEBOUND)</t>
  </si>
  <si>
    <t>SPOUSE IN NEED OF A &amp; A                          W/ DEPENDENT CHILD</t>
  </si>
  <si>
    <t>ADD DIC (AID &amp; ATTENDANCE)</t>
  </si>
  <si>
    <t>2 YEAR TRANSITIONAL BENEFIT CHILDREN &lt;18</t>
  </si>
  <si>
    <t>BURIAL AND PLOT RATES EFFECTIVE OCTOBER 1, 2022</t>
  </si>
  <si>
    <t>SERVICE CONNECTED DEATH</t>
  </si>
  <si>
    <t>NON-SERVICE CONNECTED BURIAL (NOT HOSPITALIZED BY VA)</t>
  </si>
  <si>
    <t>Burial 300.00    Plot 893.00</t>
  </si>
  <si>
    <t>NON-SERVICE CONNECTED BURIAL (HOSPITALIZED BY VA)</t>
  </si>
  <si>
    <t>Burial 893.00    Plot 893.00</t>
  </si>
  <si>
    <t>MARKER ALLOWANCE</t>
  </si>
  <si>
    <t>Monthly Amount</t>
  </si>
  <si>
    <t>IHC - (Name)</t>
  </si>
  <si>
    <t>Dr. Copays</t>
  </si>
  <si>
    <t>Cash in MMkt Account(s)</t>
  </si>
  <si>
    <t>Farm Bureau Health insurance</t>
  </si>
  <si>
    <t>12-stone Rx Copays</t>
  </si>
  <si>
    <t>ALF- CSL of Gallatin</t>
  </si>
  <si>
    <t>Unemployment income:</t>
  </si>
  <si>
    <t>Savings Bonds or Business:</t>
  </si>
  <si>
    <t>Vet: Lname, Fname</t>
  </si>
  <si>
    <t xml:space="preserve">Survivor:  </t>
  </si>
  <si>
    <t>Retirement / IRA-FixedAnnuity</t>
  </si>
  <si>
    <t>Retirement / Annuity</t>
  </si>
  <si>
    <t>Pension IRA-Annuity</t>
  </si>
  <si>
    <t>Annuity</t>
  </si>
  <si>
    <t>IRA-RMD</t>
  </si>
  <si>
    <t>Whole Life Ins Dividends: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</si>
</sst>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.00;[Red]&quot;$&quot;#,##0.0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 Light"/>
      <family val="2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1"/>
      <color theme="1"/>
      <name val="Calibri Light"/>
      <family val="2"/>
    </font>
    <font>
      <b/>
      <sz val="18"/>
      <color theme="1"/>
      <name val="Calibri Light"/>
      <family val="2"/>
    </font>
    <font>
      <sz val="12"/>
      <color theme="1"/>
      <name val="Calibri"/>
      <family val="2"/>
      <scheme val="minor"/>
    </font>
    <font>
      <sz val="11"/>
      <color rgb="FF323A45"/>
      <name val="Arial"/>
      <family val="2"/>
    </font>
    <font>
      <b/>
      <sz val="11"/>
      <color rgb="FF0000FF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14"/>
      <color rgb="FF323A45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rgb="FF323A45"/>
      <name val="Arial"/>
      <family val="2"/>
    </font>
    <font>
      <b/>
      <sz val="18"/>
      <color theme="1"/>
      <name val="Calibri"/>
      <family val="2"/>
      <scheme val="minor"/>
    </font>
    <font>
      <b/>
      <sz val="30"/>
      <name val="Courier New"/>
      <family val="3"/>
    </font>
    <font>
      <b/>
      <sz val="14"/>
      <name val="Courier New"/>
      <family val="3"/>
    </font>
    <font>
      <b/>
      <sz val="14"/>
      <color theme="1"/>
      <name val="Courier New"/>
      <family val="3"/>
    </font>
    <font>
      <b/>
      <sz val="16"/>
      <name val="Courier New"/>
      <family val="3"/>
    </font>
    <font>
      <b/>
      <sz val="16"/>
      <color theme="1"/>
      <name val="Courier New"/>
      <family val="3"/>
    </font>
    <font>
      <b/>
      <sz val="14"/>
      <color indexed="10"/>
      <name val="Courier New"/>
      <family val="3"/>
    </font>
    <font>
      <sz val="14"/>
      <color indexed="10"/>
      <name val="Courier New"/>
      <family val="3"/>
    </font>
    <font>
      <sz val="10"/>
      <name val="Arial"/>
      <family val="2"/>
    </font>
    <font>
      <sz val="14"/>
      <name val="Courier New"/>
      <family val="3"/>
    </font>
    <font>
      <b/>
      <sz val="14"/>
      <color rgb="FF212121"/>
      <name val="Courier New"/>
      <family val="3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Down">
        <bgColor theme="9" tint="0.799951170384838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/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/>
      <bottom style="thick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/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 style="medium">
        <color rgb="FF999999"/>
      </right>
      <top/>
      <bottom style="thick">
        <color rgb="FF666666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999999"/>
      </right>
      <top/>
      <bottom style="medium">
        <color rgb="FF999999"/>
      </bottom>
      <diagonal/>
    </border>
    <border>
      <left style="medium">
        <color indexed="64"/>
      </left>
      <right style="medium">
        <color rgb="FF999999"/>
      </right>
      <top/>
      <bottom style="medium">
        <color indexed="64"/>
      </bottom>
      <diagonal/>
    </border>
    <border>
      <left/>
      <right style="medium">
        <color rgb="FF999999"/>
      </right>
      <top/>
      <bottom style="medium">
        <color indexed="64"/>
      </bottom>
      <diagonal/>
    </border>
    <border>
      <left style="medium">
        <color indexed="64"/>
      </left>
      <right style="medium">
        <color rgb="FF999999"/>
      </right>
      <top style="medium">
        <color rgb="FF999999"/>
      </top>
      <bottom style="double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double">
        <color indexed="64"/>
      </bottom>
      <diagonal/>
    </border>
    <border>
      <left style="medium">
        <color rgb="FF999999"/>
      </left>
      <right style="medium">
        <color indexed="64"/>
      </right>
      <top style="medium">
        <color rgb="FF999999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999999"/>
      </right>
      <top/>
      <bottom/>
      <diagonal/>
    </border>
  </borders>
  <cellStyleXfs count="2">
    <xf numFmtId="0" fontId="0" fillId="0" borderId="0"/>
    <xf numFmtId="0" fontId="31" fillId="0" borderId="0"/>
  </cellStyleXfs>
  <cellXfs count="257">
    <xf numFmtId="0" fontId="0" fillId="0" borderId="0" xfId="0"/>
    <xf numFmtId="0" fontId="0" fillId="0" borderId="0" xfId="0" applyAlignment="1">
      <alignment vertical="center"/>
    </xf>
    <xf numFmtId="15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9" fillId="0" borderId="0" xfId="0" applyFont="1"/>
    <xf numFmtId="0" fontId="3" fillId="0" borderId="1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6" fontId="9" fillId="0" borderId="8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6" fontId="9" fillId="0" borderId="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6" fontId="11" fillId="0" borderId="1" xfId="0" applyNumberFormat="1" applyFont="1" applyBorder="1" applyAlignment="1">
      <alignment horizontal="center"/>
    </xf>
    <xf numFmtId="0" fontId="0" fillId="2" borderId="0" xfId="0" applyFill="1"/>
    <xf numFmtId="164" fontId="9" fillId="0" borderId="4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164" fontId="6" fillId="2" borderId="14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164" fontId="6" fillId="2" borderId="15" xfId="0" applyNumberFormat="1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vertical="center" wrapText="1"/>
    </xf>
    <xf numFmtId="8" fontId="6" fillId="2" borderId="2" xfId="0" applyNumberFormat="1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21" xfId="0" applyFont="1" applyBorder="1"/>
    <xf numFmtId="0" fontId="9" fillId="0" borderId="22" xfId="0" applyFont="1" applyBorder="1" applyAlignment="1">
      <alignment vertical="center" wrapText="1"/>
    </xf>
    <xf numFmtId="8" fontId="9" fillId="0" borderId="21" xfId="0" applyNumberFormat="1" applyFont="1" applyBorder="1"/>
    <xf numFmtId="0" fontId="3" fillId="0" borderId="22" xfId="0" applyFont="1" applyBorder="1" applyAlignment="1">
      <alignment vertical="center" wrapText="1"/>
    </xf>
    <xf numFmtId="0" fontId="9" fillId="4" borderId="23" xfId="0" applyFont="1" applyFill="1" applyBorder="1" applyAlignment="1">
      <alignment vertical="center" wrapText="1"/>
    </xf>
    <xf numFmtId="8" fontId="9" fillId="0" borderId="4" xfId="0" applyNumberFormat="1" applyFont="1" applyBorder="1"/>
    <xf numFmtId="0" fontId="9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8" fontId="13" fillId="4" borderId="4" xfId="0" applyNumberFormat="1" applyFont="1" applyFill="1" applyBorder="1"/>
    <xf numFmtId="164" fontId="9" fillId="0" borderId="4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5" borderId="15" xfId="0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right" vertical="center" wrapText="1"/>
    </xf>
    <xf numFmtId="8" fontId="6" fillId="3" borderId="2" xfId="0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vertical="center" wrapText="1"/>
    </xf>
    <xf numFmtId="0" fontId="12" fillId="0" borderId="8" xfId="0" applyFont="1" applyFill="1" applyBorder="1" applyAlignment="1">
      <alignment horizontal="left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8" fontId="9" fillId="0" borderId="21" xfId="0" applyNumberFormat="1" applyFont="1" applyFill="1" applyBorder="1"/>
    <xf numFmtId="0" fontId="3" fillId="0" borderId="30" xfId="0" applyFont="1" applyBorder="1" applyAlignment="1">
      <alignment vertical="center"/>
    </xf>
    <xf numFmtId="0" fontId="9" fillId="0" borderId="31" xfId="0" applyFont="1" applyFill="1" applyBorder="1"/>
    <xf numFmtId="0" fontId="0" fillId="0" borderId="12" xfId="0" applyFill="1" applyBorder="1"/>
    <xf numFmtId="164" fontId="0" fillId="0" borderId="0" xfId="0" applyNumberFormat="1"/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6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5" fillId="2" borderId="9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vertical="center" wrapText="1"/>
    </xf>
    <xf numFmtId="0" fontId="18" fillId="6" borderId="3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vertical="center" wrapText="1"/>
    </xf>
    <xf numFmtId="6" fontId="9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9" fillId="9" borderId="3" xfId="0" applyFont="1" applyFill="1" applyBorder="1" applyAlignment="1">
      <alignment vertical="center" wrapText="1"/>
    </xf>
    <xf numFmtId="6" fontId="9" fillId="9" borderId="4" xfId="0" applyNumberFormat="1" applyFont="1" applyFill="1" applyBorder="1" applyAlignment="1">
      <alignment horizontal="center" vertical="center" wrapText="1"/>
    </xf>
    <xf numFmtId="8" fontId="9" fillId="9" borderId="21" xfId="0" applyNumberFormat="1" applyFont="1" applyFill="1" applyBorder="1"/>
    <xf numFmtId="0" fontId="9" fillId="0" borderId="22" xfId="0" applyFont="1" applyFill="1" applyBorder="1" applyAlignment="1">
      <alignment vertical="center" wrapText="1"/>
    </xf>
    <xf numFmtId="6" fontId="9" fillId="0" borderId="8" xfId="0" applyNumberFormat="1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164" fontId="25" fillId="10" borderId="1" xfId="0" applyNumberFormat="1" applyFont="1" applyFill="1" applyBorder="1" applyAlignment="1">
      <alignment horizontal="center" vertical="center" wrapText="1"/>
    </xf>
    <xf numFmtId="164" fontId="25" fillId="10" borderId="11" xfId="0" applyNumberFormat="1" applyFont="1" applyFill="1" applyBorder="1" applyAlignment="1">
      <alignment horizontal="center" vertical="center" wrapText="1"/>
    </xf>
    <xf numFmtId="165" fontId="26" fillId="10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9" fontId="27" fillId="10" borderId="1" xfId="0" applyNumberFormat="1" applyFont="1" applyFill="1" applyBorder="1" applyAlignment="1">
      <alignment horizontal="center" vertical="center"/>
    </xf>
    <xf numFmtId="164" fontId="27" fillId="4" borderId="33" xfId="0" applyNumberFormat="1" applyFont="1" applyFill="1" applyBorder="1" applyAlignment="1">
      <alignment horizontal="center" vertical="center"/>
    </xf>
    <xf numFmtId="164" fontId="27" fillId="4" borderId="34" xfId="0" applyNumberFormat="1" applyFont="1" applyFill="1" applyBorder="1" applyAlignment="1">
      <alignment horizontal="center" vertical="center"/>
    </xf>
    <xf numFmtId="164" fontId="27" fillId="0" borderId="35" xfId="0" applyNumberFormat="1" applyFont="1" applyBorder="1" applyAlignment="1">
      <alignment horizontal="center" vertical="center"/>
    </xf>
    <xf numFmtId="164" fontId="27" fillId="0" borderId="36" xfId="0" applyNumberFormat="1" applyFont="1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165" fontId="28" fillId="0" borderId="37" xfId="0" applyNumberFormat="1" applyFont="1" applyBorder="1" applyAlignment="1">
      <alignment horizontal="center" vertical="center"/>
    </xf>
    <xf numFmtId="0" fontId="29" fillId="0" borderId="0" xfId="0" applyFont="1"/>
    <xf numFmtId="9" fontId="27" fillId="10" borderId="13" xfId="0" applyNumberFormat="1" applyFont="1" applyFill="1" applyBorder="1" applyAlignment="1">
      <alignment horizontal="center" vertical="center"/>
    </xf>
    <xf numFmtId="164" fontId="27" fillId="4" borderId="38" xfId="0" applyNumberFormat="1" applyFont="1" applyFill="1" applyBorder="1" applyAlignment="1">
      <alignment horizontal="center" vertical="center"/>
    </xf>
    <xf numFmtId="164" fontId="27" fillId="4" borderId="39" xfId="0" applyNumberFormat="1" applyFont="1" applyFill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/>
    </xf>
    <xf numFmtId="164" fontId="27" fillId="0" borderId="41" xfId="0" applyNumberFormat="1" applyFont="1" applyBorder="1" applyAlignment="1">
      <alignment horizontal="center" vertical="center"/>
    </xf>
    <xf numFmtId="164" fontId="27" fillId="0" borderId="42" xfId="0" applyNumberFormat="1" applyFont="1" applyBorder="1" applyAlignment="1">
      <alignment horizontal="center" vertical="center"/>
    </xf>
    <xf numFmtId="164" fontId="27" fillId="0" borderId="43" xfId="0" applyNumberFormat="1" applyFont="1" applyBorder="1" applyAlignment="1">
      <alignment horizontal="center" vertical="center"/>
    </xf>
    <xf numFmtId="165" fontId="28" fillId="0" borderId="44" xfId="0" applyNumberFormat="1" applyFont="1" applyBorder="1" applyAlignment="1">
      <alignment horizontal="center" vertical="center"/>
    </xf>
    <xf numFmtId="164" fontId="27" fillId="0" borderId="39" xfId="0" applyNumberFormat="1" applyFont="1" applyBorder="1" applyAlignment="1">
      <alignment horizontal="center" vertical="center"/>
    </xf>
    <xf numFmtId="164" fontId="27" fillId="0" borderId="45" xfId="0" applyNumberFormat="1" applyFont="1" applyBorder="1" applyAlignment="1">
      <alignment horizontal="center" vertical="center"/>
    </xf>
    <xf numFmtId="164" fontId="27" fillId="0" borderId="38" xfId="0" applyNumberFormat="1" applyFont="1" applyBorder="1" applyAlignment="1">
      <alignment horizontal="center" vertical="center"/>
    </xf>
    <xf numFmtId="164" fontId="27" fillId="10" borderId="46" xfId="0" applyNumberFormat="1" applyFont="1" applyFill="1" applyBorder="1" applyAlignment="1">
      <alignment horizontal="center" vertical="center"/>
    </xf>
    <xf numFmtId="164" fontId="27" fillId="10" borderId="37" xfId="0" applyNumberFormat="1" applyFont="1" applyFill="1" applyBorder="1" applyAlignment="1">
      <alignment horizontal="center" vertical="center"/>
    </xf>
    <xf numFmtId="165" fontId="27" fillId="0" borderId="44" xfId="0" applyNumberFormat="1" applyFont="1" applyBorder="1" applyAlignment="1">
      <alignment horizontal="center" vertical="center"/>
    </xf>
    <xf numFmtId="0" fontId="30" fillId="0" borderId="0" xfId="0" applyFont="1"/>
    <xf numFmtId="164" fontId="27" fillId="10" borderId="38" xfId="0" applyNumberFormat="1" applyFont="1" applyFill="1" applyBorder="1" applyAlignment="1">
      <alignment horizontal="center" vertical="center"/>
    </xf>
    <xf numFmtId="165" fontId="27" fillId="4" borderId="44" xfId="0" applyNumberFormat="1" applyFont="1" applyFill="1" applyBorder="1" applyAlignment="1">
      <alignment horizontal="center" vertical="center"/>
    </xf>
    <xf numFmtId="9" fontId="27" fillId="10" borderId="11" xfId="0" applyNumberFormat="1" applyFont="1" applyFill="1" applyBorder="1" applyAlignment="1">
      <alignment horizontal="center" vertical="center"/>
    </xf>
    <xf numFmtId="164" fontId="27" fillId="0" borderId="47" xfId="0" applyNumberFormat="1" applyFont="1" applyBorder="1" applyAlignment="1">
      <alignment horizontal="center" vertical="center"/>
    </xf>
    <xf numFmtId="164" fontId="27" fillId="0" borderId="48" xfId="0" applyNumberFormat="1" applyFont="1" applyBorder="1" applyAlignment="1">
      <alignment horizontal="center" vertical="center"/>
    </xf>
    <xf numFmtId="164" fontId="27" fillId="0" borderId="49" xfId="0" applyNumberFormat="1" applyFont="1" applyBorder="1" applyAlignment="1">
      <alignment horizontal="center" vertical="center"/>
    </xf>
    <xf numFmtId="164" fontId="27" fillId="0" borderId="50" xfId="0" applyNumberFormat="1" applyFont="1" applyBorder="1" applyAlignment="1">
      <alignment horizontal="center" vertical="center"/>
    </xf>
    <xf numFmtId="164" fontId="27" fillId="10" borderId="47" xfId="0" applyNumberFormat="1" applyFont="1" applyFill="1" applyBorder="1" applyAlignment="1">
      <alignment horizontal="center" vertical="center"/>
    </xf>
    <xf numFmtId="165" fontId="27" fillId="0" borderId="51" xfId="0" applyNumberFormat="1" applyFont="1" applyBorder="1" applyAlignment="1">
      <alignment horizontal="center" vertical="center"/>
    </xf>
    <xf numFmtId="4" fontId="25" fillId="10" borderId="1" xfId="1" applyNumberFormat="1" applyFont="1" applyFill="1" applyBorder="1" applyAlignment="1">
      <alignment horizontal="center" vertical="center"/>
    </xf>
    <xf numFmtId="9" fontId="25" fillId="10" borderId="11" xfId="1" applyNumberFormat="1" applyFont="1" applyFill="1" applyBorder="1" applyAlignment="1">
      <alignment horizontal="center" vertical="center" wrapText="1"/>
    </xf>
    <xf numFmtId="9" fontId="25" fillId="10" borderId="1" xfId="1" applyNumberFormat="1" applyFont="1" applyFill="1" applyBorder="1" applyAlignment="1">
      <alignment horizontal="center" vertical="center" wrapText="1"/>
    </xf>
    <xf numFmtId="4" fontId="27" fillId="0" borderId="55" xfId="1" applyNumberFormat="1" applyFont="1" applyBorder="1" applyAlignment="1">
      <alignment horizontal="center" vertical="center"/>
    </xf>
    <xf numFmtId="4" fontId="27" fillId="0" borderId="56" xfId="1" applyNumberFormat="1" applyFont="1" applyBorder="1" applyAlignment="1">
      <alignment horizontal="center" vertical="center"/>
    </xf>
    <xf numFmtId="4" fontId="27" fillId="0" borderId="57" xfId="1" applyNumberFormat="1" applyFont="1" applyBorder="1" applyAlignment="1">
      <alignment horizontal="center" vertical="center"/>
    </xf>
    <xf numFmtId="4" fontId="27" fillId="0" borderId="33" xfId="1" applyNumberFormat="1" applyFont="1" applyBorder="1" applyAlignment="1">
      <alignment horizontal="center" vertical="center"/>
    </xf>
    <xf numFmtId="4" fontId="27" fillId="0" borderId="58" xfId="1" applyNumberFormat="1" applyFont="1" applyBorder="1" applyAlignment="1">
      <alignment horizontal="center" vertical="center"/>
    </xf>
    <xf numFmtId="4" fontId="25" fillId="10" borderId="1" xfId="0" applyNumberFormat="1" applyFont="1" applyFill="1" applyBorder="1" applyAlignment="1">
      <alignment horizontal="center" vertical="center" wrapText="1"/>
    </xf>
    <xf numFmtId="4" fontId="27" fillId="0" borderId="45" xfId="1" applyNumberFormat="1" applyFont="1" applyBorder="1" applyAlignment="1">
      <alignment horizontal="center" vertical="center"/>
    </xf>
    <xf numFmtId="4" fontId="27" fillId="0" borderId="59" xfId="1" applyNumberFormat="1" applyFont="1" applyBorder="1" applyAlignment="1">
      <alignment horizontal="center" vertical="center"/>
    </xf>
    <xf numFmtId="4" fontId="27" fillId="0" borderId="38" xfId="1" applyNumberFormat="1" applyFont="1" applyBorder="1" applyAlignment="1">
      <alignment horizontal="center" vertical="center"/>
    </xf>
    <xf numFmtId="4" fontId="27" fillId="0" borderId="60" xfId="1" applyNumberFormat="1" applyFont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 wrapText="1"/>
    </xf>
    <xf numFmtId="4" fontId="27" fillId="0" borderId="37" xfId="1" applyNumberFormat="1" applyFont="1" applyBorder="1" applyAlignment="1">
      <alignment horizontal="center" vertical="center"/>
    </xf>
    <xf numFmtId="4" fontId="27" fillId="0" borderId="61" xfId="1" applyNumberFormat="1" applyFont="1" applyBorder="1" applyAlignment="1">
      <alignment horizontal="center" vertical="center"/>
    </xf>
    <xf numFmtId="4" fontId="27" fillId="0" borderId="62" xfId="1" applyNumberFormat="1" applyFont="1" applyBorder="1" applyAlignment="1">
      <alignment horizontal="center" vertical="center"/>
    </xf>
    <xf numFmtId="4" fontId="27" fillId="0" borderId="47" xfId="1" applyNumberFormat="1" applyFont="1" applyBorder="1" applyAlignment="1">
      <alignment horizontal="center" vertical="center"/>
    </xf>
    <xf numFmtId="4" fontId="27" fillId="0" borderId="63" xfId="1" applyNumberFormat="1" applyFont="1" applyBorder="1" applyAlignment="1">
      <alignment horizontal="center" vertical="center"/>
    </xf>
    <xf numFmtId="4" fontId="25" fillId="0" borderId="64" xfId="1" applyNumberFormat="1" applyFont="1" applyBorder="1" applyAlignment="1">
      <alignment horizontal="center"/>
    </xf>
    <xf numFmtId="4" fontId="27" fillId="0" borderId="39" xfId="1" applyNumberFormat="1" applyFont="1" applyBorder="1" applyAlignment="1">
      <alignment horizontal="center" vertical="center"/>
    </xf>
    <xf numFmtId="4" fontId="27" fillId="0" borderId="41" xfId="0" applyNumberFormat="1" applyFont="1" applyBorder="1" applyAlignment="1" applyProtection="1">
      <alignment horizontal="center" vertical="center"/>
      <protection locked="0"/>
    </xf>
    <xf numFmtId="4" fontId="25" fillId="11" borderId="54" xfId="1" applyNumberFormat="1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4" fontId="27" fillId="0" borderId="46" xfId="1" applyNumberFormat="1" applyFont="1" applyBorder="1" applyAlignment="1">
      <alignment horizontal="center" vertical="center"/>
    </xf>
    <xf numFmtId="4" fontId="27" fillId="0" borderId="55" xfId="0" applyNumberFormat="1" applyFont="1" applyBorder="1" applyAlignment="1" applyProtection="1">
      <alignment horizontal="center" vertical="center"/>
      <protection locked="0"/>
    </xf>
    <xf numFmtId="4" fontId="27" fillId="0" borderId="69" xfId="0" applyNumberFormat="1" applyFont="1" applyBorder="1" applyAlignment="1" applyProtection="1">
      <alignment horizontal="center" vertical="center"/>
      <protection locked="0"/>
    </xf>
    <xf numFmtId="4" fontId="27" fillId="0" borderId="70" xfId="1" applyNumberFormat="1" applyFont="1" applyBorder="1" applyAlignment="1">
      <alignment horizontal="center" vertical="center"/>
    </xf>
    <xf numFmtId="4" fontId="25" fillId="0" borderId="47" xfId="1" applyNumberFormat="1" applyFont="1" applyBorder="1" applyAlignment="1">
      <alignment horizontal="center" vertical="center"/>
    </xf>
    <xf numFmtId="4" fontId="25" fillId="0" borderId="48" xfId="1" applyNumberFormat="1" applyFont="1" applyBorder="1" applyAlignment="1">
      <alignment horizontal="center" vertical="center"/>
    </xf>
    <xf numFmtId="4" fontId="25" fillId="0" borderId="50" xfId="0" applyNumberFormat="1" applyFont="1" applyBorder="1" applyAlignment="1">
      <alignment horizontal="center" vertical="center"/>
    </xf>
    <xf numFmtId="0" fontId="33" fillId="4" borderId="33" xfId="0" applyFont="1" applyFill="1" applyBorder="1" applyAlignment="1">
      <alignment vertical="center" wrapText="1"/>
    </xf>
    <xf numFmtId="0" fontId="33" fillId="4" borderId="35" xfId="0" applyFont="1" applyFill="1" applyBorder="1" applyAlignment="1">
      <alignment vertical="center" wrapText="1"/>
    </xf>
    <xf numFmtId="0" fontId="25" fillId="4" borderId="35" xfId="1" applyFont="1" applyFill="1" applyBorder="1" applyAlignment="1">
      <alignment horizontal="center" vertical="center" wrapText="1"/>
    </xf>
    <xf numFmtId="0" fontId="25" fillId="4" borderId="75" xfId="1" applyFont="1" applyFill="1" applyBorder="1" applyAlignment="1">
      <alignment vertical="center" wrapText="1"/>
    </xf>
    <xf numFmtId="0" fontId="25" fillId="4" borderId="38" xfId="1" applyFont="1" applyFill="1" applyBorder="1" applyAlignment="1">
      <alignment vertical="center" wrapText="1"/>
    </xf>
    <xf numFmtId="0" fontId="25" fillId="4" borderId="40" xfId="1" applyFont="1" applyFill="1" applyBorder="1" applyAlignment="1">
      <alignment vertical="center" wrapText="1"/>
    </xf>
    <xf numFmtId="0" fontId="25" fillId="4" borderId="59" xfId="1" applyFont="1" applyFill="1" applyBorder="1" applyAlignment="1">
      <alignment vertical="center" wrapText="1"/>
    </xf>
    <xf numFmtId="4" fontId="25" fillId="0" borderId="45" xfId="0" applyNumberFormat="1" applyFont="1" applyBorder="1" applyAlignment="1">
      <alignment horizontal="center" vertical="center" wrapText="1"/>
    </xf>
    <xf numFmtId="0" fontId="25" fillId="4" borderId="38" xfId="1" applyFont="1" applyFill="1" applyBorder="1" applyAlignment="1">
      <alignment horizontal="center" vertical="center" wrapText="1"/>
    </xf>
    <xf numFmtId="0" fontId="32" fillId="4" borderId="40" xfId="1" applyFont="1" applyFill="1" applyBorder="1" applyAlignment="1">
      <alignment horizontal="center" vertical="center" wrapText="1"/>
    </xf>
    <xf numFmtId="4" fontId="27" fillId="4" borderId="40" xfId="0" applyNumberFormat="1" applyFont="1" applyFill="1" applyBorder="1" applyAlignment="1">
      <alignment horizontal="center" vertical="center"/>
    </xf>
    <xf numFmtId="0" fontId="32" fillId="4" borderId="59" xfId="0" applyFont="1" applyFill="1" applyBorder="1"/>
    <xf numFmtId="4" fontId="27" fillId="0" borderId="45" xfId="0" applyNumberFormat="1" applyFont="1" applyBorder="1" applyAlignment="1">
      <alignment horizontal="center" vertical="center"/>
    </xf>
    <xf numFmtId="0" fontId="25" fillId="4" borderId="47" xfId="0" applyFont="1" applyFill="1" applyBorder="1" applyAlignment="1">
      <alignment vertical="center"/>
    </xf>
    <xf numFmtId="0" fontId="25" fillId="4" borderId="48" xfId="0" applyFont="1" applyFill="1" applyBorder="1" applyAlignment="1">
      <alignment vertical="center"/>
    </xf>
    <xf numFmtId="4" fontId="27" fillId="4" borderId="7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6" fontId="3" fillId="8" borderId="8" xfId="0" applyNumberFormat="1" applyFont="1" applyFill="1" applyBorder="1" applyAlignment="1">
      <alignment horizontal="center" vertical="center" wrapText="1"/>
    </xf>
    <xf numFmtId="6" fontId="3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6" fontId="34" fillId="2" borderId="8" xfId="0" applyNumberFormat="1" applyFont="1" applyFill="1" applyBorder="1" applyAlignment="1">
      <alignment horizontal="center" vertical="center" wrapText="1"/>
    </xf>
    <xf numFmtId="8" fontId="34" fillId="2" borderId="8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6" borderId="0" xfId="0" applyFont="1" applyFill="1" applyAlignment="1">
      <alignment horizontal="center" vertical="center"/>
    </xf>
    <xf numFmtId="6" fontId="34" fillId="6" borderId="4" xfId="0" applyNumberFormat="1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2" borderId="0" xfId="0" applyFill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29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3" borderId="29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5" fillId="10" borderId="53" xfId="1" applyFont="1" applyFill="1" applyBorder="1" applyAlignment="1">
      <alignment horizontal="center" vertical="center" wrapText="1"/>
    </xf>
    <xf numFmtId="0" fontId="25" fillId="10" borderId="54" xfId="1" applyFont="1" applyFill="1" applyBorder="1" applyAlignment="1">
      <alignment horizontal="center" vertical="center" wrapText="1"/>
    </xf>
    <xf numFmtId="0" fontId="25" fillId="10" borderId="2" xfId="1" applyFont="1" applyFill="1" applyBorder="1" applyAlignment="1">
      <alignment horizontal="center" vertical="center" wrapText="1"/>
    </xf>
    <xf numFmtId="0" fontId="25" fillId="10" borderId="2" xfId="0" applyFont="1" applyFill="1" applyBorder="1" applyAlignment="1">
      <alignment horizontal="center" vertical="center" wrapText="1"/>
    </xf>
    <xf numFmtId="0" fontId="27" fillId="10" borderId="31" xfId="0" applyFont="1" applyFill="1" applyBorder="1" applyAlignment="1">
      <alignment horizontal="center" vertical="center" wrapText="1"/>
    </xf>
    <xf numFmtId="0" fontId="27" fillId="10" borderId="12" xfId="0" applyFont="1" applyFill="1" applyBorder="1" applyAlignment="1">
      <alignment horizontal="center" vertical="center" wrapText="1"/>
    </xf>
    <xf numFmtId="0" fontId="27" fillId="10" borderId="32" xfId="0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center" vertical="center" wrapText="1"/>
    </xf>
    <xf numFmtId="0" fontId="25" fillId="0" borderId="31" xfId="1" applyFont="1" applyBorder="1" applyAlignment="1">
      <alignment horizontal="center" vertical="center" wrapText="1"/>
    </xf>
    <xf numFmtId="0" fontId="32" fillId="0" borderId="16" xfId="0" applyFont="1" applyBorder="1" applyAlignment="1">
      <alignment wrapText="1"/>
    </xf>
    <xf numFmtId="0" fontId="32" fillId="0" borderId="12" xfId="0" applyFont="1" applyBorder="1" applyAlignment="1">
      <alignment wrapText="1"/>
    </xf>
    <xf numFmtId="0" fontId="32" fillId="0" borderId="32" xfId="0" applyFont="1" applyBorder="1" applyAlignment="1">
      <alignment wrapText="1"/>
    </xf>
    <xf numFmtId="0" fontId="32" fillId="0" borderId="52" xfId="0" applyFont="1" applyBorder="1" applyAlignment="1">
      <alignment wrapText="1"/>
    </xf>
    <xf numFmtId="0" fontId="32" fillId="0" borderId="4" xfId="0" applyFont="1" applyBorder="1" applyAlignment="1">
      <alignment wrapText="1"/>
    </xf>
    <xf numFmtId="0" fontId="25" fillId="11" borderId="32" xfId="0" applyFont="1" applyFill="1" applyBorder="1" applyAlignment="1">
      <alignment horizontal="center"/>
    </xf>
    <xf numFmtId="0" fontId="32" fillId="11" borderId="52" xfId="0" applyFont="1" applyFill="1" applyBorder="1" applyAlignment="1">
      <alignment horizontal="center"/>
    </xf>
    <xf numFmtId="0" fontId="32" fillId="11" borderId="4" xfId="0" applyFont="1" applyFill="1" applyBorder="1" applyAlignment="1">
      <alignment horizontal="center"/>
    </xf>
    <xf numFmtId="4" fontId="25" fillId="10" borderId="53" xfId="1" applyNumberFormat="1" applyFont="1" applyFill="1" applyBorder="1" applyAlignment="1">
      <alignment horizontal="center" vertical="center" wrapText="1"/>
    </xf>
    <xf numFmtId="0" fontId="25" fillId="10" borderId="31" xfId="1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25" fillId="10" borderId="65" xfId="1" applyFont="1" applyFill="1" applyBorder="1" applyAlignment="1">
      <alignment horizontal="center" vertical="center" wrapText="1"/>
    </xf>
    <xf numFmtId="0" fontId="25" fillId="10" borderId="66" xfId="0" applyFont="1" applyFill="1" applyBorder="1" applyAlignment="1">
      <alignment horizontal="center" vertical="center" wrapText="1"/>
    </xf>
    <xf numFmtId="0" fontId="25" fillId="10" borderId="67" xfId="0" applyFont="1" applyFill="1" applyBorder="1" applyAlignment="1">
      <alignment horizontal="center" vertical="center" wrapText="1"/>
    </xf>
    <xf numFmtId="0" fontId="25" fillId="10" borderId="66" xfId="1" applyFont="1" applyFill="1" applyBorder="1" applyAlignment="1">
      <alignment horizontal="center" vertical="center" wrapText="1"/>
    </xf>
    <xf numFmtId="0" fontId="25" fillId="10" borderId="67" xfId="1" applyFont="1" applyFill="1" applyBorder="1" applyAlignment="1">
      <alignment horizontal="center" vertical="center" wrapText="1"/>
    </xf>
    <xf numFmtId="4" fontId="27" fillId="4" borderId="68" xfId="1" applyNumberFormat="1" applyFont="1" applyFill="1" applyBorder="1" applyAlignment="1">
      <alignment horizontal="center" vertical="center"/>
    </xf>
    <xf numFmtId="4" fontId="27" fillId="4" borderId="57" xfId="1" applyNumberFormat="1" applyFont="1" applyFill="1" applyBorder="1" applyAlignment="1">
      <alignment horizontal="center" vertical="center"/>
    </xf>
    <xf numFmtId="4" fontId="27" fillId="0" borderId="70" xfId="0" applyNumberFormat="1" applyFont="1" applyBorder="1" applyAlignment="1">
      <alignment horizontal="center" vertical="center"/>
    </xf>
    <xf numFmtId="4" fontId="27" fillId="0" borderId="44" xfId="0" applyNumberFormat="1" applyFont="1" applyBorder="1" applyAlignment="1">
      <alignment horizontal="center" vertical="center"/>
    </xf>
    <xf numFmtId="0" fontId="25" fillId="11" borderId="53" xfId="0" applyFont="1" applyFill="1" applyBorder="1" applyAlignment="1">
      <alignment horizontal="center"/>
    </xf>
    <xf numFmtId="0" fontId="32" fillId="11" borderId="54" xfId="0" applyFont="1" applyFill="1" applyBorder="1" applyAlignment="1">
      <alignment horizontal="center"/>
    </xf>
    <xf numFmtId="0" fontId="32" fillId="10" borderId="53" xfId="1" applyFont="1" applyFill="1" applyBorder="1" applyAlignment="1">
      <alignment horizontal="center" vertical="center" wrapText="1"/>
    </xf>
    <xf numFmtId="0" fontId="32" fillId="10" borderId="54" xfId="1" applyFont="1" applyFill="1" applyBorder="1" applyAlignment="1">
      <alignment horizontal="center" vertical="center" wrapText="1"/>
    </xf>
    <xf numFmtId="0" fontId="32" fillId="10" borderId="2" xfId="1" applyFont="1" applyFill="1" applyBorder="1" applyAlignment="1">
      <alignment horizontal="center" vertical="center" wrapText="1"/>
    </xf>
    <xf numFmtId="0" fontId="25" fillId="10" borderId="71" xfId="1" applyFont="1" applyFill="1" applyBorder="1" applyAlignment="1">
      <alignment horizontal="center" vertical="center" wrapText="1"/>
    </xf>
    <xf numFmtId="0" fontId="25" fillId="10" borderId="72" xfId="1" applyFont="1" applyFill="1" applyBorder="1" applyAlignment="1">
      <alignment horizontal="center" vertical="center" wrapText="1"/>
    </xf>
    <xf numFmtId="0" fontId="25" fillId="10" borderId="73" xfId="1" applyFont="1" applyFill="1" applyBorder="1" applyAlignment="1">
      <alignment horizontal="center" vertical="center" wrapText="1"/>
    </xf>
    <xf numFmtId="4" fontId="27" fillId="0" borderId="49" xfId="0" applyNumberFormat="1" applyFont="1" applyBorder="1" applyAlignment="1">
      <alignment horizontal="center" vertical="center"/>
    </xf>
    <xf numFmtId="4" fontId="27" fillId="0" borderId="74" xfId="0" applyNumberFormat="1" applyFont="1" applyBorder="1" applyAlignment="1">
      <alignment horizontal="center" vertical="center"/>
    </xf>
    <xf numFmtId="0" fontId="25" fillId="11" borderId="53" xfId="0" applyFont="1" applyFill="1" applyBorder="1" applyAlignment="1">
      <alignment horizontal="center" vertical="center"/>
    </xf>
    <xf numFmtId="0" fontId="25" fillId="11" borderId="54" xfId="0" applyFont="1" applyFill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Normal="100" workbookViewId="0">
      <selection activeCell="E12" sqref="E12"/>
    </sheetView>
  </sheetViews>
  <sheetFormatPr defaultRowHeight="15" x14ac:dyDescent="0.25"/>
  <cols>
    <col min="1" max="1" width="26.140625" customWidth="1"/>
    <col min="2" max="2" width="15.140625" customWidth="1"/>
    <col min="3" max="3" width="11.42578125" customWidth="1"/>
    <col min="4" max="4" width="3.42578125" customWidth="1"/>
    <col min="5" max="5" width="26.140625" customWidth="1"/>
    <col min="6" max="6" width="15.42578125" customWidth="1"/>
    <col min="7" max="7" width="10.85546875" customWidth="1"/>
    <col min="8" max="8" width="20.42578125" customWidth="1"/>
    <col min="9" max="9" width="17.85546875" customWidth="1"/>
    <col min="10" max="11" width="10.140625" bestFit="1" customWidth="1"/>
  </cols>
  <sheetData>
    <row r="1" spans="1:12" ht="31.5" x14ac:dyDescent="0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22"/>
      <c r="K1" s="22"/>
      <c r="L1" s="22"/>
    </row>
    <row r="2" spans="1:12" x14ac:dyDescent="0.25">
      <c r="A2" s="1" t="s">
        <v>112</v>
      </c>
      <c r="B2" t="s">
        <v>40</v>
      </c>
      <c r="C2">
        <v>17674257</v>
      </c>
      <c r="E2" t="s">
        <v>113</v>
      </c>
      <c r="I2" s="2">
        <v>45160</v>
      </c>
    </row>
    <row r="3" spans="1:12" ht="15.75" thickBot="1" x14ac:dyDescent="0.3"/>
    <row r="4" spans="1:12" ht="38.25" thickBot="1" x14ac:dyDescent="0.3">
      <c r="A4" s="3" t="s">
        <v>1</v>
      </c>
      <c r="B4" s="4" t="s">
        <v>2</v>
      </c>
      <c r="C4" s="4" t="s">
        <v>3</v>
      </c>
      <c r="E4" s="8" t="s">
        <v>8</v>
      </c>
      <c r="F4" s="4" t="s">
        <v>2</v>
      </c>
      <c r="G4" s="4" t="s">
        <v>3</v>
      </c>
      <c r="H4" s="4" t="s">
        <v>9</v>
      </c>
      <c r="I4" s="9"/>
    </row>
    <row r="5" spans="1:12" ht="30.75" thickBot="1" x14ac:dyDescent="0.3">
      <c r="A5" s="5" t="s">
        <v>114</v>
      </c>
      <c r="B5" s="52">
        <v>0</v>
      </c>
      <c r="C5" s="35">
        <v>32058.27</v>
      </c>
      <c r="E5" s="10" t="s">
        <v>10</v>
      </c>
      <c r="F5" s="52">
        <v>0</v>
      </c>
      <c r="G5" s="35">
        <v>0</v>
      </c>
      <c r="H5" s="11" t="s">
        <v>11</v>
      </c>
      <c r="I5" s="35">
        <v>164.9</v>
      </c>
    </row>
    <row r="6" spans="1:12" ht="16.5" thickBot="1" x14ac:dyDescent="0.3">
      <c r="A6" s="5" t="s">
        <v>115</v>
      </c>
      <c r="B6" s="52">
        <v>0</v>
      </c>
      <c r="C6" s="35">
        <v>36979.440000000002</v>
      </c>
      <c r="E6" s="36" t="s">
        <v>12</v>
      </c>
      <c r="F6" s="52">
        <v>0</v>
      </c>
      <c r="G6" s="190">
        <v>1984.9</v>
      </c>
      <c r="H6" s="11" t="s">
        <v>13</v>
      </c>
      <c r="I6" s="35"/>
    </row>
    <row r="7" spans="1:12" ht="30.75" thickBot="1" x14ac:dyDescent="0.3">
      <c r="A7" s="5" t="s">
        <v>116</v>
      </c>
      <c r="B7" s="52">
        <v>0</v>
      </c>
      <c r="C7" s="35">
        <v>59454.7</v>
      </c>
      <c r="E7" s="36" t="s">
        <v>118</v>
      </c>
      <c r="F7" s="52">
        <v>0</v>
      </c>
      <c r="G7" s="189">
        <f>2521.91/12</f>
        <v>210.15916666666666</v>
      </c>
      <c r="H7" s="11" t="s">
        <v>107</v>
      </c>
      <c r="I7" s="35">
        <v>282.18</v>
      </c>
    </row>
    <row r="8" spans="1:12" ht="16.5" thickBot="1" x14ac:dyDescent="0.3">
      <c r="A8" s="5" t="s">
        <v>117</v>
      </c>
      <c r="B8" s="52">
        <v>0</v>
      </c>
      <c r="C8" s="35">
        <v>0</v>
      </c>
      <c r="E8" s="36" t="s">
        <v>118</v>
      </c>
      <c r="F8" s="52">
        <v>0</v>
      </c>
      <c r="G8" s="189">
        <f>4679.77/12</f>
        <v>389.98083333333335</v>
      </c>
      <c r="H8" s="11" t="s">
        <v>104</v>
      </c>
      <c r="I8" s="35">
        <v>0</v>
      </c>
    </row>
    <row r="9" spans="1:12" ht="16.5" thickBot="1" x14ac:dyDescent="0.3">
      <c r="A9" s="5" t="s">
        <v>5</v>
      </c>
      <c r="B9" s="52">
        <v>0</v>
      </c>
      <c r="C9" s="35">
        <v>0</v>
      </c>
      <c r="E9" s="36" t="s">
        <v>110</v>
      </c>
      <c r="F9" s="52">
        <v>0</v>
      </c>
      <c r="G9" s="35">
        <v>0</v>
      </c>
      <c r="H9" s="11" t="s">
        <v>109</v>
      </c>
      <c r="I9" s="35">
        <v>5707.85</v>
      </c>
    </row>
    <row r="10" spans="1:12" ht="32.25" thickBot="1" x14ac:dyDescent="0.3">
      <c r="A10" s="5" t="s">
        <v>4</v>
      </c>
      <c r="B10" s="52">
        <v>0</v>
      </c>
      <c r="C10" s="35">
        <f>3607.19+2437.38</f>
        <v>6044.57</v>
      </c>
      <c r="E10" s="36" t="s">
        <v>111</v>
      </c>
      <c r="F10" s="52">
        <v>0</v>
      </c>
      <c r="G10" s="191">
        <v>0</v>
      </c>
      <c r="H10" s="11"/>
      <c r="I10" s="35"/>
    </row>
    <row r="11" spans="1:12" ht="16.5" thickBot="1" x14ac:dyDescent="0.3">
      <c r="A11" s="5" t="s">
        <v>106</v>
      </c>
      <c r="B11" s="52">
        <v>0</v>
      </c>
      <c r="C11" s="35">
        <v>12779.83</v>
      </c>
      <c r="E11" s="36" t="s">
        <v>119</v>
      </c>
      <c r="F11" s="52">
        <v>0</v>
      </c>
      <c r="G11" s="189">
        <f>3937.5/12</f>
        <v>328.125</v>
      </c>
      <c r="H11" s="11" t="s">
        <v>105</v>
      </c>
      <c r="I11" s="35">
        <v>0</v>
      </c>
    </row>
    <row r="12" spans="1:12" ht="16.5" thickBot="1" x14ac:dyDescent="0.3">
      <c r="A12" s="55" t="s">
        <v>37</v>
      </c>
      <c r="B12" s="52">
        <v>0</v>
      </c>
      <c r="C12" s="174">
        <v>0</v>
      </c>
      <c r="E12" s="36" t="s">
        <v>14</v>
      </c>
      <c r="F12" s="52">
        <v>0</v>
      </c>
      <c r="G12" s="189">
        <f>11.95+0.14+(171.35/12)</f>
        <v>26.369166666666665</v>
      </c>
      <c r="H12" s="11" t="s">
        <v>108</v>
      </c>
      <c r="I12" s="57">
        <v>58</v>
      </c>
    </row>
    <row r="13" spans="1:12" ht="30.75" thickBot="1" x14ac:dyDescent="0.3">
      <c r="A13" s="5" t="s">
        <v>6</v>
      </c>
      <c r="B13" s="52">
        <v>0</v>
      </c>
      <c r="C13" s="35">
        <v>0</v>
      </c>
      <c r="E13" s="56" t="s">
        <v>35</v>
      </c>
      <c r="F13" s="52">
        <v>0</v>
      </c>
      <c r="G13" s="35">
        <v>0</v>
      </c>
      <c r="H13" s="12" t="s">
        <v>36</v>
      </c>
      <c r="I13" s="35">
        <v>0</v>
      </c>
      <c r="J13" s="62"/>
      <c r="K13" s="62"/>
    </row>
    <row r="14" spans="1:12" ht="19.5" thickBot="1" x14ac:dyDescent="0.3">
      <c r="A14" s="6" t="s">
        <v>7</v>
      </c>
      <c r="B14" s="7">
        <f>SUM(B10:B13)</f>
        <v>0</v>
      </c>
      <c r="C14" s="7">
        <f>SUM(C10:C13)</f>
        <v>18824.400000000001</v>
      </c>
      <c r="E14" s="23" t="s">
        <v>15</v>
      </c>
      <c r="F14" s="28">
        <f>SUM(F5:F13)</f>
        <v>0</v>
      </c>
      <c r="G14" s="28">
        <f>SUM(G5:G13)</f>
        <v>2939.5341666666673</v>
      </c>
      <c r="H14" s="24" t="s">
        <v>16</v>
      </c>
      <c r="I14" s="50">
        <f>SUM(I5:I13)</f>
        <v>6212.93</v>
      </c>
    </row>
    <row r="15" spans="1:12" ht="32.25" thickBot="1" x14ac:dyDescent="0.3">
      <c r="A15" s="25" t="s">
        <v>29</v>
      </c>
      <c r="B15" s="30">
        <f>SUM(B14:C14)</f>
        <v>18824.400000000001</v>
      </c>
      <c r="C15" s="13"/>
      <c r="D15" s="13"/>
      <c r="E15" s="31" t="s">
        <v>17</v>
      </c>
      <c r="F15" s="32">
        <f>F14+G14-I14</f>
        <v>-3273.395833333333</v>
      </c>
      <c r="G15" s="51"/>
      <c r="H15" s="33" t="s">
        <v>31</v>
      </c>
      <c r="I15" s="34">
        <f>G24</f>
        <v>1432.6666666666667</v>
      </c>
    </row>
    <row r="16" spans="1:12" ht="29.25" customHeight="1" thickBot="1" x14ac:dyDescent="0.3">
      <c r="A16" s="194"/>
      <c r="B16" s="195"/>
      <c r="C16" s="26">
        <f>'2023'!B2</f>
        <v>150538</v>
      </c>
      <c r="E16" s="31" t="s">
        <v>45</v>
      </c>
      <c r="F16" s="53"/>
      <c r="G16" s="51"/>
      <c r="H16" s="33" t="s">
        <v>34</v>
      </c>
      <c r="I16" s="54">
        <f>IF(F15&lt;0,I15,(I15-F15))</f>
        <v>1432.6666666666667</v>
      </c>
    </row>
    <row r="17" spans="1:9" ht="8.25" customHeight="1" thickBot="1" x14ac:dyDescent="0.3">
      <c r="A17" s="196"/>
      <c r="B17" s="196"/>
      <c r="C17" s="27"/>
      <c r="D17" s="27"/>
      <c r="E17" s="27"/>
      <c r="F17" s="27"/>
      <c r="G17" s="27"/>
      <c r="H17" s="27"/>
      <c r="I17" s="27"/>
    </row>
    <row r="18" spans="1:9" ht="27" thickBot="1" x14ac:dyDescent="0.45">
      <c r="A18" s="188" t="s">
        <v>38</v>
      </c>
      <c r="B18" s="188"/>
      <c r="C18" s="188"/>
      <c r="D18" s="188"/>
      <c r="E18" s="188"/>
      <c r="F18" s="188"/>
      <c r="G18" s="188"/>
      <c r="H18" s="60" t="s">
        <v>39</v>
      </c>
      <c r="I18" s="61"/>
    </row>
    <row r="19" spans="1:9" ht="16.5" thickBot="1" x14ac:dyDescent="0.3">
      <c r="A19" s="197" t="s">
        <v>32</v>
      </c>
      <c r="B19" s="198"/>
      <c r="C19" s="199"/>
      <c r="E19" s="197" t="s">
        <v>33</v>
      </c>
      <c r="F19" s="198"/>
      <c r="G19" s="198"/>
      <c r="H19" s="200"/>
      <c r="I19" s="201"/>
    </row>
    <row r="20" spans="1:9" s="13" customFormat="1" ht="44.25" customHeight="1" thickBot="1" x14ac:dyDescent="0.3">
      <c r="A20" s="44" t="s">
        <v>18</v>
      </c>
      <c r="B20" s="45" t="s">
        <v>20</v>
      </c>
      <c r="C20" s="46" t="s">
        <v>30</v>
      </c>
      <c r="E20" s="47" t="s">
        <v>18</v>
      </c>
      <c r="F20" s="48" t="s">
        <v>20</v>
      </c>
      <c r="G20" s="59" t="s">
        <v>30</v>
      </c>
      <c r="H20" s="202"/>
      <c r="I20" s="203"/>
    </row>
    <row r="21" spans="1:9" s="13" customFormat="1" ht="17.25" thickTop="1" thickBot="1" x14ac:dyDescent="0.3">
      <c r="A21" s="37" t="s">
        <v>19</v>
      </c>
      <c r="B21" s="14"/>
      <c r="C21" s="38"/>
      <c r="E21" s="21" t="s">
        <v>19</v>
      </c>
      <c r="F21" s="29"/>
      <c r="G21" s="38"/>
      <c r="H21" s="192"/>
      <c r="I21" s="192"/>
    </row>
    <row r="22" spans="1:9" s="13" customFormat="1" ht="17.25" customHeight="1" thickTop="1" thickBot="1" x14ac:dyDescent="0.3">
      <c r="A22" s="39" t="s">
        <v>21</v>
      </c>
      <c r="B22" s="16">
        <f>'2023'!B6</f>
        <v>16037</v>
      </c>
      <c r="C22" s="40">
        <f>B22/12</f>
        <v>1336.4166666666667</v>
      </c>
      <c r="E22" s="17" t="s">
        <v>27</v>
      </c>
      <c r="F22" s="18">
        <f>'2023'!B18</f>
        <v>10757</v>
      </c>
      <c r="G22" s="40">
        <f>F22/12</f>
        <v>896.41666666666663</v>
      </c>
      <c r="H22" s="204"/>
      <c r="I22" s="205"/>
    </row>
    <row r="23" spans="1:9" s="13" customFormat="1" ht="16.5" thickBot="1" x14ac:dyDescent="0.3">
      <c r="A23" s="39" t="s">
        <v>22</v>
      </c>
      <c r="B23" s="16">
        <f>'2023'!B7</f>
        <v>19598</v>
      </c>
      <c r="C23" s="40">
        <f t="shared" ref="C23:C24" si="0">B23/12</f>
        <v>1633.1666666666667</v>
      </c>
      <c r="E23" s="17" t="s">
        <v>22</v>
      </c>
      <c r="F23" s="18">
        <f>'2023'!B19</f>
        <v>13147</v>
      </c>
      <c r="G23" s="40">
        <f t="shared" ref="G23:G24" si="1">F23/12</f>
        <v>1095.5833333333333</v>
      </c>
      <c r="H23" s="204"/>
      <c r="I23" s="205"/>
    </row>
    <row r="24" spans="1:9" s="13" customFormat="1" ht="16.5" thickBot="1" x14ac:dyDescent="0.3">
      <c r="A24" s="83" t="s">
        <v>23</v>
      </c>
      <c r="B24" s="84">
        <f>'2023'!B8</f>
        <v>26752</v>
      </c>
      <c r="C24" s="58">
        <f t="shared" si="0"/>
        <v>2229.3333333333335</v>
      </c>
      <c r="E24" s="80" t="s">
        <v>26</v>
      </c>
      <c r="F24" s="81">
        <f>'2023'!B20</f>
        <v>17192</v>
      </c>
      <c r="G24" s="82">
        <f t="shared" si="1"/>
        <v>1432.6666666666667</v>
      </c>
      <c r="H24" s="192"/>
      <c r="I24" s="192"/>
    </row>
    <row r="25" spans="1:9" s="13" customFormat="1" ht="16.5" thickBot="1" x14ac:dyDescent="0.3">
      <c r="A25" s="41"/>
      <c r="B25" s="19"/>
      <c r="C25" s="38"/>
      <c r="E25" s="17"/>
      <c r="F25" s="18"/>
      <c r="G25" s="40"/>
      <c r="H25" s="192"/>
      <c r="I25" s="192"/>
    </row>
    <row r="26" spans="1:9" s="13" customFormat="1" ht="32.25" thickBot="1" x14ac:dyDescent="0.3">
      <c r="A26" s="79" t="s">
        <v>24</v>
      </c>
      <c r="B26" s="79" t="s">
        <v>25</v>
      </c>
      <c r="C26" s="38"/>
      <c r="E26" s="20" t="s">
        <v>24</v>
      </c>
      <c r="F26" s="15" t="s">
        <v>28</v>
      </c>
      <c r="G26" s="38"/>
      <c r="H26" s="192"/>
      <c r="I26" s="192"/>
    </row>
    <row r="27" spans="1:9" s="13" customFormat="1" ht="17.25" thickTop="1" thickBot="1" x14ac:dyDescent="0.3">
      <c r="A27" s="39" t="s">
        <v>21</v>
      </c>
      <c r="B27" s="16">
        <f>'2023'!B11</f>
        <v>21001</v>
      </c>
      <c r="C27" s="40">
        <f>B27/12</f>
        <v>1750.0833333333333</v>
      </c>
      <c r="E27" s="17" t="s">
        <v>27</v>
      </c>
      <c r="F27" s="18">
        <f>'2023'!B23</f>
        <v>14078</v>
      </c>
      <c r="G27" s="40">
        <f>F27/12</f>
        <v>1173.1666666666667</v>
      </c>
      <c r="H27" s="192"/>
      <c r="I27" s="192"/>
    </row>
    <row r="28" spans="1:9" s="13" customFormat="1" ht="16.5" thickBot="1" x14ac:dyDescent="0.3">
      <c r="A28" s="39" t="s">
        <v>22</v>
      </c>
      <c r="B28" s="16">
        <f>'2023'!B12</f>
        <v>24562</v>
      </c>
      <c r="C28" s="40">
        <f t="shared" ref="C28:C29" si="2">B28/12</f>
        <v>2046.8333333333333</v>
      </c>
      <c r="E28" s="17" t="s">
        <v>22</v>
      </c>
      <c r="F28" s="18">
        <f>'2023'!B24</f>
        <v>16462</v>
      </c>
      <c r="G28" s="40">
        <f t="shared" ref="G28:G29" si="3">F28/12</f>
        <v>1371.8333333333333</v>
      </c>
      <c r="H28" s="192"/>
      <c r="I28" s="192"/>
    </row>
    <row r="29" spans="1:9" s="13" customFormat="1" ht="16.5" thickBot="1" x14ac:dyDescent="0.3">
      <c r="A29" s="42" t="s">
        <v>26</v>
      </c>
      <c r="B29" s="78">
        <f>'2023'!B13</f>
        <v>31714</v>
      </c>
      <c r="C29" s="49">
        <f t="shared" si="2"/>
        <v>2642.8333333333335</v>
      </c>
      <c r="E29" s="17" t="s">
        <v>26</v>
      </c>
      <c r="F29" s="18">
        <f>'2023'!B25</f>
        <v>20509</v>
      </c>
      <c r="G29" s="43">
        <f t="shared" si="3"/>
        <v>1709.0833333333333</v>
      </c>
      <c r="H29" s="192"/>
      <c r="I29" s="192"/>
    </row>
    <row r="30" spans="1:9" s="13" customFormat="1" ht="15.75" x14ac:dyDescent="0.25">
      <c r="A30"/>
      <c r="B30"/>
      <c r="C30"/>
      <c r="H30"/>
    </row>
  </sheetData>
  <mergeCells count="15">
    <mergeCell ref="H27:I27"/>
    <mergeCell ref="H28:I28"/>
    <mergeCell ref="H29:I29"/>
    <mergeCell ref="A1:I1"/>
    <mergeCell ref="A16:B16"/>
    <mergeCell ref="A17:B17"/>
    <mergeCell ref="A19:C19"/>
    <mergeCell ref="E19:G19"/>
    <mergeCell ref="H19:I19"/>
    <mergeCell ref="H24:I24"/>
    <mergeCell ref="H25:I25"/>
    <mergeCell ref="H26:I26"/>
    <mergeCell ref="H21:I21"/>
    <mergeCell ref="H20:I20"/>
    <mergeCell ref="H22:I23"/>
  </mergeCells>
  <conditionalFormatting sqref="B15">
    <cfRule type="cellIs" dxfId="1" priority="1" operator="greaterThan">
      <formula>$C$16</formula>
    </cfRule>
    <cfRule type="cellIs" dxfId="0" priority="2" operator="lessThan">
      <formula>$C$16</formula>
    </cfRule>
  </conditionalFormatting>
  <pageMargins left="0.7" right="0.7" top="0.75" bottom="0.75" header="0.3" footer="0.3"/>
  <pageSetup scale="57" orientation="portrait" r:id="rId1"/>
  <colBreaks count="1" manualBreakCount="1">
    <brk id="1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view="pageBreakPreview" zoomScale="60" zoomScaleNormal="100" workbookViewId="0">
      <selection activeCell="H21" sqref="H21"/>
    </sheetView>
  </sheetViews>
  <sheetFormatPr defaultRowHeight="15.75" x14ac:dyDescent="0.25"/>
  <cols>
    <col min="1" max="1" width="53.85546875" customWidth="1"/>
    <col min="2" max="2" width="15.42578125" style="177" bestFit="1" customWidth="1"/>
    <col min="3" max="3" width="16.5703125" style="177" bestFit="1" customWidth="1"/>
  </cols>
  <sheetData>
    <row r="1" spans="1:3" x14ac:dyDescent="0.25">
      <c r="A1" s="63" t="s">
        <v>43</v>
      </c>
    </row>
    <row r="2" spans="1:3" ht="18.75" thickBot="1" x14ac:dyDescent="0.3">
      <c r="A2" s="64" t="s">
        <v>42</v>
      </c>
      <c r="B2" s="175">
        <v>150538</v>
      </c>
      <c r="C2" s="176"/>
    </row>
    <row r="3" spans="1:3" ht="32.25" thickBot="1" x14ac:dyDescent="0.3">
      <c r="A3" s="66" t="s">
        <v>2</v>
      </c>
      <c r="B3" s="178"/>
      <c r="C3" s="179"/>
    </row>
    <row r="4" spans="1:3" ht="21" x14ac:dyDescent="0.25">
      <c r="A4" s="67" t="s">
        <v>18</v>
      </c>
      <c r="B4" s="206" t="s">
        <v>20</v>
      </c>
      <c r="C4" s="206" t="s">
        <v>103</v>
      </c>
    </row>
    <row r="5" spans="1:3" ht="21.75" thickBot="1" x14ac:dyDescent="0.3">
      <c r="A5" s="68" t="s">
        <v>19</v>
      </c>
      <c r="B5" s="207"/>
      <c r="C5" s="207"/>
    </row>
    <row r="6" spans="1:3" ht="27.75" thickTop="1" thickBot="1" x14ac:dyDescent="0.3">
      <c r="A6" s="69" t="s">
        <v>21</v>
      </c>
      <c r="B6" s="180">
        <v>16037</v>
      </c>
      <c r="C6" s="181">
        <f>B6/12</f>
        <v>1336.4166666666667</v>
      </c>
    </row>
    <row r="7" spans="1:3" ht="27" thickBot="1" x14ac:dyDescent="0.3">
      <c r="A7" s="69" t="s">
        <v>22</v>
      </c>
      <c r="B7" s="180">
        <v>19598</v>
      </c>
      <c r="C7" s="181">
        <f t="shared" ref="C7:C13" si="0">B7/12</f>
        <v>1633.1666666666667</v>
      </c>
    </row>
    <row r="8" spans="1:3" ht="27" thickBot="1" x14ac:dyDescent="0.3">
      <c r="A8" s="69" t="s">
        <v>23</v>
      </c>
      <c r="B8" s="180">
        <v>26752</v>
      </c>
      <c r="C8" s="181">
        <f t="shared" si="0"/>
        <v>2229.3333333333335</v>
      </c>
    </row>
    <row r="9" spans="1:3" ht="9" customHeight="1" thickBot="1" x14ac:dyDescent="0.3">
      <c r="A9" s="70"/>
      <c r="B9" s="182"/>
      <c r="C9" s="181"/>
    </row>
    <row r="10" spans="1:3" ht="21.75" customHeight="1" thickBot="1" x14ac:dyDescent="0.3">
      <c r="A10" s="71" t="s">
        <v>44</v>
      </c>
      <c r="B10" s="183"/>
      <c r="C10" s="181"/>
    </row>
    <row r="11" spans="1:3" ht="27" thickBot="1" x14ac:dyDescent="0.3">
      <c r="A11" s="69" t="s">
        <v>21</v>
      </c>
      <c r="B11" s="180">
        <v>21001</v>
      </c>
      <c r="C11" s="181">
        <f t="shared" si="0"/>
        <v>1750.0833333333333</v>
      </c>
    </row>
    <row r="12" spans="1:3" ht="27" thickBot="1" x14ac:dyDescent="0.3">
      <c r="A12" s="69" t="s">
        <v>22</v>
      </c>
      <c r="B12" s="180">
        <v>24562</v>
      </c>
      <c r="C12" s="181">
        <f t="shared" si="0"/>
        <v>2046.8333333333333</v>
      </c>
    </row>
    <row r="13" spans="1:3" ht="27" thickBot="1" x14ac:dyDescent="0.3">
      <c r="A13" s="69" t="s">
        <v>26</v>
      </c>
      <c r="B13" s="180">
        <v>31714</v>
      </c>
      <c r="C13" s="181">
        <f t="shared" si="0"/>
        <v>2642.8333333333335</v>
      </c>
    </row>
    <row r="14" spans="1:3" ht="10.5" customHeight="1" thickBot="1" x14ac:dyDescent="0.3">
      <c r="A14" s="72"/>
      <c r="B14" s="184"/>
      <c r="C14" s="184"/>
    </row>
    <row r="15" spans="1:3" ht="32.25" thickBot="1" x14ac:dyDescent="0.3">
      <c r="A15" s="65" t="s">
        <v>41</v>
      </c>
      <c r="B15" s="185"/>
      <c r="C15" s="185"/>
    </row>
    <row r="16" spans="1:3" ht="21" x14ac:dyDescent="0.25">
      <c r="A16" s="77" t="s">
        <v>18</v>
      </c>
      <c r="B16" s="208" t="s">
        <v>20</v>
      </c>
      <c r="C16" s="208" t="s">
        <v>103</v>
      </c>
    </row>
    <row r="17" spans="1:3" ht="19.5" thickBot="1" x14ac:dyDescent="0.3">
      <c r="A17" s="73" t="s">
        <v>19</v>
      </c>
      <c r="B17" s="209"/>
      <c r="C17" s="209"/>
    </row>
    <row r="18" spans="1:3" ht="24" thickBot="1" x14ac:dyDescent="0.3">
      <c r="A18" s="74" t="s">
        <v>27</v>
      </c>
      <c r="B18" s="186">
        <v>10757</v>
      </c>
      <c r="C18" s="186">
        <f>B18/12</f>
        <v>896.41666666666663</v>
      </c>
    </row>
    <row r="19" spans="1:3" ht="24" thickBot="1" x14ac:dyDescent="0.3">
      <c r="A19" s="74" t="s">
        <v>22</v>
      </c>
      <c r="B19" s="186">
        <v>13147</v>
      </c>
      <c r="C19" s="186">
        <f t="shared" ref="C19:C25" si="1">B19/12</f>
        <v>1095.5833333333333</v>
      </c>
    </row>
    <row r="20" spans="1:3" ht="24" thickBot="1" x14ac:dyDescent="0.3">
      <c r="A20" s="74" t="s">
        <v>26</v>
      </c>
      <c r="B20" s="186">
        <v>17192</v>
      </c>
      <c r="C20" s="186">
        <f t="shared" si="1"/>
        <v>1432.6666666666667</v>
      </c>
    </row>
    <row r="21" spans="1:3" ht="12.75" customHeight="1" thickBot="1" x14ac:dyDescent="0.3">
      <c r="A21" s="74"/>
      <c r="B21" s="186"/>
      <c r="C21" s="186"/>
    </row>
    <row r="22" spans="1:3" ht="21" customHeight="1" thickBot="1" x14ac:dyDescent="0.3">
      <c r="A22" s="76" t="s">
        <v>44</v>
      </c>
      <c r="B22" s="187"/>
      <c r="C22" s="186"/>
    </row>
    <row r="23" spans="1:3" ht="27" thickBot="1" x14ac:dyDescent="0.3">
      <c r="A23" s="75" t="s">
        <v>27</v>
      </c>
      <c r="B23" s="186">
        <v>14078</v>
      </c>
      <c r="C23" s="186">
        <f t="shared" si="1"/>
        <v>1173.1666666666667</v>
      </c>
    </row>
    <row r="24" spans="1:3" ht="27" thickBot="1" x14ac:dyDescent="0.3">
      <c r="A24" s="75" t="s">
        <v>22</v>
      </c>
      <c r="B24" s="186">
        <v>16462</v>
      </c>
      <c r="C24" s="186">
        <f t="shared" si="1"/>
        <v>1371.8333333333333</v>
      </c>
    </row>
    <row r="25" spans="1:3" ht="27" thickBot="1" x14ac:dyDescent="0.3">
      <c r="A25" s="75" t="s">
        <v>26</v>
      </c>
      <c r="B25" s="186">
        <v>20509</v>
      </c>
      <c r="C25" s="186">
        <f t="shared" si="1"/>
        <v>1709.0833333333333</v>
      </c>
    </row>
  </sheetData>
  <mergeCells count="4">
    <mergeCell ref="B4:B5"/>
    <mergeCell ref="B16:B17"/>
    <mergeCell ref="C4:C5"/>
    <mergeCell ref="C16:C17"/>
  </mergeCells>
  <pageMargins left="0.7" right="0.7" top="0.75" bottom="0.75" header="0.3" footer="0.3"/>
  <pageSetup scale="88" orientation="portrait" r:id="rId1"/>
  <headerFooter>
    <oddHeader>&amp;C&amp;"Franklin Gothic Heavy,Regular"&amp;14Veteran Pension Rate Table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9"/>
  <sheetViews>
    <sheetView topLeftCell="A13" zoomScale="50" zoomScaleNormal="50" zoomScaleSheetLayoutView="50" workbookViewId="0">
      <selection activeCell="E21" sqref="E21"/>
    </sheetView>
  </sheetViews>
  <sheetFormatPr defaultColWidth="11.85546875" defaultRowHeight="18.75" x14ac:dyDescent="0.3"/>
  <cols>
    <col min="1" max="1" width="9" style="172" bestFit="1" customWidth="1"/>
    <col min="2" max="3" width="18.42578125" style="173" bestFit="1" customWidth="1"/>
    <col min="4" max="4" width="19.5703125" style="173" bestFit="1" customWidth="1"/>
    <col min="5" max="5" width="20.140625" style="173" customWidth="1"/>
    <col min="6" max="6" width="22.42578125" style="173" bestFit="1" customWidth="1"/>
    <col min="7" max="7" width="25" style="173" bestFit="1" customWidth="1"/>
    <col min="8" max="8" width="28.140625" style="173" bestFit="1" customWidth="1"/>
    <col min="9" max="10" width="20.42578125" style="173" bestFit="1" customWidth="1"/>
    <col min="11" max="11" width="33" style="173" bestFit="1" customWidth="1"/>
    <col min="12" max="16384" width="11.85546875" style="112"/>
  </cols>
  <sheetData>
    <row r="1" spans="1:11" s="89" customFormat="1" ht="52.5" customHeight="1" thickBot="1" x14ac:dyDescent="0.4">
      <c r="A1" s="85" t="s">
        <v>46</v>
      </c>
      <c r="B1" s="86" t="s">
        <v>47</v>
      </c>
      <c r="C1" s="86" t="s">
        <v>48</v>
      </c>
      <c r="D1" s="86" t="s">
        <v>49</v>
      </c>
      <c r="E1" s="86" t="s">
        <v>50</v>
      </c>
      <c r="F1" s="86" t="s">
        <v>51</v>
      </c>
      <c r="G1" s="86" t="s">
        <v>52</v>
      </c>
      <c r="H1" s="86" t="s">
        <v>53</v>
      </c>
      <c r="I1" s="87" t="s">
        <v>54</v>
      </c>
      <c r="J1" s="87" t="s">
        <v>55</v>
      </c>
      <c r="K1" s="88" t="s">
        <v>56</v>
      </c>
    </row>
    <row r="2" spans="1:11" s="97" customFormat="1" ht="54.95" customHeight="1" thickBot="1" x14ac:dyDescent="0.4">
      <c r="A2" s="90">
        <v>0.1</v>
      </c>
      <c r="B2" s="91">
        <v>165.92</v>
      </c>
      <c r="C2" s="92"/>
      <c r="D2" s="93"/>
      <c r="E2" s="93"/>
      <c r="F2" s="94"/>
      <c r="G2" s="95"/>
      <c r="H2" s="94"/>
      <c r="I2" s="214" t="s">
        <v>57</v>
      </c>
      <c r="J2" s="215"/>
      <c r="K2" s="96"/>
    </row>
    <row r="3" spans="1:11" s="97" customFormat="1" ht="54.95" customHeight="1" thickBot="1" x14ac:dyDescent="0.4">
      <c r="A3" s="98">
        <v>0.2</v>
      </c>
      <c r="B3" s="99">
        <v>327.99</v>
      </c>
      <c r="C3" s="100"/>
      <c r="D3" s="101"/>
      <c r="E3" s="101"/>
      <c r="F3" s="102"/>
      <c r="G3" s="103"/>
      <c r="H3" s="104"/>
      <c r="I3" s="216"/>
      <c r="J3" s="217"/>
      <c r="K3" s="105"/>
    </row>
    <row r="4" spans="1:11" ht="54.95" customHeight="1" thickBot="1" x14ac:dyDescent="0.35">
      <c r="A4" s="90">
        <v>0.3</v>
      </c>
      <c r="B4" s="99">
        <v>508.05</v>
      </c>
      <c r="C4" s="100">
        <v>568.04999999999995</v>
      </c>
      <c r="D4" s="106">
        <v>612.04999999999995</v>
      </c>
      <c r="E4" s="106">
        <f t="shared" ref="E4:E11" si="0">SUM(D4+G4)</f>
        <v>642.04999999999995</v>
      </c>
      <c r="F4" s="107">
        <f t="shared" ref="F4:F11" si="1">SUM(E4+G4)</f>
        <v>672.05</v>
      </c>
      <c r="G4" s="108">
        <v>30</v>
      </c>
      <c r="H4" s="102">
        <v>97</v>
      </c>
      <c r="I4" s="109">
        <v>548.04999999999995</v>
      </c>
      <c r="J4" s="110">
        <f t="shared" ref="J4:J11" si="2">SUM(I4+G4)</f>
        <v>578.04999999999995</v>
      </c>
      <c r="K4" s="111">
        <v>56</v>
      </c>
    </row>
    <row r="5" spans="1:11" ht="54.95" customHeight="1" thickBot="1" x14ac:dyDescent="0.35">
      <c r="A5" s="98">
        <v>0.4</v>
      </c>
      <c r="B5" s="99">
        <v>731.86</v>
      </c>
      <c r="C5" s="100">
        <v>811.86</v>
      </c>
      <c r="D5" s="106">
        <v>870.86</v>
      </c>
      <c r="E5" s="106">
        <f t="shared" si="0"/>
        <v>910.86</v>
      </c>
      <c r="F5" s="107">
        <f t="shared" si="1"/>
        <v>950.86</v>
      </c>
      <c r="G5" s="108">
        <v>40</v>
      </c>
      <c r="H5" s="102">
        <v>129</v>
      </c>
      <c r="I5" s="113">
        <v>785.86</v>
      </c>
      <c r="J5" s="110">
        <f t="shared" si="2"/>
        <v>825.86</v>
      </c>
      <c r="K5" s="111">
        <v>74</v>
      </c>
    </row>
    <row r="6" spans="1:11" ht="54.95" customHeight="1" thickBot="1" x14ac:dyDescent="0.35">
      <c r="A6" s="90">
        <v>0.5</v>
      </c>
      <c r="B6" s="99">
        <v>1041.82</v>
      </c>
      <c r="C6" s="100">
        <v>1141.82</v>
      </c>
      <c r="D6" s="106">
        <v>1215.82</v>
      </c>
      <c r="E6" s="106">
        <f t="shared" si="0"/>
        <v>1265.82</v>
      </c>
      <c r="F6" s="107">
        <f t="shared" si="1"/>
        <v>1315.82</v>
      </c>
      <c r="G6" s="108">
        <v>50</v>
      </c>
      <c r="H6" s="102">
        <v>162</v>
      </c>
      <c r="I6" s="113">
        <v>1108.82</v>
      </c>
      <c r="J6" s="110">
        <f t="shared" si="2"/>
        <v>1158.82</v>
      </c>
      <c r="K6" s="111">
        <v>93</v>
      </c>
    </row>
    <row r="7" spans="1:11" ht="54.95" customHeight="1" thickBot="1" x14ac:dyDescent="0.35">
      <c r="A7" s="90">
        <v>0.6</v>
      </c>
      <c r="B7" s="99">
        <v>1319.65</v>
      </c>
      <c r="C7" s="100">
        <v>1440.65</v>
      </c>
      <c r="D7" s="106">
        <v>1528.65</v>
      </c>
      <c r="E7" s="106">
        <f t="shared" si="0"/>
        <v>1588.65</v>
      </c>
      <c r="F7" s="107">
        <f t="shared" si="1"/>
        <v>1648.65</v>
      </c>
      <c r="G7" s="108">
        <v>60</v>
      </c>
      <c r="H7" s="102">
        <v>194</v>
      </c>
      <c r="I7" s="113">
        <v>1400.65</v>
      </c>
      <c r="J7" s="110">
        <f t="shared" si="2"/>
        <v>1460.65</v>
      </c>
      <c r="K7" s="111">
        <v>111</v>
      </c>
    </row>
    <row r="8" spans="1:11" ht="54.95" customHeight="1" thickBot="1" x14ac:dyDescent="0.35">
      <c r="A8" s="90">
        <v>0.7</v>
      </c>
      <c r="B8" s="99">
        <v>1663.06</v>
      </c>
      <c r="C8" s="100">
        <v>1804.06</v>
      </c>
      <c r="D8" s="106">
        <v>1907.06</v>
      </c>
      <c r="E8" s="106">
        <f t="shared" si="0"/>
        <v>1977.06</v>
      </c>
      <c r="F8" s="107">
        <f t="shared" si="1"/>
        <v>2047.06</v>
      </c>
      <c r="G8" s="108">
        <v>70</v>
      </c>
      <c r="H8" s="102">
        <v>226</v>
      </c>
      <c r="I8" s="113">
        <v>1757.06</v>
      </c>
      <c r="J8" s="110">
        <f t="shared" si="2"/>
        <v>1827.06</v>
      </c>
      <c r="K8" s="114">
        <v>130</v>
      </c>
    </row>
    <row r="9" spans="1:11" ht="54.95" customHeight="1" thickBot="1" x14ac:dyDescent="0.35">
      <c r="A9" s="90">
        <v>0.8</v>
      </c>
      <c r="B9" s="108">
        <v>1933.15</v>
      </c>
      <c r="C9" s="106">
        <v>2094.15</v>
      </c>
      <c r="D9" s="106">
        <v>2212.15</v>
      </c>
      <c r="E9" s="106">
        <f t="shared" si="0"/>
        <v>2292.15</v>
      </c>
      <c r="F9" s="107">
        <f t="shared" si="1"/>
        <v>2372.15</v>
      </c>
      <c r="G9" s="108">
        <v>80</v>
      </c>
      <c r="H9" s="102">
        <v>259</v>
      </c>
      <c r="I9" s="113">
        <v>2041.15</v>
      </c>
      <c r="J9" s="110">
        <f t="shared" si="2"/>
        <v>2121.15</v>
      </c>
      <c r="K9" s="111">
        <v>148</v>
      </c>
    </row>
    <row r="10" spans="1:11" ht="54.95" customHeight="1" thickBot="1" x14ac:dyDescent="0.35">
      <c r="A10" s="90">
        <v>0.9</v>
      </c>
      <c r="B10" s="108">
        <v>2172.39</v>
      </c>
      <c r="C10" s="106">
        <v>2353.39</v>
      </c>
      <c r="D10" s="106">
        <v>2486.39</v>
      </c>
      <c r="E10" s="106">
        <f t="shared" si="0"/>
        <v>2576.39</v>
      </c>
      <c r="F10" s="107">
        <f t="shared" si="1"/>
        <v>2666.39</v>
      </c>
      <c r="G10" s="108">
        <v>90</v>
      </c>
      <c r="H10" s="102">
        <v>291</v>
      </c>
      <c r="I10" s="113">
        <v>2293.39</v>
      </c>
      <c r="J10" s="110">
        <f t="shared" si="2"/>
        <v>2383.39</v>
      </c>
      <c r="K10" s="111">
        <v>167</v>
      </c>
    </row>
    <row r="11" spans="1:11" ht="54.95" customHeight="1" thickBot="1" x14ac:dyDescent="0.35">
      <c r="A11" s="115">
        <v>1</v>
      </c>
      <c r="B11" s="116">
        <v>3621.95</v>
      </c>
      <c r="C11" s="117">
        <v>3823.89</v>
      </c>
      <c r="D11" s="117">
        <v>3971.78</v>
      </c>
      <c r="E11" s="106">
        <f t="shared" si="0"/>
        <v>4072.1200000000003</v>
      </c>
      <c r="F11" s="107">
        <f t="shared" si="1"/>
        <v>4172.46</v>
      </c>
      <c r="G11" s="118">
        <v>100.34</v>
      </c>
      <c r="H11" s="119">
        <v>324.12</v>
      </c>
      <c r="I11" s="120">
        <v>3757</v>
      </c>
      <c r="J11" s="110">
        <f t="shared" si="2"/>
        <v>3857.34</v>
      </c>
      <c r="K11" s="121">
        <v>185.21</v>
      </c>
    </row>
    <row r="12" spans="1:11" ht="41.45" customHeight="1" x14ac:dyDescent="0.3">
      <c r="A12" s="218" t="s">
        <v>58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20"/>
    </row>
    <row r="13" spans="1:11" ht="13.7" customHeight="1" thickBot="1" x14ac:dyDescent="0.35">
      <c r="A13" s="221"/>
      <c r="B13" s="222"/>
      <c r="C13" s="222"/>
      <c r="D13" s="222"/>
      <c r="E13" s="222"/>
      <c r="F13" s="222"/>
      <c r="G13" s="222"/>
      <c r="H13" s="222"/>
      <c r="I13" s="222"/>
      <c r="J13" s="222"/>
      <c r="K13" s="223"/>
    </row>
    <row r="14" spans="1:11" ht="6.6" customHeight="1" thickBot="1" x14ac:dyDescent="0.4">
      <c r="A14" s="224"/>
      <c r="B14" s="225"/>
      <c r="C14" s="225"/>
      <c r="D14" s="225"/>
      <c r="E14" s="225"/>
      <c r="F14" s="225"/>
      <c r="G14" s="225"/>
      <c r="H14" s="225"/>
      <c r="I14" s="225"/>
      <c r="J14" s="225"/>
      <c r="K14" s="226"/>
    </row>
    <row r="15" spans="1:11" ht="54.95" customHeight="1" thickBot="1" x14ac:dyDescent="0.35">
      <c r="A15" s="210" t="s">
        <v>59</v>
      </c>
      <c r="B15" s="211"/>
      <c r="C15" s="212"/>
      <c r="D15" s="122" t="s">
        <v>60</v>
      </c>
      <c r="E15" s="122" t="s">
        <v>61</v>
      </c>
      <c r="F15" s="123" t="s">
        <v>62</v>
      </c>
      <c r="G15" s="227" t="s">
        <v>59</v>
      </c>
      <c r="H15" s="213"/>
      <c r="I15" s="122" t="s">
        <v>60</v>
      </c>
      <c r="J15" s="122" t="s">
        <v>61</v>
      </c>
      <c r="K15" s="124" t="s">
        <v>63</v>
      </c>
    </row>
    <row r="16" spans="1:11" ht="54.95" customHeight="1" thickBot="1" x14ac:dyDescent="0.35">
      <c r="A16" s="210" t="s">
        <v>64</v>
      </c>
      <c r="B16" s="211"/>
      <c r="C16" s="212"/>
      <c r="D16" s="125">
        <v>16037</v>
      </c>
      <c r="E16" s="126">
        <v>1336</v>
      </c>
      <c r="F16" s="127">
        <v>801</v>
      </c>
      <c r="G16" s="210" t="s">
        <v>65</v>
      </c>
      <c r="H16" s="213"/>
      <c r="I16" s="128">
        <v>21001</v>
      </c>
      <c r="J16" s="129">
        <v>1750</v>
      </c>
      <c r="K16" s="130" t="s">
        <v>66</v>
      </c>
    </row>
    <row r="17" spans="1:11" ht="60" customHeight="1" thickBot="1" x14ac:dyDescent="0.35">
      <c r="A17" s="210" t="s">
        <v>67</v>
      </c>
      <c r="B17" s="211"/>
      <c r="C17" s="212"/>
      <c r="D17" s="131">
        <v>21001</v>
      </c>
      <c r="E17" s="126">
        <v>1750</v>
      </c>
      <c r="F17" s="132">
        <v>1050</v>
      </c>
      <c r="G17" s="210" t="s">
        <v>68</v>
      </c>
      <c r="H17" s="213"/>
      <c r="I17" s="133">
        <v>24562</v>
      </c>
      <c r="J17" s="129">
        <v>2046</v>
      </c>
      <c r="K17" s="130" t="s">
        <v>69</v>
      </c>
    </row>
    <row r="18" spans="1:11" ht="60" customHeight="1" thickBot="1" x14ac:dyDescent="0.35">
      <c r="A18" s="210" t="s">
        <v>70</v>
      </c>
      <c r="B18" s="211"/>
      <c r="C18" s="212"/>
      <c r="D18" s="131">
        <v>19598</v>
      </c>
      <c r="E18" s="126">
        <v>1633</v>
      </c>
      <c r="F18" s="134">
        <v>801</v>
      </c>
      <c r="G18" s="210" t="s">
        <v>71</v>
      </c>
      <c r="H18" s="213"/>
      <c r="I18" s="133">
        <v>28121</v>
      </c>
      <c r="J18" s="129">
        <v>2343</v>
      </c>
      <c r="K18" s="130" t="s">
        <v>72</v>
      </c>
    </row>
    <row r="19" spans="1:11" ht="54.95" customHeight="1" thickBot="1" x14ac:dyDescent="0.35">
      <c r="A19" s="210" t="s">
        <v>73</v>
      </c>
      <c r="B19" s="211"/>
      <c r="C19" s="212"/>
      <c r="D19" s="131">
        <v>24562</v>
      </c>
      <c r="E19" s="126">
        <v>2046</v>
      </c>
      <c r="F19" s="132">
        <v>1050</v>
      </c>
      <c r="G19" s="210" t="s">
        <v>74</v>
      </c>
      <c r="H19" s="213"/>
      <c r="I19" s="133">
        <v>31714</v>
      </c>
      <c r="J19" s="129">
        <v>2642</v>
      </c>
      <c r="K19" s="135" t="s">
        <v>75</v>
      </c>
    </row>
    <row r="20" spans="1:11" ht="54.95" customHeight="1" thickBot="1" x14ac:dyDescent="0.35">
      <c r="A20" s="210" t="s">
        <v>76</v>
      </c>
      <c r="B20" s="211"/>
      <c r="C20" s="212"/>
      <c r="D20" s="131">
        <v>26752</v>
      </c>
      <c r="E20" s="126">
        <v>2229</v>
      </c>
      <c r="F20" s="136">
        <v>801</v>
      </c>
      <c r="G20" s="210" t="s">
        <v>77</v>
      </c>
      <c r="H20" s="213"/>
      <c r="I20" s="133">
        <v>35266</v>
      </c>
      <c r="J20" s="129">
        <v>2938</v>
      </c>
      <c r="K20" s="130" t="s">
        <v>78</v>
      </c>
    </row>
    <row r="21" spans="1:11" ht="54.95" customHeight="1" thickBot="1" x14ac:dyDescent="0.4">
      <c r="A21" s="210" t="s">
        <v>79</v>
      </c>
      <c r="B21" s="211"/>
      <c r="C21" s="212"/>
      <c r="D21" s="137">
        <v>31714</v>
      </c>
      <c r="E21" s="126">
        <v>2642</v>
      </c>
      <c r="F21" s="138">
        <v>1050</v>
      </c>
      <c r="G21" s="228" t="s">
        <v>80</v>
      </c>
      <c r="H21" s="229"/>
      <c r="I21" s="139">
        <v>42433</v>
      </c>
      <c r="J21" s="140">
        <v>3536</v>
      </c>
      <c r="K21" s="141"/>
    </row>
    <row r="22" spans="1:11" s="146" customFormat="1" ht="54.95" customHeight="1" thickBot="1" x14ac:dyDescent="0.35">
      <c r="A22" s="210" t="s">
        <v>81</v>
      </c>
      <c r="B22" s="211"/>
      <c r="C22" s="212"/>
      <c r="D22" s="142">
        <v>10757</v>
      </c>
      <c r="E22" s="126">
        <v>896</v>
      </c>
      <c r="F22" s="143">
        <v>537</v>
      </c>
      <c r="G22" s="230" t="s">
        <v>82</v>
      </c>
      <c r="H22" s="231"/>
      <c r="I22" s="232"/>
      <c r="J22" s="144" t="s">
        <v>83</v>
      </c>
      <c r="K22" s="145" t="s">
        <v>84</v>
      </c>
    </row>
    <row r="23" spans="1:11" ht="54.95" customHeight="1" thickBot="1" x14ac:dyDescent="0.35">
      <c r="A23" s="210" t="s">
        <v>85</v>
      </c>
      <c r="B23" s="211"/>
      <c r="C23" s="212"/>
      <c r="D23" s="147">
        <v>14078</v>
      </c>
      <c r="E23" s="126">
        <v>1173</v>
      </c>
      <c r="F23" s="148">
        <v>703</v>
      </c>
      <c r="G23" s="230" t="s">
        <v>86</v>
      </c>
      <c r="H23" s="233"/>
      <c r="I23" s="234"/>
      <c r="J23" s="235">
        <v>1562.74</v>
      </c>
      <c r="K23" s="236"/>
    </row>
    <row r="24" spans="1:11" ht="54.95" customHeight="1" thickBot="1" x14ac:dyDescent="0.35">
      <c r="A24" s="210" t="s">
        <v>87</v>
      </c>
      <c r="B24" s="211"/>
      <c r="C24" s="212"/>
      <c r="D24" s="133">
        <v>13147</v>
      </c>
      <c r="E24" s="126">
        <v>1095</v>
      </c>
      <c r="F24" s="149">
        <v>537</v>
      </c>
      <c r="G24" s="230" t="s">
        <v>88</v>
      </c>
      <c r="H24" s="233"/>
      <c r="I24" s="234"/>
      <c r="J24" s="237">
        <v>387.15</v>
      </c>
      <c r="K24" s="238"/>
    </row>
    <row r="25" spans="1:11" ht="54.95" customHeight="1" thickBot="1" x14ac:dyDescent="0.35">
      <c r="A25" s="210" t="s">
        <v>89</v>
      </c>
      <c r="B25" s="211"/>
      <c r="C25" s="212"/>
      <c r="D25" s="133">
        <v>16462</v>
      </c>
      <c r="E25" s="126">
        <v>1371</v>
      </c>
      <c r="F25" s="149">
        <v>703</v>
      </c>
      <c r="G25" s="230" t="s">
        <v>90</v>
      </c>
      <c r="H25" s="233"/>
      <c r="I25" s="234"/>
      <c r="J25" s="237">
        <v>331.84</v>
      </c>
      <c r="K25" s="238"/>
    </row>
    <row r="26" spans="1:11" ht="54.95" customHeight="1" thickBot="1" x14ac:dyDescent="0.35">
      <c r="A26" s="210" t="s">
        <v>91</v>
      </c>
      <c r="B26" s="211"/>
      <c r="C26" s="212"/>
      <c r="D26" s="150">
        <v>17192</v>
      </c>
      <c r="E26" s="126">
        <v>1432</v>
      </c>
      <c r="F26" s="149">
        <v>537</v>
      </c>
      <c r="G26" s="230" t="s">
        <v>92</v>
      </c>
      <c r="H26" s="233"/>
      <c r="I26" s="234"/>
      <c r="J26" s="237">
        <v>181.37</v>
      </c>
      <c r="K26" s="238"/>
    </row>
    <row r="27" spans="1:11" ht="54.95" customHeight="1" thickBot="1" x14ac:dyDescent="0.35">
      <c r="A27" s="210" t="s">
        <v>93</v>
      </c>
      <c r="B27" s="211"/>
      <c r="C27" s="212"/>
      <c r="D27" s="133">
        <v>20509</v>
      </c>
      <c r="E27" s="126">
        <v>1709</v>
      </c>
      <c r="F27" s="149">
        <v>703</v>
      </c>
      <c r="G27" s="230" t="s">
        <v>94</v>
      </c>
      <c r="H27" s="233"/>
      <c r="I27" s="234"/>
      <c r="J27" s="237">
        <v>387.15</v>
      </c>
      <c r="K27" s="238"/>
    </row>
    <row r="28" spans="1:11" ht="54.95" customHeight="1" thickBot="1" x14ac:dyDescent="0.35">
      <c r="A28" s="241"/>
      <c r="B28" s="242"/>
      <c r="C28" s="243"/>
      <c r="D28" s="151"/>
      <c r="E28" s="152"/>
      <c r="F28" s="153"/>
      <c r="G28" s="244" t="s">
        <v>95</v>
      </c>
      <c r="H28" s="245"/>
      <c r="I28" s="246"/>
      <c r="J28" s="247">
        <v>332</v>
      </c>
      <c r="K28" s="248"/>
    </row>
    <row r="29" spans="1:11" ht="54.95" customHeight="1" thickBot="1" x14ac:dyDescent="0.35">
      <c r="A29" s="249" t="s">
        <v>96</v>
      </c>
      <c r="B29" s="250"/>
      <c r="C29" s="250"/>
      <c r="D29" s="250"/>
      <c r="E29" s="250"/>
      <c r="F29" s="250"/>
      <c r="G29" s="154"/>
      <c r="H29" s="155"/>
      <c r="I29" s="155"/>
      <c r="J29" s="156"/>
      <c r="K29" s="157"/>
    </row>
    <row r="30" spans="1:11" ht="54.95" customHeight="1" thickBot="1" x14ac:dyDescent="0.35">
      <c r="A30" s="251" t="s">
        <v>97</v>
      </c>
      <c r="B30" s="252"/>
      <c r="C30" s="252"/>
      <c r="D30" s="252"/>
      <c r="E30" s="253"/>
      <c r="F30" s="148">
        <v>2000</v>
      </c>
      <c r="G30" s="158"/>
      <c r="H30" s="159"/>
      <c r="I30" s="159"/>
      <c r="J30" s="159"/>
      <c r="K30" s="160"/>
    </row>
    <row r="31" spans="1:11" ht="65.45" customHeight="1" thickBot="1" x14ac:dyDescent="0.35">
      <c r="A31" s="254" t="s">
        <v>98</v>
      </c>
      <c r="B31" s="255"/>
      <c r="C31" s="255"/>
      <c r="D31" s="255"/>
      <c r="E31" s="256"/>
      <c r="F31" s="161" t="s">
        <v>99</v>
      </c>
      <c r="G31" s="162"/>
      <c r="H31" s="163"/>
      <c r="I31" s="163"/>
      <c r="J31" s="164"/>
      <c r="K31" s="165"/>
    </row>
    <row r="32" spans="1:11" ht="66.599999999999994" customHeight="1" thickBot="1" x14ac:dyDescent="0.35">
      <c r="A32" s="254" t="s">
        <v>100</v>
      </c>
      <c r="B32" s="255"/>
      <c r="C32" s="255"/>
      <c r="D32" s="255"/>
      <c r="E32" s="256"/>
      <c r="F32" s="161" t="s">
        <v>101</v>
      </c>
      <c r="G32" s="162"/>
      <c r="H32" s="163"/>
      <c r="I32" s="163"/>
      <c r="J32" s="164"/>
      <c r="K32" s="165"/>
    </row>
    <row r="33" spans="1:11" ht="54.95" customHeight="1" thickBot="1" x14ac:dyDescent="0.35">
      <c r="A33" s="251" t="s">
        <v>102</v>
      </c>
      <c r="B33" s="252"/>
      <c r="C33" s="252"/>
      <c r="D33" s="252"/>
      <c r="E33" s="253"/>
      <c r="F33" s="166">
        <v>231</v>
      </c>
      <c r="G33" s="167"/>
      <c r="H33" s="168"/>
      <c r="I33" s="168"/>
      <c r="J33" s="168"/>
      <c r="K33" s="169"/>
    </row>
    <row r="34" spans="1:11" ht="5.0999999999999996" customHeight="1" thickBot="1" x14ac:dyDescent="0.4">
      <c r="A34" s="239"/>
      <c r="B34" s="240"/>
      <c r="C34" s="240"/>
      <c r="D34" s="240"/>
      <c r="E34" s="240"/>
      <c r="F34" s="240"/>
      <c r="G34" s="225"/>
      <c r="H34" s="225"/>
      <c r="I34" s="225"/>
      <c r="J34" s="225"/>
      <c r="K34" s="226"/>
    </row>
    <row r="35" spans="1:11" ht="21.75" customHeight="1" x14ac:dyDescent="0.35">
      <c r="A35" s="170"/>
      <c r="B35" s="171"/>
      <c r="C35" s="171"/>
      <c r="D35" s="171"/>
      <c r="E35" s="171"/>
      <c r="F35" s="171"/>
      <c r="G35" s="171"/>
      <c r="H35" s="171"/>
      <c r="I35" s="171"/>
      <c r="J35" s="171"/>
      <c r="K35" s="171"/>
    </row>
    <row r="36" spans="1:11" ht="21.75" customHeight="1" x14ac:dyDescent="0.35">
      <c r="A36" s="170"/>
      <c r="B36" s="171"/>
      <c r="C36" s="171"/>
      <c r="D36" s="171"/>
      <c r="E36" s="171"/>
      <c r="F36" s="171"/>
      <c r="G36" s="171"/>
      <c r="H36" s="171"/>
      <c r="I36" s="171"/>
      <c r="J36" s="171"/>
      <c r="K36" s="171"/>
    </row>
    <row r="37" spans="1:11" ht="21.75" customHeight="1" x14ac:dyDescent="0.35">
      <c r="A37" s="170"/>
      <c r="B37" s="171"/>
      <c r="C37" s="171"/>
      <c r="D37" s="171"/>
      <c r="E37" s="171"/>
      <c r="F37" s="171"/>
      <c r="G37" s="171"/>
      <c r="H37" s="171"/>
      <c r="I37" s="171"/>
      <c r="J37" s="171"/>
      <c r="K37" s="171"/>
    </row>
    <row r="38" spans="1:11" ht="21.75" customHeight="1" x14ac:dyDescent="0.35">
      <c r="A38" s="170"/>
      <c r="B38" s="171"/>
      <c r="C38" s="171"/>
      <c r="D38" s="171"/>
      <c r="E38" s="171"/>
      <c r="F38" s="171"/>
      <c r="G38" s="171"/>
      <c r="H38" s="171"/>
      <c r="I38" s="171"/>
      <c r="J38" s="171"/>
      <c r="K38" s="171"/>
    </row>
    <row r="39" spans="1:11" ht="21.75" customHeight="1" x14ac:dyDescent="0.35">
      <c r="A39" s="170"/>
      <c r="B39" s="171"/>
      <c r="C39" s="171"/>
      <c r="D39" s="171"/>
      <c r="E39" s="171"/>
      <c r="F39" s="171"/>
      <c r="G39" s="171"/>
      <c r="H39" s="171"/>
      <c r="I39" s="171"/>
      <c r="J39" s="171"/>
      <c r="K39" s="171"/>
    </row>
    <row r="40" spans="1:11" ht="21.75" customHeight="1" x14ac:dyDescent="0.35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</row>
    <row r="41" spans="1:11" ht="21.75" customHeight="1" x14ac:dyDescent="0.35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</row>
    <row r="42" spans="1:11" ht="21.75" customHeight="1" x14ac:dyDescent="0.35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</row>
    <row r="43" spans="1:11" ht="21.75" customHeight="1" x14ac:dyDescent="0.35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</row>
    <row r="44" spans="1:11" ht="21.75" customHeight="1" x14ac:dyDescent="0.35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</row>
    <row r="45" spans="1:11" ht="21.75" customHeight="1" x14ac:dyDescent="0.35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</row>
    <row r="46" spans="1:11" ht="21.75" customHeight="1" x14ac:dyDescent="0.35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</row>
    <row r="47" spans="1:11" ht="21.75" customHeight="1" x14ac:dyDescent="0.35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</row>
    <row r="48" spans="1:11" ht="21.75" customHeight="1" x14ac:dyDescent="0.35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</row>
    <row r="49" spans="1:11" ht="21.75" customHeight="1" x14ac:dyDescent="0.35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</row>
  </sheetData>
  <mergeCells count="43">
    <mergeCell ref="A34:K34"/>
    <mergeCell ref="A27:C27"/>
    <mergeCell ref="G27:I27"/>
    <mergeCell ref="J27:K27"/>
    <mergeCell ref="A28:C28"/>
    <mergeCell ref="G28:I28"/>
    <mergeCell ref="J28:K28"/>
    <mergeCell ref="A29:F29"/>
    <mergeCell ref="A30:E30"/>
    <mergeCell ref="A31:E31"/>
    <mergeCell ref="A32:E32"/>
    <mergeCell ref="A33:E33"/>
    <mergeCell ref="A25:C25"/>
    <mergeCell ref="G25:I25"/>
    <mergeCell ref="J25:K25"/>
    <mergeCell ref="A26:C26"/>
    <mergeCell ref="G26:I26"/>
    <mergeCell ref="J26:K26"/>
    <mergeCell ref="A23:C23"/>
    <mergeCell ref="G23:I23"/>
    <mergeCell ref="J23:K23"/>
    <mergeCell ref="A24:C24"/>
    <mergeCell ref="G24:I24"/>
    <mergeCell ref="J24:K24"/>
    <mergeCell ref="A20:C20"/>
    <mergeCell ref="G20:H20"/>
    <mergeCell ref="A21:C21"/>
    <mergeCell ref="G21:H21"/>
    <mergeCell ref="A22:C22"/>
    <mergeCell ref="G22:I22"/>
    <mergeCell ref="A17:C17"/>
    <mergeCell ref="G17:H17"/>
    <mergeCell ref="A18:C18"/>
    <mergeCell ref="G18:H18"/>
    <mergeCell ref="A19:C19"/>
    <mergeCell ref="G19:H19"/>
    <mergeCell ref="A16:C16"/>
    <mergeCell ref="G16:H16"/>
    <mergeCell ref="I2:J3"/>
    <mergeCell ref="A12:K13"/>
    <mergeCell ref="A14:K14"/>
    <mergeCell ref="A15:C15"/>
    <mergeCell ref="G15:H15"/>
  </mergeCells>
  <pageMargins left="0.7" right="0.7" top="0.75" bottom="0.75" header="0.3" footer="0.3"/>
  <pageSetup scale="38" orientation="portrait" r:id="rId1"/>
  <headerFooter>
    <oddHeader>&amp;C 2023 SERVICE CONNECTED DISABILITY AND IMPROVED PENSION RATES&amp;R12/5/2022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Worksheet</vt:lpstr>
      <vt:lpstr>2023</vt:lpstr>
      <vt:lpstr>2023 Rates</vt:lpstr>
      <vt:lpstr>Worksheet!Print_Area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Oakey</dc:creator>
  <cp:lastModifiedBy>Suzanna Ellis</cp:lastModifiedBy>
  <cp:lastPrinted>2023-04-14T13:25:09Z</cp:lastPrinted>
  <dcterms:created xsi:type="dcterms:W3CDTF">2022-08-26T15:46:54Z</dcterms:created>
  <dcterms:modified xsi:type="dcterms:W3CDTF">2023-09-16T16:11:18Z</dcterms:modified>
</cp:coreProperties>
</file>