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Fiscal\Fiscal Policy\STAY_OUT\FY2026-27\Formula\Formula Model\"/>
    </mc:Choice>
  </mc:AlternateContent>
  <xr:revisionPtr revIDLastSave="0" documentId="13_ncr:8001_{0505C909-7847-4E70-994D-B17A1CC3A183}" xr6:coauthVersionLast="47" xr6:coauthVersionMax="47" xr10:uidLastSave="{00000000-0000-0000-0000-000000000000}"/>
  <bookViews>
    <workbookView xWindow="28680" yWindow="105" windowWidth="20730" windowHeight="11040" tabRatio="790" xr2:uid="{B5178090-84B9-41EA-A35D-F6D84EB9C950}"/>
  </bookViews>
  <sheets>
    <sheet name="Tabs Flow Chart" sheetId="68" r:id="rId1"/>
    <sheet name="2026-27 CC" sheetId="70" r:id="rId2"/>
    <sheet name="2026-27 Univ" sheetId="71" r:id="rId3"/>
    <sheet name="2026-27 Point Calculation" sheetId="72" r:id="rId4"/>
    <sheet name="CC Data" sheetId="42" r:id="rId5"/>
    <sheet name="Univ Data" sheetId="43" r:id="rId6"/>
    <sheet name="2025-26 CC" sheetId="47" r:id="rId7"/>
    <sheet name="2025-26 Univ" sheetId="53" r:id="rId8"/>
    <sheet name="25-26 Point Calculation" sheetId="61" r:id="rId9"/>
    <sheet name="Scales" sheetId="62" r:id="rId10"/>
  </sheets>
  <definedNames>
    <definedName name="_" localSheetId="3">#REF!</definedName>
    <definedName name="_" localSheetId="8">#REF!</definedName>
    <definedName name="_">#REF!</definedName>
    <definedName name="_CEN1" localSheetId="3">#REF!</definedName>
    <definedName name="_CEN1" localSheetId="8">#REF!</definedName>
    <definedName name="_CEN1">#REF!</definedName>
    <definedName name="_SA3" localSheetId="3">#REF!</definedName>
    <definedName name="_SA3" localSheetId="8">#REF!</definedName>
    <definedName name="_SA3">#REF!</definedName>
    <definedName name="_SC2" localSheetId="3">#REF!</definedName>
    <definedName name="_SC2" localSheetId="8">#REF!</definedName>
    <definedName name="_SC2">#REF!</definedName>
    <definedName name="_Scd10" localSheetId="3">#REF!</definedName>
    <definedName name="_Scd10" localSheetId="8">#REF!</definedName>
    <definedName name="_Scd10">#REF!</definedName>
    <definedName name="_Scd11" localSheetId="3">#REF!</definedName>
    <definedName name="_Scd11" localSheetId="8">#REF!</definedName>
    <definedName name="_Scd11">#REF!</definedName>
    <definedName name="_Scd12" localSheetId="3">#REF!</definedName>
    <definedName name="_Scd12" localSheetId="8">#REF!</definedName>
    <definedName name="_Scd12">#REF!</definedName>
    <definedName name="_Scd2" localSheetId="3">#REF!</definedName>
    <definedName name="_Scd2" localSheetId="8">#REF!</definedName>
    <definedName name="_Scd2">#REF!</definedName>
    <definedName name="_Scd3" localSheetId="3">#REF!</definedName>
    <definedName name="_Scd3" localSheetId="8">#REF!</definedName>
    <definedName name="_Scd3">#REF!</definedName>
    <definedName name="_Scd4" localSheetId="3">#REF!</definedName>
    <definedName name="_Scd4" localSheetId="8">#REF!</definedName>
    <definedName name="_Scd4">#REF!</definedName>
    <definedName name="_SCD5" localSheetId="3">#REF!</definedName>
    <definedName name="_SCD5" localSheetId="8">#REF!</definedName>
    <definedName name="_SCD5">#REF!</definedName>
    <definedName name="_Scd6" localSheetId="3">#REF!</definedName>
    <definedName name="_Scd6" localSheetId="8">#REF!</definedName>
    <definedName name="_Scd6">#REF!</definedName>
    <definedName name="_Scd7" localSheetId="3">#REF!</definedName>
    <definedName name="_Scd7" localSheetId="8">#REF!</definedName>
    <definedName name="_Scd7">#REF!</definedName>
    <definedName name="_Scd8" localSheetId="3">#REF!</definedName>
    <definedName name="_Scd8" localSheetId="8">#REF!</definedName>
    <definedName name="_Scd8">#REF!</definedName>
    <definedName name="_Scd9" localSheetId="3">#REF!</definedName>
    <definedName name="_Scd9" localSheetId="8">#REF!</definedName>
    <definedName name="_Scd9">#REF!</definedName>
    <definedName name="A" localSheetId="3">#REF!</definedName>
    <definedName name="A" localSheetId="8">#REF!</definedName>
    <definedName name="A">#REF!</definedName>
    <definedName name="A3Inst" localSheetId="3">#REF!</definedName>
    <definedName name="A3Inst" localSheetId="8">#REF!</definedName>
    <definedName name="A3Inst">#REF!</definedName>
    <definedName name="B" localSheetId="3">#REF!</definedName>
    <definedName name="B" localSheetId="8">#REF!</definedName>
    <definedName name="B">#REF!</definedName>
    <definedName name="Button5">"Button 5"</definedName>
    <definedName name="cbh" localSheetId="3">#REF!</definedName>
    <definedName name="cbh" localSheetId="8">#REF!</definedName>
    <definedName name="cbh">#REF!</definedName>
    <definedName name="CBInst" localSheetId="3">#REF!</definedName>
    <definedName name="CBInst" localSheetId="8">#REF!</definedName>
    <definedName name="CBInst">#REF!</definedName>
    <definedName name="cempapp" localSheetId="3">#REF!</definedName>
    <definedName name="cempapp" localSheetId="8">#REF!</definedName>
    <definedName name="cempapp">#REF!</definedName>
    <definedName name="CEMPEAPP" localSheetId="3">#REF!</definedName>
    <definedName name="CEMPEAPP" localSheetId="8">#REF!</definedName>
    <definedName name="CEMPEAPP">#REF!</definedName>
    <definedName name="CEMPEGT" localSheetId="3">#REF!</definedName>
    <definedName name="CEMPEGT" localSheetId="8">#REF!</definedName>
    <definedName name="CEMPEGT">#REF!</definedName>
    <definedName name="CEMPEINS" localSheetId="3">#REF!</definedName>
    <definedName name="CEMPEINS" localSheetId="8">#REF!</definedName>
    <definedName name="CEMPEINS">#REF!</definedName>
    <definedName name="CEMPEMAT" localSheetId="3">#REF!</definedName>
    <definedName name="CEMPEMAT" localSheetId="8">#REF!</definedName>
    <definedName name="CEMPEMAT">#REF!</definedName>
    <definedName name="cempmat" localSheetId="3">#REF!</definedName>
    <definedName name="cempmat" localSheetId="8">#REF!</definedName>
    <definedName name="cempmat">#REF!</definedName>
    <definedName name="cemptot" localSheetId="3">#REF!</definedName>
    <definedName name="cemptot" localSheetId="8">#REF!</definedName>
    <definedName name="cemptot">#REF!</definedName>
    <definedName name="EInst" localSheetId="3">#REF!</definedName>
    <definedName name="EInst" localSheetId="8">#REF!</definedName>
    <definedName name="EInst">#REF!</definedName>
    <definedName name="FInst" localSheetId="3">#REF!</definedName>
    <definedName name="FInst" localSheetId="8">#REF!</definedName>
    <definedName name="FInst">#REF!</definedName>
    <definedName name="FMRGRAD" localSheetId="3">#REF!</definedName>
    <definedName name="FMRGRAD" localSheetId="8">#REF!</definedName>
    <definedName name="FMRGRAD">#REF!</definedName>
    <definedName name="FMRPFTE" localSheetId="3">#REF!</definedName>
    <definedName name="FMRPFTE" localSheetId="8">#REF!</definedName>
    <definedName name="FMRPFTE">#REF!</definedName>
    <definedName name="FMRPFTET" localSheetId="3">#REF!</definedName>
    <definedName name="FMRPFTET" localSheetId="8">#REF!</definedName>
    <definedName name="FMRPFTET">#REF!</definedName>
    <definedName name="FMRPGRAD" localSheetId="3">#REF!</definedName>
    <definedName name="FMRPGRAD" localSheetId="8">#REF!</definedName>
    <definedName name="FMRPGRAD">#REF!</definedName>
    <definedName name="FTERESENR" localSheetId="3">#REF!</definedName>
    <definedName name="FTERESENR" localSheetId="8">#REF!</definedName>
    <definedName name="FTERESENR">#REF!</definedName>
    <definedName name="NETRESACT" localSheetId="3">#REF!</definedName>
    <definedName name="NETRESACT" localSheetId="8">#REF!</definedName>
    <definedName name="NETRESACT">#REF!</definedName>
    <definedName name="PNFADDAPP" localSheetId="3">#REF!</definedName>
    <definedName name="PNFADDAPP" localSheetId="8">#REF!</definedName>
    <definedName name="PNFADDAPP">#REF!</definedName>
    <definedName name="PNFOC" localSheetId="3">#REF!</definedName>
    <definedName name="PNFOC" localSheetId="8">#REF!</definedName>
    <definedName name="PNFOC">#REF!</definedName>
    <definedName name="PNFTotExp" localSheetId="3">#REF!</definedName>
    <definedName name="PNFTotExp" localSheetId="8">#REF!</definedName>
    <definedName name="PNFTotExp">#REF!</definedName>
    <definedName name="PNFTotRev" localSheetId="3">#REF!</definedName>
    <definedName name="PNFTotRev" localSheetId="8">#REF!</definedName>
    <definedName name="PNFTotRev">#REF!</definedName>
    <definedName name="_xlnm.Print_Area" localSheetId="6">'2025-26 CC'!$B$2:$O$58</definedName>
    <definedName name="_xlnm.Print_Area" localSheetId="7">'2025-26 Univ'!$B$2:$L$51</definedName>
    <definedName name="_xlnm.Print_Area" localSheetId="1">'2026-27 CC'!$B$2:$O$58</definedName>
    <definedName name="_xlnm.Print_Area" localSheetId="3">'2026-27 Point Calculation'!$B$2:$L$42</definedName>
    <definedName name="_xlnm.Print_Area" localSheetId="2">'2026-27 Univ'!$B$2:$L$53</definedName>
    <definedName name="_xlnm.Print_Area" localSheetId="8">'25-26 Point Calculation'!$B$2:$J$40</definedName>
    <definedName name="_xlnm.Print_Area" localSheetId="4">'CC Data'!$B$2:$F$314</definedName>
    <definedName name="_xlnm.Print_Area" localSheetId="9">Scales!$B$2:$F$31</definedName>
    <definedName name="_xlnm.Print_Area" localSheetId="0">'Tabs Flow Chart'!$B$2:$W$35</definedName>
    <definedName name="_xlnm.Print_Area" localSheetId="5">'Univ Data'!$B$2:$G$195</definedName>
    <definedName name="_xlnm.Print_Titles" localSheetId="7">'2025-26 Univ'!$2:$2</definedName>
    <definedName name="_xlnm.Print_Titles" localSheetId="2">'2026-27 Univ'!$2:$2</definedName>
    <definedName name="russ" localSheetId="3">#REF!</definedName>
    <definedName name="russ" localSheetId="8">#REF!</definedName>
    <definedName name="russ">#REF!</definedName>
    <definedName name="S13A" localSheetId="3">#REF!</definedName>
    <definedName name="S13A" localSheetId="8">#REF!</definedName>
    <definedName name="S13A">#REF!</definedName>
    <definedName name="S13B" localSheetId="3">#REF!</definedName>
    <definedName name="S13B" localSheetId="8">#REF!</definedName>
    <definedName name="S13B">#REF!</definedName>
    <definedName name="S13C" localSheetId="3">#REF!</definedName>
    <definedName name="S13C" localSheetId="8">#REF!</definedName>
    <definedName name="S13C">#REF!</definedName>
    <definedName name="S14A" localSheetId="3">#REF!</definedName>
    <definedName name="S14A" localSheetId="8">#REF!</definedName>
    <definedName name="S14A">#REF!</definedName>
    <definedName name="S14B" localSheetId="3">#REF!</definedName>
    <definedName name="S14B" localSheetId="8">#REF!</definedName>
    <definedName name="S14B">#REF!</definedName>
    <definedName name="S14C" localSheetId="3">#REF!</definedName>
    <definedName name="S14C" localSheetId="8">#REF!</definedName>
    <definedName name="S14C">#REF!</definedName>
    <definedName name="S15A" localSheetId="3">#REF!</definedName>
    <definedName name="S15A" localSheetId="8">#REF!</definedName>
    <definedName name="S15A">#REF!</definedName>
    <definedName name="S15B" localSheetId="3">#REF!</definedName>
    <definedName name="S15B" localSheetId="8">#REF!</definedName>
    <definedName name="S15B">#REF!</definedName>
    <definedName name="S15C" localSheetId="3">#REF!</definedName>
    <definedName name="S15C" localSheetId="8">#REF!</definedName>
    <definedName name="S15C">#REF!</definedName>
    <definedName name="Scd12Ins" localSheetId="3">#REF!</definedName>
    <definedName name="Scd12Ins" localSheetId="8">#REF!</definedName>
    <definedName name="Scd12Ins">#REF!</definedName>
    <definedName name="Scd2Org" localSheetId="3">#REF!</definedName>
    <definedName name="Scd2Org" localSheetId="8">#REF!</definedName>
    <definedName name="Scd2Org">#REF!</definedName>
    <definedName name="Scd3Org" localSheetId="3">#REF!</definedName>
    <definedName name="Scd3Org" localSheetId="8">#REF!</definedName>
    <definedName name="Scd3Org">#REF!</definedName>
    <definedName name="Scd3TBL" localSheetId="3">#REF!</definedName>
    <definedName name="Scd3TBL" localSheetId="8">#REF!</definedName>
    <definedName name="Scd3TBL">#REF!</definedName>
    <definedName name="Scd4Ins" localSheetId="3">#REF!</definedName>
    <definedName name="Scd4Ins" localSheetId="8">#REF!</definedName>
    <definedName name="Scd4Ins">#REF!</definedName>
    <definedName name="Scd4Org" localSheetId="3">#REF!</definedName>
    <definedName name="Scd4Org" localSheetId="8">#REF!</definedName>
    <definedName name="Scd4Org">#REF!</definedName>
    <definedName name="Scd6Org" localSheetId="3">#REF!</definedName>
    <definedName name="Scd6Org" localSheetId="8">#REF!</definedName>
    <definedName name="Scd6Org">#REF!</definedName>
    <definedName name="Scd7Org" localSheetId="3">#REF!</definedName>
    <definedName name="Scd7Org" localSheetId="8">#REF!</definedName>
    <definedName name="Scd7Org">#REF!</definedName>
    <definedName name="Scd8Org" localSheetId="3">#REF!</definedName>
    <definedName name="Scd8Org" localSheetId="8">#REF!</definedName>
    <definedName name="Scd8Org">#REF!</definedName>
    <definedName name="Scd9Ins" localSheetId="3">#REF!</definedName>
    <definedName name="Scd9Ins" localSheetId="8">#REF!</definedName>
    <definedName name="Scd9Ins">#REF!</definedName>
    <definedName name="Scd9Prog" localSheetId="3">#REF!</definedName>
    <definedName name="Scd9Prog" localSheetId="8">#REF!</definedName>
    <definedName name="Scd9Prog">#REF!</definedName>
    <definedName name="ScdIns" localSheetId="3">#REF!</definedName>
    <definedName name="ScdIns" localSheetId="8">#REF!</definedName>
    <definedName name="ScdIns">#REF!</definedName>
    <definedName name="ScdOrg" localSheetId="3">#REF!</definedName>
    <definedName name="ScdOrg" localSheetId="8">#REF!</definedName>
    <definedName name="ScdOrg">#REF!</definedName>
    <definedName name="SchedA" localSheetId="3">#REF!</definedName>
    <definedName name="SchedA" localSheetId="8">#REF!</definedName>
    <definedName name="SchedA">#REF!</definedName>
    <definedName name="SE" localSheetId="3">#REF!</definedName>
    <definedName name="SE" localSheetId="8">#REF!</definedName>
    <definedName name="SE">#REF!</definedName>
    <definedName name="SF" localSheetId="3">#REF!</definedName>
    <definedName name="SF" localSheetId="8">#REF!</definedName>
    <definedName name="SF">#REF!</definedName>
    <definedName name="SI" localSheetId="3">#REF!</definedName>
    <definedName name="SI" localSheetId="8">#REF!</definedName>
    <definedName name="SI">#REF!</definedName>
    <definedName name="SPFTE" localSheetId="3">#REF!</definedName>
    <definedName name="SPFTE" localSheetId="8">#REF!</definedName>
    <definedName name="SPFTE">#REF!</definedName>
    <definedName name="SPSCH" localSheetId="3">#REF!</definedName>
    <definedName name="SPSCH" localSheetId="8">#REF!</definedName>
    <definedName name="SPSCH">#REF!</definedName>
    <definedName name="SPTFTE" localSheetId="3">#REF!</definedName>
    <definedName name="SPTFTE" localSheetId="8">#REF!</definedName>
    <definedName name="SPTFTE">#REF!</definedName>
    <definedName name="SPTSCH" localSheetId="3">#REF!</definedName>
    <definedName name="SPTSCH" localSheetId="8">#REF!</definedName>
    <definedName name="SPTSCH">#REF!</definedName>
    <definedName name="Stud1995" localSheetId="3">#REF!</definedName>
    <definedName name="Stud1995" localSheetId="8">#REF!</definedName>
    <definedName name="Stud1995">#REF!</definedName>
    <definedName name="Stud1996" localSheetId="3">#REF!</definedName>
    <definedName name="Stud1996" localSheetId="8">#REF!</definedName>
    <definedName name="Stud1996">#REF!</definedName>
    <definedName name="Stud1997" localSheetId="3">#REF!</definedName>
    <definedName name="Stud1997" localSheetId="8">#REF!</definedName>
    <definedName name="Stud1997">#REF!</definedName>
    <definedName name="Tben" localSheetId="3">#REF!</definedName>
    <definedName name="Tben" localSheetId="8">#REF!</definedName>
    <definedName name="Tben">#REF!</definedName>
    <definedName name="TEIRPS" localSheetId="3">#REF!</definedName>
    <definedName name="TEIRPS" localSheetId="8">#REF!</definedName>
    <definedName name="TEIRPS">#REF!</definedName>
    <definedName name="TERESACT" localSheetId="3">#REF!</definedName>
    <definedName name="TERESACT" localSheetId="8">#REF!</definedName>
    <definedName name="TERESACT">#REF!</definedName>
    <definedName name="TFUELUTIL" localSheetId="3">#REF!</definedName>
    <definedName name="TFUELUTIL" localSheetId="8">#REF!</definedName>
    <definedName name="TFUELUTIL">#REF!</definedName>
    <definedName name="TitleText" localSheetId="3">#REF!</definedName>
    <definedName name="TitleText" localSheetId="8">#REF!</definedName>
    <definedName name="TitleText">#REF!</definedName>
    <definedName name="total" localSheetId="3">#REF!</definedName>
    <definedName name="total" localSheetId="8">#REF!</definedName>
    <definedName name="total">#REF!</definedName>
    <definedName name="TotExp" localSheetId="3">#REF!</definedName>
    <definedName name="TotExp" localSheetId="8">#REF!</definedName>
    <definedName name="TotExp">#REF!</definedName>
    <definedName name="TOTFUELS" localSheetId="3">#REF!</definedName>
    <definedName name="TOTFUELS" localSheetId="8">#REF!</definedName>
    <definedName name="TOTFUELS">#REF!</definedName>
    <definedName name="TotImp" localSheetId="3">#REF!</definedName>
    <definedName name="TotImp" localSheetId="8">#REF!</definedName>
    <definedName name="TotImp">#REF!</definedName>
    <definedName name="TOTUTIL" localSheetId="3">#REF!</definedName>
    <definedName name="TOTUTIL" localSheetId="8">#REF!</definedName>
    <definedName name="TOTUTIL">#REF!</definedName>
    <definedName name="TRENTSTAT" localSheetId="3">#REF!</definedName>
    <definedName name="TRENTSTAT" localSheetId="8">#REF!</definedName>
    <definedName name="TRENTSTAT">#REF!</definedName>
    <definedName name="TRRESACT" localSheetId="3">#REF!</definedName>
    <definedName name="TRRESACT" localSheetId="8">#REF!</definedName>
    <definedName name="TRRESACT">#REF!</definedName>
    <definedName name="TSal" localSheetId="3">#REF!</definedName>
    <definedName name="TSal" localSheetId="8">#REF!</definedName>
    <definedName name="TS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72" l="1"/>
  <c r="I32" i="72" l="1"/>
  <c r="I16" i="72"/>
  <c r="L39" i="71" l="1"/>
  <c r="E39" i="72" l="1"/>
  <c r="D37" i="61" l="1"/>
  <c r="D39" i="61" l="1"/>
  <c r="E12" i="61" s="1"/>
  <c r="L29" i="53"/>
  <c r="L30" i="53"/>
  <c r="L31" i="53"/>
  <c r="L32" i="53"/>
  <c r="L33" i="53"/>
  <c r="L34" i="53"/>
  <c r="L35" i="53"/>
  <c r="L36" i="53"/>
  <c r="L37" i="53"/>
  <c r="E22" i="61" l="1"/>
  <c r="E29" i="61"/>
  <c r="E33" i="61"/>
  <c r="E18" i="61"/>
  <c r="E34" i="61"/>
  <c r="E27" i="61"/>
  <c r="E17" i="61"/>
  <c r="E23" i="61"/>
  <c r="E20" i="61"/>
  <c r="E24" i="61"/>
  <c r="E28" i="61"/>
  <c r="E10" i="61"/>
  <c r="E36" i="61"/>
  <c r="E9" i="61"/>
  <c r="E19" i="61"/>
  <c r="E13" i="61"/>
  <c r="E25" i="61"/>
  <c r="E11" i="61"/>
  <c r="E26" i="61"/>
  <c r="E8" i="61"/>
  <c r="E35" i="61"/>
  <c r="E21" i="61"/>
  <c r="E37" i="61" l="1"/>
  <c r="E14" i="61"/>
  <c r="E30" i="61"/>
  <c r="L15" i="71"/>
  <c r="L27" i="71" s="1"/>
  <c r="L50" i="71" s="1"/>
  <c r="L12" i="71" l="1"/>
  <c r="L7" i="71"/>
  <c r="L13" i="71"/>
  <c r="L11" i="71"/>
  <c r="L6" i="71"/>
  <c r="L8" i="71"/>
  <c r="L23" i="71" l="1"/>
  <c r="L46" i="71" s="1"/>
  <c r="L25" i="71"/>
  <c r="L48" i="71" s="1"/>
  <c r="L24" i="71"/>
  <c r="L47" i="71" s="1"/>
  <c r="L20" i="71"/>
  <c r="L44" i="71" s="1"/>
  <c r="L19" i="71"/>
  <c r="L43" i="71" s="1"/>
  <c r="L14" i="71"/>
  <c r="L26" i="71" s="1"/>
  <c r="L49" i="71" s="1"/>
  <c r="L9" i="71"/>
  <c r="L10" i="71"/>
  <c r="L18" i="71"/>
  <c r="L42" i="71" s="1"/>
  <c r="L22" i="71" l="1"/>
  <c r="L21" i="71"/>
  <c r="L45" i="71" l="1"/>
  <c r="L51" i="71" s="1"/>
  <c r="D38" i="72" l="1"/>
  <c r="I41" i="72" l="1"/>
  <c r="I39" i="72"/>
  <c r="D12" i="70" l="1"/>
  <c r="E6" i="71" l="1"/>
  <c r="C6" i="70"/>
  <c r="C7" i="71" l="1"/>
  <c r="K15" i="71" l="1"/>
  <c r="J15" i="71"/>
  <c r="I15" i="71"/>
  <c r="H15" i="71"/>
  <c r="G15" i="71"/>
  <c r="F15" i="71"/>
  <c r="D15" i="71"/>
  <c r="O6" i="70"/>
  <c r="O7" i="70"/>
  <c r="O8" i="70"/>
  <c r="O10" i="70"/>
  <c r="O11" i="70"/>
  <c r="N6" i="70"/>
  <c r="N7" i="70"/>
  <c r="N8" i="70"/>
  <c r="N10" i="70"/>
  <c r="N11" i="70"/>
  <c r="M6" i="70"/>
  <c r="M7" i="70"/>
  <c r="M8" i="70"/>
  <c r="M10" i="70"/>
  <c r="M11" i="70"/>
  <c r="L6" i="70"/>
  <c r="L7" i="70"/>
  <c r="L10" i="70"/>
  <c r="L11" i="70"/>
  <c r="J6" i="70"/>
  <c r="J7" i="70"/>
  <c r="J8" i="70"/>
  <c r="J10" i="70"/>
  <c r="J11" i="70"/>
  <c r="I6" i="70"/>
  <c r="I7" i="70"/>
  <c r="I8" i="70"/>
  <c r="I10" i="70"/>
  <c r="I11" i="70"/>
  <c r="H6" i="70"/>
  <c r="H7" i="70"/>
  <c r="H8" i="70"/>
  <c r="H10" i="70"/>
  <c r="H11" i="70"/>
  <c r="G6" i="70"/>
  <c r="G7" i="70"/>
  <c r="G8" i="70"/>
  <c r="G10" i="70"/>
  <c r="G11" i="70"/>
  <c r="F6" i="70"/>
  <c r="F7" i="70"/>
  <c r="F8" i="70"/>
  <c r="F10" i="70"/>
  <c r="F11" i="70"/>
  <c r="D11" i="70"/>
  <c r="K6" i="70"/>
  <c r="K7" i="70"/>
  <c r="K8" i="70"/>
  <c r="K10" i="70"/>
  <c r="K11" i="70"/>
  <c r="O13" i="70"/>
  <c r="O12" i="70"/>
  <c r="N13" i="70"/>
  <c r="N12" i="70"/>
  <c r="M13" i="70"/>
  <c r="M12" i="70"/>
  <c r="L13" i="70"/>
  <c r="L12" i="70"/>
  <c r="L8" i="70"/>
  <c r="K13" i="70"/>
  <c r="K12" i="70"/>
  <c r="J13" i="70"/>
  <c r="J12" i="70"/>
  <c r="I13" i="70"/>
  <c r="I12" i="70"/>
  <c r="H13" i="70"/>
  <c r="H12" i="70"/>
  <c r="G13" i="70"/>
  <c r="G12" i="70"/>
  <c r="F13" i="70"/>
  <c r="F12" i="70"/>
  <c r="E13" i="70"/>
  <c r="E12" i="70"/>
  <c r="D13" i="70"/>
  <c r="C11" i="70"/>
  <c r="C12" i="70"/>
  <c r="C13" i="70"/>
  <c r="C15" i="71" l="1"/>
  <c r="H9" i="70"/>
  <c r="N9" i="70"/>
  <c r="J9" i="70"/>
  <c r="I9" i="70"/>
  <c r="O9" i="70"/>
  <c r="G9" i="70"/>
  <c r="K9" i="70"/>
  <c r="F9" i="70"/>
  <c r="M9" i="70"/>
  <c r="L9" i="70"/>
  <c r="C19" i="70" l="1"/>
  <c r="C8" i="71" l="1"/>
  <c r="C6" i="71"/>
  <c r="J15" i="70" l="1"/>
  <c r="F6" i="71"/>
  <c r="F10" i="71" l="1"/>
  <c r="K6" i="71"/>
  <c r="D12" i="71"/>
  <c r="E11" i="71"/>
  <c r="F11" i="71"/>
  <c r="G10" i="71"/>
  <c r="J8" i="71"/>
  <c r="K7" i="71"/>
  <c r="J7" i="71"/>
  <c r="D13" i="71"/>
  <c r="E12" i="71"/>
  <c r="F12" i="71"/>
  <c r="G11" i="71"/>
  <c r="H10" i="71"/>
  <c r="K8" i="71"/>
  <c r="K13" i="71"/>
  <c r="E13" i="71"/>
  <c r="F13" i="71"/>
  <c r="G12" i="71"/>
  <c r="H11" i="71"/>
  <c r="I10" i="71"/>
  <c r="I8" i="71"/>
  <c r="C13" i="71"/>
  <c r="E7" i="71"/>
  <c r="G6" i="71"/>
  <c r="G13" i="71"/>
  <c r="H12" i="71"/>
  <c r="I11" i="71"/>
  <c r="J10" i="71"/>
  <c r="E8" i="71"/>
  <c r="F7" i="71"/>
  <c r="G7" i="71"/>
  <c r="H6" i="71"/>
  <c r="H13" i="71"/>
  <c r="I12" i="71"/>
  <c r="J11" i="71"/>
  <c r="K10" i="71"/>
  <c r="F8" i="71"/>
  <c r="G8" i="71"/>
  <c r="H7" i="71"/>
  <c r="I6" i="71"/>
  <c r="I13" i="71"/>
  <c r="J12" i="71"/>
  <c r="K11" i="71"/>
  <c r="D11" i="71"/>
  <c r="E10" i="71"/>
  <c r="D10" i="71"/>
  <c r="H8" i="71"/>
  <c r="I7" i="71"/>
  <c r="J6" i="71"/>
  <c r="J13" i="71"/>
  <c r="K12" i="71"/>
  <c r="K18" i="71" l="1"/>
  <c r="C9" i="71"/>
  <c r="D7" i="71"/>
  <c r="C12" i="71"/>
  <c r="D6" i="71"/>
  <c r="C11" i="71"/>
  <c r="D8" i="71"/>
  <c r="C10" i="71"/>
  <c r="H33" i="47" l="1"/>
  <c r="H34" i="47"/>
  <c r="H35" i="47"/>
  <c r="H36" i="47"/>
  <c r="H37" i="47"/>
  <c r="H38" i="47"/>
  <c r="H39" i="47"/>
  <c r="H40" i="47"/>
  <c r="H41" i="47"/>
  <c r="H42" i="47"/>
  <c r="H43" i="47"/>
  <c r="I16" i="70" l="1"/>
  <c r="D16" i="70"/>
  <c r="J16" i="70"/>
  <c r="M16" i="70"/>
  <c r="L16" i="70"/>
  <c r="H16" i="70"/>
  <c r="C16" i="70"/>
  <c r="K16" i="70"/>
  <c r="E16" i="70"/>
  <c r="F16" i="70"/>
  <c r="N16" i="70"/>
  <c r="G16" i="70"/>
  <c r="O16" i="70"/>
  <c r="E7" i="70"/>
  <c r="D10" i="70"/>
  <c r="E8" i="70"/>
  <c r="E6" i="70"/>
  <c r="D8" i="70"/>
  <c r="E10" i="70"/>
  <c r="D7" i="70"/>
  <c r="E9" i="70" l="1"/>
  <c r="D9" i="70"/>
  <c r="D6" i="70"/>
  <c r="C7" i="70"/>
  <c r="C8" i="70"/>
  <c r="C10" i="70"/>
  <c r="E11" i="70"/>
  <c r="C9" i="70" l="1"/>
  <c r="A29" i="47"/>
  <c r="A28" i="47"/>
  <c r="A27" i="47"/>
  <c r="A26" i="47"/>
  <c r="A25" i="47"/>
  <c r="A24" i="47"/>
  <c r="A23" i="47"/>
  <c r="A22" i="47"/>
  <c r="A21" i="47"/>
  <c r="A20" i="47"/>
  <c r="A19" i="47"/>
  <c r="A26" i="53"/>
  <c r="L26" i="53" s="1"/>
  <c r="L49" i="53" s="1"/>
  <c r="A25" i="53"/>
  <c r="L25" i="53" s="1"/>
  <c r="L48" i="53" s="1"/>
  <c r="A24" i="53"/>
  <c r="L24" i="53" s="1"/>
  <c r="L47" i="53" s="1"/>
  <c r="A23" i="53"/>
  <c r="L23" i="53" s="1"/>
  <c r="L46" i="53" s="1"/>
  <c r="A22" i="53"/>
  <c r="L22" i="53" s="1"/>
  <c r="L45" i="53" s="1"/>
  <c r="A21" i="53"/>
  <c r="L21" i="53" s="1"/>
  <c r="A20" i="53"/>
  <c r="L20" i="53" s="1"/>
  <c r="A19" i="53"/>
  <c r="L19" i="53" s="1"/>
  <c r="L43" i="53" s="1"/>
  <c r="A18" i="53"/>
  <c r="L18" i="53" s="1"/>
  <c r="L42" i="53" s="1"/>
  <c r="A17" i="53"/>
  <c r="L17" i="53" s="1"/>
  <c r="L41" i="53" s="1"/>
  <c r="K37" i="53"/>
  <c r="J37" i="53"/>
  <c r="I37" i="53"/>
  <c r="H37" i="53"/>
  <c r="G37" i="53"/>
  <c r="F37" i="53"/>
  <c r="E37" i="53"/>
  <c r="D37" i="53"/>
  <c r="C37" i="53"/>
  <c r="K36" i="53"/>
  <c r="J36" i="53"/>
  <c r="I36" i="53"/>
  <c r="H36" i="53"/>
  <c r="G36" i="53"/>
  <c r="F36" i="53"/>
  <c r="E36" i="53"/>
  <c r="D36" i="53"/>
  <c r="C36" i="53"/>
  <c r="K35" i="53"/>
  <c r="J35" i="53"/>
  <c r="I35" i="53"/>
  <c r="H35" i="53"/>
  <c r="G35" i="53"/>
  <c r="F35" i="53"/>
  <c r="E35" i="53"/>
  <c r="D35" i="53"/>
  <c r="C35" i="53"/>
  <c r="K34" i="53"/>
  <c r="J34" i="53"/>
  <c r="I34" i="53"/>
  <c r="H34" i="53"/>
  <c r="G34" i="53"/>
  <c r="F34" i="53"/>
  <c r="E34" i="53"/>
  <c r="D34" i="53"/>
  <c r="C34" i="53"/>
  <c r="K33" i="53"/>
  <c r="J33" i="53"/>
  <c r="I33" i="53"/>
  <c r="H33" i="53"/>
  <c r="G33" i="53"/>
  <c r="F33" i="53"/>
  <c r="E33" i="53"/>
  <c r="D33" i="53"/>
  <c r="C33" i="53"/>
  <c r="K32" i="53"/>
  <c r="J32" i="53"/>
  <c r="I32" i="53"/>
  <c r="H32" i="53"/>
  <c r="G32" i="53"/>
  <c r="F32" i="53"/>
  <c r="E32" i="53"/>
  <c r="D32" i="53"/>
  <c r="C32" i="53"/>
  <c r="K31" i="53"/>
  <c r="J31" i="53"/>
  <c r="I31" i="53"/>
  <c r="H31" i="53"/>
  <c r="G31" i="53"/>
  <c r="F31" i="53"/>
  <c r="E31" i="53"/>
  <c r="D31" i="53"/>
  <c r="C31" i="53"/>
  <c r="K30" i="53"/>
  <c r="J30" i="53"/>
  <c r="I30" i="53"/>
  <c r="H30" i="53"/>
  <c r="G30" i="53"/>
  <c r="F30" i="53"/>
  <c r="E30" i="53"/>
  <c r="D30" i="53"/>
  <c r="C30" i="53"/>
  <c r="K29" i="53"/>
  <c r="J29" i="53"/>
  <c r="I29" i="53"/>
  <c r="H29" i="53"/>
  <c r="G29" i="53"/>
  <c r="F29" i="53"/>
  <c r="E29" i="53"/>
  <c r="D29" i="53"/>
  <c r="C29" i="53"/>
  <c r="C33" i="47"/>
  <c r="O43" i="47"/>
  <c r="N43" i="47"/>
  <c r="M43" i="47"/>
  <c r="L43" i="47"/>
  <c r="K43" i="47"/>
  <c r="J43" i="47"/>
  <c r="I43" i="47"/>
  <c r="G43" i="47"/>
  <c r="F43" i="47"/>
  <c r="E43" i="47"/>
  <c r="D43" i="47"/>
  <c r="C43" i="47"/>
  <c r="O42" i="47"/>
  <c r="N42" i="47"/>
  <c r="M42" i="47"/>
  <c r="L42" i="47"/>
  <c r="K42" i="47"/>
  <c r="J42" i="47"/>
  <c r="I42" i="47"/>
  <c r="G42" i="47"/>
  <c r="F42" i="47"/>
  <c r="E42" i="47"/>
  <c r="D42" i="47"/>
  <c r="C42" i="47"/>
  <c r="O41" i="47"/>
  <c r="N41" i="47"/>
  <c r="M41" i="47"/>
  <c r="L41" i="47"/>
  <c r="K41" i="47"/>
  <c r="J41" i="47"/>
  <c r="I41" i="47"/>
  <c r="G41" i="47"/>
  <c r="F41" i="47"/>
  <c r="E41" i="47"/>
  <c r="D41" i="47"/>
  <c r="C41" i="47"/>
  <c r="O40" i="47"/>
  <c r="N40" i="47"/>
  <c r="M40" i="47"/>
  <c r="L40" i="47"/>
  <c r="K40" i="47"/>
  <c r="J40" i="47"/>
  <c r="I40" i="47"/>
  <c r="G40" i="47"/>
  <c r="F40" i="47"/>
  <c r="E40" i="47"/>
  <c r="D40" i="47"/>
  <c r="C40" i="47"/>
  <c r="O39" i="47"/>
  <c r="N39" i="47"/>
  <c r="M39" i="47"/>
  <c r="L39" i="47"/>
  <c r="K39" i="47"/>
  <c r="J39" i="47"/>
  <c r="I39" i="47"/>
  <c r="G39" i="47"/>
  <c r="F39" i="47"/>
  <c r="E39" i="47"/>
  <c r="D39" i="47"/>
  <c r="C39" i="47"/>
  <c r="O38" i="47"/>
  <c r="N38" i="47"/>
  <c r="M38" i="47"/>
  <c r="L38" i="47"/>
  <c r="K38" i="47"/>
  <c r="J38" i="47"/>
  <c r="I38" i="47"/>
  <c r="G38" i="47"/>
  <c r="F38" i="47"/>
  <c r="E38" i="47"/>
  <c r="D38" i="47"/>
  <c r="C38" i="47"/>
  <c r="O37" i="47"/>
  <c r="N37" i="47"/>
  <c r="M37" i="47"/>
  <c r="L37" i="47"/>
  <c r="K37" i="47"/>
  <c r="J37" i="47"/>
  <c r="I37" i="47"/>
  <c r="G37" i="47"/>
  <c r="F37" i="47"/>
  <c r="E37" i="47"/>
  <c r="D37" i="47"/>
  <c r="C37" i="47"/>
  <c r="O36" i="47"/>
  <c r="N36" i="47"/>
  <c r="M36" i="47"/>
  <c r="L36" i="47"/>
  <c r="K36" i="47"/>
  <c r="J36" i="47"/>
  <c r="I36" i="47"/>
  <c r="G36" i="47"/>
  <c r="F36" i="47"/>
  <c r="E36" i="47"/>
  <c r="D36" i="47"/>
  <c r="C36" i="47"/>
  <c r="O35" i="47"/>
  <c r="N35" i="47"/>
  <c r="M35" i="47"/>
  <c r="L35" i="47"/>
  <c r="K35" i="47"/>
  <c r="J35" i="47"/>
  <c r="I35" i="47"/>
  <c r="G35" i="47"/>
  <c r="F35" i="47"/>
  <c r="E35" i="47"/>
  <c r="D35" i="47"/>
  <c r="C35" i="47"/>
  <c r="O34" i="47"/>
  <c r="N34" i="47"/>
  <c r="M34" i="47"/>
  <c r="L34" i="47"/>
  <c r="K34" i="47"/>
  <c r="J34" i="47"/>
  <c r="I34" i="47"/>
  <c r="G34" i="47"/>
  <c r="F34" i="47"/>
  <c r="E34" i="47"/>
  <c r="D34" i="47"/>
  <c r="C34" i="47"/>
  <c r="O33" i="47"/>
  <c r="N33" i="47"/>
  <c r="M33" i="47"/>
  <c r="L33" i="47"/>
  <c r="K33" i="47"/>
  <c r="J33" i="47"/>
  <c r="I33" i="47"/>
  <c r="G33" i="47"/>
  <c r="F33" i="47"/>
  <c r="E33" i="47"/>
  <c r="D33" i="47"/>
  <c r="L44" i="53" l="1"/>
  <c r="L50" i="53" s="1"/>
  <c r="E21" i="62"/>
  <c r="E20" i="62"/>
  <c r="D21" i="62"/>
  <c r="D20" i="62"/>
  <c r="C20" i="62"/>
  <c r="C21" i="62"/>
  <c r="F21" i="62"/>
  <c r="F20" i="62"/>
  <c r="C37" i="61" l="1"/>
  <c r="C39" i="61" s="1"/>
  <c r="F12" i="61" l="1"/>
  <c r="G12" i="61" s="1"/>
  <c r="J12" i="61" s="1"/>
  <c r="F11" i="61"/>
  <c r="G11" i="61" s="1"/>
  <c r="J11" i="61" s="1"/>
  <c r="F18" i="61"/>
  <c r="G18" i="61" s="1"/>
  <c r="J18" i="61" s="1"/>
  <c r="F36" i="61"/>
  <c r="G36" i="61" s="1"/>
  <c r="I36" i="61" s="1"/>
  <c r="J36" i="61" s="1"/>
  <c r="C38" i="72" s="1"/>
  <c r="F21" i="61"/>
  <c r="G21" i="61" s="1"/>
  <c r="J21" i="61" s="1"/>
  <c r="F17" i="61"/>
  <c r="F23" i="61"/>
  <c r="G23" i="61" s="1"/>
  <c r="J23" i="61" s="1"/>
  <c r="F19" i="61"/>
  <c r="G19" i="61" s="1"/>
  <c r="J19" i="61" s="1"/>
  <c r="F22" i="61"/>
  <c r="G22" i="61" s="1"/>
  <c r="J22" i="61" s="1"/>
  <c r="F9" i="61"/>
  <c r="G9" i="61" s="1"/>
  <c r="J9" i="61" s="1"/>
  <c r="F29" i="61"/>
  <c r="G29" i="61" s="1"/>
  <c r="J29" i="61" s="1"/>
  <c r="F25" i="61"/>
  <c r="G25" i="61" s="1"/>
  <c r="J25" i="61" s="1"/>
  <c r="F13" i="61"/>
  <c r="G13" i="61" s="1"/>
  <c r="J13" i="61" s="1"/>
  <c r="F33" i="61"/>
  <c r="F26" i="61"/>
  <c r="G26" i="61" s="1"/>
  <c r="J26" i="61" s="1"/>
  <c r="F35" i="61"/>
  <c r="G35" i="61" s="1"/>
  <c r="J35" i="61" s="1"/>
  <c r="F34" i="61"/>
  <c r="G34" i="61" s="1"/>
  <c r="J34" i="61" s="1"/>
  <c r="F24" i="61"/>
  <c r="G24" i="61" s="1"/>
  <c r="J24" i="61" s="1"/>
  <c r="F20" i="61"/>
  <c r="G20" i="61" s="1"/>
  <c r="J20" i="61" s="1"/>
  <c r="F27" i="61"/>
  <c r="G27" i="61" s="1"/>
  <c r="J27" i="61" s="1"/>
  <c r="F8" i="61"/>
  <c r="F28" i="61"/>
  <c r="G28" i="61" s="1"/>
  <c r="J28" i="61" s="1"/>
  <c r="F10" i="61"/>
  <c r="G10" i="61" s="1"/>
  <c r="J10" i="61" s="1"/>
  <c r="G33" i="61" l="1"/>
  <c r="J33" i="61" s="1"/>
  <c r="J37" i="61" s="1"/>
  <c r="F37" i="61"/>
  <c r="G8" i="61"/>
  <c r="F14" i="61"/>
  <c r="F30" i="61"/>
  <c r="G17" i="61"/>
  <c r="G30" i="61" l="1"/>
  <c r="J17" i="61"/>
  <c r="J30" i="61" s="1"/>
  <c r="G14" i="61"/>
  <c r="J8" i="61"/>
  <c r="J14" i="61" s="1"/>
  <c r="J39" i="61" l="1"/>
  <c r="K15" i="70" l="1"/>
  <c r="G15" i="70"/>
  <c r="H15" i="70"/>
  <c r="I15" i="70"/>
  <c r="C15" i="70"/>
  <c r="L15" i="70"/>
  <c r="D15" i="70"/>
  <c r="M15" i="70"/>
  <c r="E15" i="70"/>
  <c r="N15" i="70"/>
  <c r="F15" i="70"/>
  <c r="O15" i="70"/>
  <c r="C14" i="71"/>
  <c r="C26" i="71" s="1"/>
  <c r="H14" i="71" l="1"/>
  <c r="G14" i="71"/>
  <c r="F14" i="71"/>
  <c r="E14" i="71"/>
  <c r="D14" i="71"/>
  <c r="I14" i="71"/>
  <c r="J14" i="71"/>
  <c r="K14" i="71"/>
  <c r="K24" i="71"/>
  <c r="K47" i="71" s="1"/>
  <c r="K38" i="53"/>
  <c r="J38" i="53"/>
  <c r="I38" i="53"/>
  <c r="H38" i="53"/>
  <c r="G38" i="53"/>
  <c r="F38" i="53"/>
  <c r="E38" i="53"/>
  <c r="D38" i="53"/>
  <c r="C38" i="53"/>
  <c r="O44" i="47"/>
  <c r="N44" i="47"/>
  <c r="M44" i="47"/>
  <c r="L44" i="47"/>
  <c r="K44" i="47"/>
  <c r="J44" i="47"/>
  <c r="I44" i="47"/>
  <c r="H44" i="47"/>
  <c r="G44" i="47"/>
  <c r="F44" i="47"/>
  <c r="E44" i="47"/>
  <c r="D44" i="47"/>
  <c r="C44" i="47"/>
  <c r="K9" i="71" l="1"/>
  <c r="I9" i="71"/>
  <c r="G9" i="71"/>
  <c r="J9" i="71"/>
  <c r="H9" i="71"/>
  <c r="C18" i="71" l="1"/>
  <c r="K26" i="53"/>
  <c r="K49" i="53" s="1"/>
  <c r="F24" i="53"/>
  <c r="F47" i="53" s="1"/>
  <c r="E24" i="53"/>
  <c r="E47" i="53" s="1"/>
  <c r="I22" i="53"/>
  <c r="I45" i="53" s="1"/>
  <c r="C23" i="53"/>
  <c r="J23" i="53"/>
  <c r="J46" i="53" s="1"/>
  <c r="C22" i="53"/>
  <c r="J26" i="53"/>
  <c r="J49" i="53" s="1"/>
  <c r="I26" i="53"/>
  <c r="I49" i="53" s="1"/>
  <c r="H26" i="53"/>
  <c r="H49" i="53" s="1"/>
  <c r="G26" i="53"/>
  <c r="G49" i="53" s="1"/>
  <c r="D26" i="53"/>
  <c r="D49" i="53" s="1"/>
  <c r="F26" i="53"/>
  <c r="F49" i="53" s="1"/>
  <c r="H19" i="53" l="1"/>
  <c r="H43" i="53" s="1"/>
  <c r="J19" i="53"/>
  <c r="J43" i="53" s="1"/>
  <c r="J21" i="53"/>
  <c r="I21" i="53"/>
  <c r="I18" i="53"/>
  <c r="I42" i="53" s="1"/>
  <c r="K17" i="53"/>
  <c r="K41" i="53" s="1"/>
  <c r="G21" i="53"/>
  <c r="G17" i="53"/>
  <c r="G41" i="53" s="1"/>
  <c r="G18" i="53"/>
  <c r="G42" i="53" s="1"/>
  <c r="J20" i="53"/>
  <c r="H21" i="53"/>
  <c r="I19" i="53"/>
  <c r="I43" i="53" s="1"/>
  <c r="I17" i="53"/>
  <c r="I41" i="53" s="1"/>
  <c r="C17" i="53"/>
  <c r="K22" i="53"/>
  <c r="K45" i="53" s="1"/>
  <c r="F22" i="53"/>
  <c r="F45" i="53" s="1"/>
  <c r="K18" i="53"/>
  <c r="K42" i="53" s="1"/>
  <c r="I23" i="53"/>
  <c r="I46" i="53" s="1"/>
  <c r="H24" i="53"/>
  <c r="H47" i="53" s="1"/>
  <c r="K21" i="53"/>
  <c r="K20" i="53"/>
  <c r="H17" i="53"/>
  <c r="H41" i="53" s="1"/>
  <c r="J24" i="53"/>
  <c r="J47" i="53" s="1"/>
  <c r="G22" i="53"/>
  <c r="G45" i="53" s="1"/>
  <c r="G24" i="53"/>
  <c r="G47" i="53" s="1"/>
  <c r="G20" i="53"/>
  <c r="I24" i="53"/>
  <c r="I47" i="53" s="1"/>
  <c r="J22" i="53"/>
  <c r="J45" i="53" s="1"/>
  <c r="F23" i="53"/>
  <c r="F46" i="53" s="1"/>
  <c r="I20" i="53"/>
  <c r="H22" i="53"/>
  <c r="H45" i="53" s="1"/>
  <c r="K24" i="53"/>
  <c r="K47" i="53" s="1"/>
  <c r="G23" i="53"/>
  <c r="G46" i="53" s="1"/>
  <c r="H23" i="53"/>
  <c r="H46" i="53" s="1"/>
  <c r="H18" i="53"/>
  <c r="H42" i="53" s="1"/>
  <c r="K23" i="53"/>
  <c r="K46" i="53" s="1"/>
  <c r="E22" i="53"/>
  <c r="E45" i="53" s="1"/>
  <c r="E23" i="53"/>
  <c r="E46" i="53" s="1"/>
  <c r="G19" i="53"/>
  <c r="G43" i="53" s="1"/>
  <c r="K19" i="53"/>
  <c r="K43" i="53" s="1"/>
  <c r="C45" i="53"/>
  <c r="C26" i="53"/>
  <c r="C24" i="53"/>
  <c r="C46" i="53"/>
  <c r="C29" i="70"/>
  <c r="K44" i="53" l="1"/>
  <c r="I44" i="53"/>
  <c r="L28" i="47"/>
  <c r="L56" i="47" s="1"/>
  <c r="C29" i="47"/>
  <c r="F28" i="47"/>
  <c r="F56" i="47" s="1"/>
  <c r="H28" i="47"/>
  <c r="H56" i="47" s="1"/>
  <c r="G44" i="53"/>
  <c r="J44" i="53"/>
  <c r="J18" i="53"/>
  <c r="J42" i="53" s="1"/>
  <c r="J17" i="53"/>
  <c r="J41" i="53" s="1"/>
  <c r="C19" i="53"/>
  <c r="H20" i="53"/>
  <c r="H44" i="53" s="1"/>
  <c r="N28" i="47"/>
  <c r="N56" i="47" s="1"/>
  <c r="J28" i="47"/>
  <c r="J56" i="47" s="1"/>
  <c r="F29" i="47"/>
  <c r="F57" i="47" s="1"/>
  <c r="D29" i="47"/>
  <c r="D57" i="47" s="1"/>
  <c r="D28" i="47"/>
  <c r="D56" i="47" s="1"/>
  <c r="H29" i="47"/>
  <c r="H57" i="47" s="1"/>
  <c r="J29" i="47"/>
  <c r="J57" i="47" s="1"/>
  <c r="L29" i="47"/>
  <c r="L57" i="47" s="1"/>
  <c r="N29" i="47"/>
  <c r="N57" i="47" s="1"/>
  <c r="E28" i="47"/>
  <c r="E56" i="47" s="1"/>
  <c r="G28" i="47"/>
  <c r="G56" i="47" s="1"/>
  <c r="I28" i="47"/>
  <c r="I56" i="47" s="1"/>
  <c r="K28" i="47"/>
  <c r="K56" i="47" s="1"/>
  <c r="M28" i="47"/>
  <c r="M56" i="47" s="1"/>
  <c r="O28" i="47"/>
  <c r="O56" i="47" s="1"/>
  <c r="E29" i="47"/>
  <c r="E57" i="47" s="1"/>
  <c r="G29" i="47"/>
  <c r="G57" i="47" s="1"/>
  <c r="I29" i="47"/>
  <c r="I57" i="47" s="1"/>
  <c r="K29" i="47"/>
  <c r="K57" i="47" s="1"/>
  <c r="M29" i="47"/>
  <c r="M57" i="47" s="1"/>
  <c r="O29" i="47"/>
  <c r="O57" i="47" s="1"/>
  <c r="C18" i="53"/>
  <c r="C41" i="53"/>
  <c r="C49" i="53"/>
  <c r="C21" i="53"/>
  <c r="C47" i="53"/>
  <c r="C20" i="53"/>
  <c r="C43" i="53" l="1"/>
  <c r="C28" i="47"/>
  <c r="C57" i="47"/>
  <c r="C44" i="53"/>
  <c r="C42" i="53"/>
  <c r="C56" i="47" l="1"/>
  <c r="O28" i="70" l="1"/>
  <c r="O29" i="70"/>
  <c r="N28" i="70"/>
  <c r="N29" i="70"/>
  <c r="M28" i="70"/>
  <c r="M29" i="70"/>
  <c r="L28" i="70"/>
  <c r="L29" i="70"/>
  <c r="K28" i="70"/>
  <c r="K29" i="70"/>
  <c r="J28" i="70"/>
  <c r="J29" i="70"/>
  <c r="I28" i="70"/>
  <c r="I29" i="70"/>
  <c r="H28" i="70"/>
  <c r="H29" i="70"/>
  <c r="G28" i="70"/>
  <c r="G29" i="70"/>
  <c r="F28" i="70"/>
  <c r="F29" i="70"/>
  <c r="E28" i="70"/>
  <c r="E29" i="70"/>
  <c r="D28" i="70"/>
  <c r="D29" i="70"/>
  <c r="C28" i="70"/>
  <c r="C56" i="70" s="1"/>
  <c r="J39" i="71"/>
  <c r="K39" i="71"/>
  <c r="I39" i="71"/>
  <c r="H39" i="71"/>
  <c r="G39" i="71"/>
  <c r="F39" i="71"/>
  <c r="E39" i="71"/>
  <c r="D39" i="71"/>
  <c r="C39" i="71"/>
  <c r="F27" i="71" l="1"/>
  <c r="J27" i="71"/>
  <c r="H27" i="71"/>
  <c r="I27" i="71"/>
  <c r="C27" i="71"/>
  <c r="G27" i="71"/>
  <c r="K27" i="71"/>
  <c r="D27" i="71"/>
  <c r="C24" i="71" l="1"/>
  <c r="C23" i="71"/>
  <c r="C25" i="71"/>
  <c r="C20" i="71" l="1"/>
  <c r="C22" i="71"/>
  <c r="C25" i="53" l="1"/>
  <c r="C48" i="53" s="1"/>
  <c r="C21" i="71"/>
  <c r="C19" i="71"/>
  <c r="C50" i="53" l="1"/>
  <c r="C57" i="70" l="1"/>
  <c r="D24" i="53" l="1"/>
  <c r="E25" i="71"/>
  <c r="E24" i="71"/>
  <c r="E23" i="71"/>
  <c r="D24" i="71"/>
  <c r="D23" i="71"/>
  <c r="D25" i="71"/>
  <c r="D23" i="53" l="1"/>
  <c r="D46" i="53" s="1"/>
  <c r="D22" i="53"/>
  <c r="D25" i="53"/>
  <c r="D47" i="53"/>
  <c r="F25" i="71"/>
  <c r="G23" i="71"/>
  <c r="G24" i="71"/>
  <c r="F23" i="71"/>
  <c r="F24" i="71"/>
  <c r="G25" i="71"/>
  <c r="E26" i="71"/>
  <c r="D26" i="71"/>
  <c r="G21" i="71"/>
  <c r="G22" i="71"/>
  <c r="D45" i="53" l="1"/>
  <c r="E25" i="53"/>
  <c r="E48" i="53" s="1"/>
  <c r="F26" i="71"/>
  <c r="F25" i="53"/>
  <c r="F48" i="53" s="1"/>
  <c r="D48" i="53"/>
  <c r="I19" i="71"/>
  <c r="H19" i="71"/>
  <c r="H18" i="71"/>
  <c r="I20" i="71"/>
  <c r="H20" i="71"/>
  <c r="I18" i="71"/>
  <c r="H25" i="71"/>
  <c r="H24" i="71"/>
  <c r="H23" i="71"/>
  <c r="I23" i="71"/>
  <c r="I25" i="71"/>
  <c r="I24" i="71"/>
  <c r="H21" i="71"/>
  <c r="I21" i="71"/>
  <c r="H22" i="71"/>
  <c r="I22" i="71"/>
  <c r="G18" i="71"/>
  <c r="G20" i="71"/>
  <c r="G19" i="71"/>
  <c r="G25" i="53" l="1"/>
  <c r="G48" i="53" s="1"/>
  <c r="G50" i="53" s="1"/>
  <c r="G26" i="71"/>
  <c r="J20" i="71"/>
  <c r="J19" i="71"/>
  <c r="J18" i="71"/>
  <c r="K19" i="71"/>
  <c r="K20" i="71"/>
  <c r="K25" i="71"/>
  <c r="K23" i="71"/>
  <c r="J25" i="71"/>
  <c r="J23" i="71"/>
  <c r="J24" i="71"/>
  <c r="J21" i="71"/>
  <c r="K21" i="71"/>
  <c r="K22" i="71"/>
  <c r="J22" i="71"/>
  <c r="K45" i="71" l="1"/>
  <c r="I25" i="53"/>
  <c r="I48" i="53" s="1"/>
  <c r="I50" i="53" s="1"/>
  <c r="H25" i="53"/>
  <c r="I26" i="71"/>
  <c r="H26" i="71"/>
  <c r="O44" i="70"/>
  <c r="N44" i="70"/>
  <c r="M44" i="70"/>
  <c r="L44" i="70"/>
  <c r="K44" i="70"/>
  <c r="J44" i="70"/>
  <c r="I44" i="70"/>
  <c r="H44" i="70"/>
  <c r="G44" i="70"/>
  <c r="F44" i="70"/>
  <c r="E44" i="70"/>
  <c r="D44" i="70"/>
  <c r="C44" i="70"/>
  <c r="K25" i="53" l="1"/>
  <c r="K48" i="53" s="1"/>
  <c r="K50" i="53" s="1"/>
  <c r="J25" i="53"/>
  <c r="J48" i="53" s="1"/>
  <c r="J50" i="53" s="1"/>
  <c r="H48" i="53"/>
  <c r="K26" i="71"/>
  <c r="J26" i="71"/>
  <c r="H50" i="53" l="1"/>
  <c r="C43" i="71"/>
  <c r="G43" i="71"/>
  <c r="J43" i="71"/>
  <c r="I43" i="71"/>
  <c r="H43" i="71"/>
  <c r="E46" i="71"/>
  <c r="C46" i="71"/>
  <c r="F46" i="71"/>
  <c r="D46" i="71"/>
  <c r="G46" i="71"/>
  <c r="J46" i="71"/>
  <c r="I46" i="71"/>
  <c r="H46" i="71"/>
  <c r="C48" i="71"/>
  <c r="E48" i="71"/>
  <c r="G48" i="71"/>
  <c r="F48" i="71"/>
  <c r="D48" i="71"/>
  <c r="I48" i="71"/>
  <c r="J48" i="71"/>
  <c r="H48" i="71"/>
  <c r="J42" i="71"/>
  <c r="H42" i="71"/>
  <c r="G42" i="71"/>
  <c r="I42" i="71"/>
  <c r="K42" i="71"/>
  <c r="C44" i="71"/>
  <c r="I44" i="71"/>
  <c r="H44" i="71"/>
  <c r="J44" i="71"/>
  <c r="G44" i="71"/>
  <c r="E47" i="71"/>
  <c r="C47" i="71"/>
  <c r="G47" i="71"/>
  <c r="F47" i="71"/>
  <c r="J47" i="71"/>
  <c r="D47" i="71"/>
  <c r="I47" i="71"/>
  <c r="H47" i="71"/>
  <c r="C42" i="71" l="1"/>
  <c r="K48" i="71" l="1"/>
  <c r="J56" i="70" l="1"/>
  <c r="N56" i="70"/>
  <c r="G56" i="70"/>
  <c r="F56" i="70"/>
  <c r="L56" i="70"/>
  <c r="M56" i="70"/>
  <c r="K44" i="71"/>
  <c r="K46" i="71"/>
  <c r="K43" i="71" l="1"/>
  <c r="K56" i="70" l="1"/>
  <c r="O56" i="70" l="1"/>
  <c r="I56" i="70" l="1"/>
  <c r="H56" i="70" l="1"/>
  <c r="E56" i="70" l="1"/>
  <c r="D56" i="70"/>
  <c r="C50" i="71" l="1"/>
  <c r="G50" i="71"/>
  <c r="F50" i="71"/>
  <c r="D50" i="71"/>
  <c r="I50" i="71"/>
  <c r="J50" i="71"/>
  <c r="H50" i="71" l="1"/>
  <c r="K50" i="71"/>
  <c r="E49" i="71" l="1"/>
  <c r="D49" i="71"/>
  <c r="J49" i="71"/>
  <c r="I49" i="71"/>
  <c r="G49" i="71"/>
  <c r="H49" i="71"/>
  <c r="C49" i="71"/>
  <c r="F49" i="71"/>
  <c r="K49" i="71" l="1"/>
  <c r="H57" i="70" l="1"/>
  <c r="N57" i="70"/>
  <c r="D57" i="70"/>
  <c r="L57" i="70"/>
  <c r="M57" i="70"/>
  <c r="E57" i="70"/>
  <c r="O57" i="70"/>
  <c r="G57" i="70"/>
  <c r="F57" i="70"/>
  <c r="I57" i="70"/>
  <c r="K57" i="70"/>
  <c r="J57" i="70"/>
  <c r="H45" i="71" l="1"/>
  <c r="C45" i="71"/>
  <c r="I45" i="71"/>
  <c r="G45" i="71"/>
  <c r="J45" i="71"/>
  <c r="I51" i="71" l="1"/>
  <c r="H51" i="71"/>
  <c r="G51" i="71"/>
  <c r="J51" i="71"/>
  <c r="C51" i="71"/>
  <c r="D35" i="72" l="1"/>
  <c r="D10" i="72"/>
  <c r="D15" i="72"/>
  <c r="D36" i="72"/>
  <c r="D14" i="72"/>
  <c r="K51" i="71"/>
  <c r="D37" i="72" l="1"/>
  <c r="D39" i="72" l="1"/>
  <c r="G26" i="70" l="1"/>
  <c r="G54" i="70" s="1"/>
  <c r="H26" i="70"/>
  <c r="H54" i="70" s="1"/>
  <c r="J26" i="70"/>
  <c r="J54" i="70" s="1"/>
  <c r="G20" i="70"/>
  <c r="G48" i="70" s="1"/>
  <c r="I20" i="70"/>
  <c r="I48" i="70" s="1"/>
  <c r="E19" i="70"/>
  <c r="E47" i="70" s="1"/>
  <c r="E21" i="70"/>
  <c r="E49" i="70" s="1"/>
  <c r="K21" i="70"/>
  <c r="K49" i="70" s="1"/>
  <c r="F20" i="70"/>
  <c r="F48" i="70" s="1"/>
  <c r="F24" i="70"/>
  <c r="F52" i="70" s="1"/>
  <c r="G24" i="70"/>
  <c r="G52" i="70" s="1"/>
  <c r="I24" i="70"/>
  <c r="I52" i="70" s="1"/>
  <c r="E23" i="70"/>
  <c r="E51" i="70" s="1"/>
  <c r="I25" i="70"/>
  <c r="I53" i="70" s="1"/>
  <c r="K25" i="70"/>
  <c r="K53" i="70" s="1"/>
  <c r="F25" i="70"/>
  <c r="F53" i="70" s="1"/>
  <c r="G25" i="70"/>
  <c r="G53" i="70" s="1"/>
  <c r="L24" i="70"/>
  <c r="L52" i="70" s="1"/>
  <c r="L26" i="70"/>
  <c r="L54" i="70" s="1"/>
  <c r="G19" i="70"/>
  <c r="G47" i="70" s="1"/>
  <c r="O19" i="70"/>
  <c r="O47" i="70" s="1"/>
  <c r="O21" i="70"/>
  <c r="O49" i="70" s="1"/>
  <c r="N20" i="70"/>
  <c r="N48" i="70" s="1"/>
  <c r="J19" i="70"/>
  <c r="J47" i="70" s="1"/>
  <c r="I19" i="70"/>
  <c r="I47" i="70" s="1"/>
  <c r="H19" i="70"/>
  <c r="H47" i="70" s="1"/>
  <c r="H25" i="70"/>
  <c r="H53" i="70" s="1"/>
  <c r="E26" i="70"/>
  <c r="E54" i="70" s="1"/>
  <c r="O26" i="70"/>
  <c r="O54" i="70" s="1"/>
  <c r="N24" i="70"/>
  <c r="N52" i="70" s="1"/>
  <c r="M21" i="70"/>
  <c r="M49" i="70" s="1"/>
  <c r="I23" i="70"/>
  <c r="I51" i="70" s="1"/>
  <c r="F26" i="70"/>
  <c r="F54" i="70" s="1"/>
  <c r="L21" i="70"/>
  <c r="L49" i="70" s="1"/>
  <c r="N26" i="70"/>
  <c r="N54" i="70" s="1"/>
  <c r="N19" i="70"/>
  <c r="N47" i="70" s="1"/>
  <c r="O25" i="70"/>
  <c r="O53" i="70" s="1"/>
  <c r="E25" i="70"/>
  <c r="E53" i="70" s="1"/>
  <c r="J21" i="70"/>
  <c r="J49" i="70" s="1"/>
  <c r="M26" i="70"/>
  <c r="M54" i="70" s="1"/>
  <c r="O20" i="70"/>
  <c r="O48" i="70" s="1"/>
  <c r="K20" i="70"/>
  <c r="K48" i="70" s="1"/>
  <c r="D19" i="70"/>
  <c r="D47" i="70" s="1"/>
  <c r="E20" i="70"/>
  <c r="E48" i="70" s="1"/>
  <c r="H24" i="70"/>
  <c r="H52" i="70" s="1"/>
  <c r="D26" i="70"/>
  <c r="D54" i="70" s="1"/>
  <c r="L19" i="70"/>
  <c r="L47" i="70" s="1"/>
  <c r="N21" i="70"/>
  <c r="N49" i="70" s="1"/>
  <c r="F23" i="70"/>
  <c r="F51" i="70" s="1"/>
  <c r="J20" i="70"/>
  <c r="J48" i="70" s="1"/>
  <c r="E24" i="70"/>
  <c r="E52" i="70" s="1"/>
  <c r="I21" i="70"/>
  <c r="I49" i="70" s="1"/>
  <c r="D25" i="70"/>
  <c r="D53" i="70" s="1"/>
  <c r="K19" i="70"/>
  <c r="K47" i="70" s="1"/>
  <c r="M19" i="70"/>
  <c r="M47" i="70" s="1"/>
  <c r="K26" i="70"/>
  <c r="K54" i="70" s="1"/>
  <c r="O23" i="70"/>
  <c r="O51" i="70" s="1"/>
  <c r="C47" i="70"/>
  <c r="I26" i="70"/>
  <c r="I54" i="70" s="1"/>
  <c r="L23" i="70"/>
  <c r="L51" i="70" s="1"/>
  <c r="D23" i="70"/>
  <c r="D51" i="70" s="1"/>
  <c r="H20" i="70"/>
  <c r="H48" i="70" s="1"/>
  <c r="N25" i="70"/>
  <c r="N53" i="70" s="1"/>
  <c r="O24" i="70"/>
  <c r="O52" i="70" s="1"/>
  <c r="G21" i="70"/>
  <c r="G49" i="70" s="1"/>
  <c r="K24" i="70"/>
  <c r="K52" i="70" s="1"/>
  <c r="M24" i="70"/>
  <c r="M52" i="70" s="1"/>
  <c r="J25" i="70"/>
  <c r="J53" i="70" s="1"/>
  <c r="N23" i="70"/>
  <c r="N51" i="70" s="1"/>
  <c r="G23" i="70"/>
  <c r="G51" i="70" s="1"/>
  <c r="K23" i="70"/>
  <c r="K51" i="70" s="1"/>
  <c r="L20" i="70"/>
  <c r="L48" i="70" s="1"/>
  <c r="M23" i="70"/>
  <c r="M51" i="70" s="1"/>
  <c r="J23" i="70"/>
  <c r="J51" i="70" s="1"/>
  <c r="M20" i="70"/>
  <c r="M48" i="70" s="1"/>
  <c r="D23" i="47"/>
  <c r="D51" i="47" s="1"/>
  <c r="D19" i="47"/>
  <c r="D47" i="47" s="1"/>
  <c r="D25" i="47"/>
  <c r="D53" i="47" s="1"/>
  <c r="E26" i="47"/>
  <c r="E54" i="47" s="1"/>
  <c r="F20" i="47"/>
  <c r="F48" i="47" s="1"/>
  <c r="G21" i="47"/>
  <c r="G49" i="47" s="1"/>
  <c r="I23" i="47"/>
  <c r="I51" i="47" s="1"/>
  <c r="J24" i="47"/>
  <c r="J52" i="47" s="1"/>
  <c r="K19" i="47"/>
  <c r="K47" i="47" s="1"/>
  <c r="K25" i="47"/>
  <c r="K53" i="47" s="1"/>
  <c r="M25" i="70"/>
  <c r="M53" i="70" s="1"/>
  <c r="M21" i="47"/>
  <c r="M49" i="47" s="1"/>
  <c r="N23" i="47"/>
  <c r="N51" i="47" s="1"/>
  <c r="O19" i="47"/>
  <c r="O47" i="47" s="1"/>
  <c r="O25" i="47"/>
  <c r="O53" i="47" s="1"/>
  <c r="D20" i="70"/>
  <c r="D48" i="70" s="1"/>
  <c r="E23" i="47"/>
  <c r="E51" i="47" s="1"/>
  <c r="F24" i="47"/>
  <c r="F52" i="47" s="1"/>
  <c r="G19" i="47"/>
  <c r="G47" i="47" s="1"/>
  <c r="G25" i="47"/>
  <c r="G53" i="47" s="1"/>
  <c r="H26" i="47"/>
  <c r="H54" i="47" s="1"/>
  <c r="H23" i="70"/>
  <c r="H51" i="70" s="1"/>
  <c r="H20" i="47"/>
  <c r="H48" i="47" s="1"/>
  <c r="I21" i="47"/>
  <c r="I49" i="47" s="1"/>
  <c r="L21" i="47"/>
  <c r="L49" i="47" s="1"/>
  <c r="M19" i="47"/>
  <c r="M47" i="47" s="1"/>
  <c r="M25" i="47"/>
  <c r="M53" i="47" s="1"/>
  <c r="D20" i="47"/>
  <c r="D48" i="47" s="1"/>
  <c r="E21" i="47"/>
  <c r="E49" i="47" s="1"/>
  <c r="H23" i="47"/>
  <c r="H51" i="47" s="1"/>
  <c r="I19" i="47"/>
  <c r="I47" i="47" s="1"/>
  <c r="I25" i="47"/>
  <c r="I53" i="47" s="1"/>
  <c r="J26" i="47"/>
  <c r="J54" i="47" s="1"/>
  <c r="K20" i="47"/>
  <c r="K48" i="47" s="1"/>
  <c r="L20" i="47"/>
  <c r="L48" i="47" s="1"/>
  <c r="O20" i="47"/>
  <c r="O48" i="47" s="1"/>
  <c r="D24" i="47"/>
  <c r="D52" i="47" s="1"/>
  <c r="F26" i="47"/>
  <c r="F54" i="47" s="1"/>
  <c r="G20" i="47"/>
  <c r="G48" i="47" s="1"/>
  <c r="J23" i="47"/>
  <c r="J51" i="47" s="1"/>
  <c r="K24" i="47"/>
  <c r="K52" i="47" s="1"/>
  <c r="L19" i="47"/>
  <c r="L47" i="47" s="1"/>
  <c r="M20" i="47"/>
  <c r="M48" i="47" s="1"/>
  <c r="N21" i="47"/>
  <c r="N49" i="47" s="1"/>
  <c r="O24" i="47"/>
  <c r="O52" i="47" s="1"/>
  <c r="L25" i="70"/>
  <c r="L53" i="70" s="1"/>
  <c r="E25" i="47"/>
  <c r="E53" i="47" s="1"/>
  <c r="F23" i="47"/>
  <c r="F51" i="47" s="1"/>
  <c r="F21" i="70"/>
  <c r="F49" i="70" s="1"/>
  <c r="G24" i="47"/>
  <c r="G52" i="47" s="1"/>
  <c r="H19" i="47"/>
  <c r="H47" i="47" s="1"/>
  <c r="H25" i="47"/>
  <c r="H53" i="47" s="1"/>
  <c r="H21" i="70"/>
  <c r="H49" i="70" s="1"/>
  <c r="I20" i="47"/>
  <c r="I48" i="47" s="1"/>
  <c r="J21" i="47"/>
  <c r="J49" i="47" s="1"/>
  <c r="L25" i="47"/>
  <c r="L53" i="47" s="1"/>
  <c r="M24" i="47"/>
  <c r="M52" i="47" s="1"/>
  <c r="N19" i="47"/>
  <c r="N47" i="47" s="1"/>
  <c r="N20" i="47"/>
  <c r="N48" i="47" s="1"/>
  <c r="D26" i="47"/>
  <c r="D54" i="47" s="1"/>
  <c r="E19" i="47"/>
  <c r="E47" i="47" s="1"/>
  <c r="E20" i="47"/>
  <c r="E48" i="47" s="1"/>
  <c r="F21" i="47"/>
  <c r="F49" i="47" s="1"/>
  <c r="H21" i="47"/>
  <c r="H49" i="47" s="1"/>
  <c r="I24" i="47"/>
  <c r="I52" i="47" s="1"/>
  <c r="J19" i="47"/>
  <c r="J47" i="47" s="1"/>
  <c r="J25" i="47"/>
  <c r="J53" i="47" s="1"/>
  <c r="K26" i="47"/>
  <c r="K54" i="47" s="1"/>
  <c r="L24" i="47"/>
  <c r="L52" i="47" s="1"/>
  <c r="N26" i="47"/>
  <c r="N54" i="47" s="1"/>
  <c r="O26" i="47"/>
  <c r="O54" i="47" s="1"/>
  <c r="E24" i="47"/>
  <c r="E52" i="47" s="1"/>
  <c r="F19" i="47"/>
  <c r="F47" i="47" s="1"/>
  <c r="F25" i="47"/>
  <c r="F53" i="47" s="1"/>
  <c r="G26" i="47"/>
  <c r="G54" i="47" s="1"/>
  <c r="K23" i="47"/>
  <c r="K51" i="47" s="1"/>
  <c r="L23" i="47"/>
  <c r="L51" i="47" s="1"/>
  <c r="M26" i="47"/>
  <c r="M54" i="47" s="1"/>
  <c r="N25" i="47"/>
  <c r="N53" i="47" s="1"/>
  <c r="O23" i="47"/>
  <c r="O51" i="47" s="1"/>
  <c r="D21" i="47"/>
  <c r="D49" i="47" s="1"/>
  <c r="G23" i="47"/>
  <c r="G51" i="47" s="1"/>
  <c r="H24" i="47"/>
  <c r="H52" i="47" s="1"/>
  <c r="I26" i="47"/>
  <c r="I54" i="47" s="1"/>
  <c r="J24" i="70"/>
  <c r="J52" i="70" s="1"/>
  <c r="J20" i="47"/>
  <c r="J48" i="47" s="1"/>
  <c r="K21" i="47"/>
  <c r="K49" i="47" s="1"/>
  <c r="M23" i="47"/>
  <c r="M51" i="47" s="1"/>
  <c r="N24" i="47"/>
  <c r="N52" i="47" s="1"/>
  <c r="O21" i="47"/>
  <c r="O49" i="47" s="1"/>
  <c r="L26" i="47"/>
  <c r="L54" i="47" s="1"/>
  <c r="N14" i="70" l="1"/>
  <c r="K14" i="70"/>
  <c r="E14" i="70"/>
  <c r="M14" i="70"/>
  <c r="F14" i="70"/>
  <c r="H14" i="70"/>
  <c r="O14" i="70"/>
  <c r="O27" i="47" s="1"/>
  <c r="O55" i="47" s="1"/>
  <c r="J14" i="70"/>
  <c r="J27" i="47" s="1"/>
  <c r="J55" i="47" s="1"/>
  <c r="I14" i="70"/>
  <c r="I27" i="47" s="1"/>
  <c r="I55" i="47" s="1"/>
  <c r="D14" i="70"/>
  <c r="L14" i="70"/>
  <c r="C14" i="70"/>
  <c r="G14" i="70"/>
  <c r="N27" i="47"/>
  <c r="N55" i="47" s="1"/>
  <c r="D24" i="70"/>
  <c r="D52" i="70" s="1"/>
  <c r="D21" i="70"/>
  <c r="D49" i="70" s="1"/>
  <c r="F19" i="70"/>
  <c r="F47" i="70" s="1"/>
  <c r="H22" i="70"/>
  <c r="H50" i="70" s="1"/>
  <c r="G22" i="70"/>
  <c r="G50" i="70" s="1"/>
  <c r="N22" i="70"/>
  <c r="N50" i="70" s="1"/>
  <c r="O22" i="70"/>
  <c r="O50" i="70" s="1"/>
  <c r="E22" i="70"/>
  <c r="E50" i="70" s="1"/>
  <c r="F22" i="70"/>
  <c r="F50" i="70" s="1"/>
  <c r="I22" i="70"/>
  <c r="I50" i="70" s="1"/>
  <c r="C22" i="70"/>
  <c r="M22" i="70"/>
  <c r="M50" i="70" s="1"/>
  <c r="K22" i="70"/>
  <c r="K50" i="70" s="1"/>
  <c r="J22" i="70"/>
  <c r="J50" i="70" s="1"/>
  <c r="D22" i="70"/>
  <c r="D50" i="70" s="1"/>
  <c r="L22" i="70"/>
  <c r="L50" i="70" s="1"/>
  <c r="C25" i="70"/>
  <c r="C53" i="70" s="1"/>
  <c r="D22" i="47"/>
  <c r="D50" i="47" s="1"/>
  <c r="N22" i="47"/>
  <c r="N50" i="47" s="1"/>
  <c r="H22" i="47"/>
  <c r="H50" i="47" s="1"/>
  <c r="J22" i="47"/>
  <c r="J50" i="47" s="1"/>
  <c r="L22" i="47"/>
  <c r="L50" i="47" s="1"/>
  <c r="G22" i="47"/>
  <c r="G50" i="47" s="1"/>
  <c r="E22" i="47"/>
  <c r="E50" i="47" s="1"/>
  <c r="O22" i="47"/>
  <c r="O50" i="47" s="1"/>
  <c r="K22" i="47"/>
  <c r="K50" i="47" s="1"/>
  <c r="I22" i="47"/>
  <c r="I50" i="47" s="1"/>
  <c r="F22" i="47"/>
  <c r="F50" i="47" s="1"/>
  <c r="M22" i="47"/>
  <c r="M50" i="47" s="1"/>
  <c r="O27" i="70" l="1"/>
  <c r="O55" i="70" s="1"/>
  <c r="G27" i="70"/>
  <c r="G55" i="70" s="1"/>
  <c r="G58" i="70" s="1"/>
  <c r="M27" i="70"/>
  <c r="M55" i="70" s="1"/>
  <c r="M27" i="47"/>
  <c r="M55" i="47" s="1"/>
  <c r="M58" i="47" s="1"/>
  <c r="H27" i="70"/>
  <c r="H55" i="70" s="1"/>
  <c r="H58" i="70" s="1"/>
  <c r="H27" i="47"/>
  <c r="H55" i="47" s="1"/>
  <c r="H58" i="47" s="1"/>
  <c r="E27" i="70"/>
  <c r="E55" i="70" s="1"/>
  <c r="E27" i="47"/>
  <c r="E55" i="47" s="1"/>
  <c r="E58" i="47" s="1"/>
  <c r="I27" i="70"/>
  <c r="I55" i="70" s="1"/>
  <c r="L27" i="47"/>
  <c r="L55" i="47" s="1"/>
  <c r="G27" i="47"/>
  <c r="G55" i="47" s="1"/>
  <c r="F27" i="47"/>
  <c r="F55" i="47" s="1"/>
  <c r="F58" i="47" s="1"/>
  <c r="D27" i="70"/>
  <c r="D55" i="70" s="1"/>
  <c r="N27" i="70"/>
  <c r="N55" i="70" s="1"/>
  <c r="J27" i="70"/>
  <c r="J55" i="70" s="1"/>
  <c r="K27" i="70"/>
  <c r="K55" i="70" s="1"/>
  <c r="F27" i="70"/>
  <c r="F55" i="70" s="1"/>
  <c r="D27" i="47"/>
  <c r="D55" i="47" s="1"/>
  <c r="D58" i="47" s="1"/>
  <c r="L27" i="70"/>
  <c r="L55" i="70" s="1"/>
  <c r="K27" i="47"/>
  <c r="K55" i="47" s="1"/>
  <c r="K58" i="47" s="1"/>
  <c r="I58" i="47"/>
  <c r="O58" i="47"/>
  <c r="C26" i="47"/>
  <c r="C20" i="47"/>
  <c r="N58" i="47"/>
  <c r="C21" i="70"/>
  <c r="C23" i="70"/>
  <c r="C27" i="70"/>
  <c r="C55" i="70" s="1"/>
  <c r="C20" i="70"/>
  <c r="C24" i="47"/>
  <c r="C24" i="70"/>
  <c r="C21" i="47"/>
  <c r="C27" i="47"/>
  <c r="C22" i="47"/>
  <c r="C23" i="47"/>
  <c r="C26" i="70"/>
  <c r="C25" i="47"/>
  <c r="J58" i="47"/>
  <c r="M58" i="70" l="1"/>
  <c r="O58" i="70"/>
  <c r="E58" i="70"/>
  <c r="D58" i="70"/>
  <c r="K58" i="70"/>
  <c r="I58" i="70"/>
  <c r="L58" i="47"/>
  <c r="G58" i="47"/>
  <c r="J58" i="70"/>
  <c r="N58" i="70"/>
  <c r="F58" i="70"/>
  <c r="L58" i="70"/>
  <c r="D23" i="72"/>
  <c r="C50" i="70"/>
  <c r="C54" i="47"/>
  <c r="C50" i="47"/>
  <c r="C52" i="70"/>
  <c r="C48" i="70"/>
  <c r="C48" i="47"/>
  <c r="C49" i="47"/>
  <c r="C49" i="70"/>
  <c r="C55" i="47"/>
  <c r="C19" i="47"/>
  <c r="C52" i="47"/>
  <c r="C51" i="70"/>
  <c r="C54" i="70"/>
  <c r="D24" i="72"/>
  <c r="C53" i="47"/>
  <c r="C51" i="47"/>
  <c r="D31" i="72" l="1"/>
  <c r="D20" i="72"/>
  <c r="D21" i="72"/>
  <c r="D29" i="72"/>
  <c r="D25" i="72"/>
  <c r="D27" i="72"/>
  <c r="D26" i="72"/>
  <c r="D22" i="72"/>
  <c r="D30" i="72"/>
  <c r="D28" i="72"/>
  <c r="C58" i="70"/>
  <c r="C47" i="47"/>
  <c r="D19" i="72" l="1"/>
  <c r="C58" i="47"/>
  <c r="D32" i="72" l="1"/>
  <c r="F9" i="71" l="1"/>
  <c r="E9" i="71"/>
  <c r="D9" i="71" l="1"/>
  <c r="E17" i="53"/>
  <c r="E41" i="53" s="1"/>
  <c r="E18" i="53"/>
  <c r="E42" i="53" s="1"/>
  <c r="F19" i="53"/>
  <c r="F43" i="53" s="1"/>
  <c r="E19" i="71" l="1"/>
  <c r="E43" i="71" s="1"/>
  <c r="E18" i="71"/>
  <c r="E42" i="71" s="1"/>
  <c r="F20" i="71"/>
  <c r="F44" i="71" s="1"/>
  <c r="E21" i="71"/>
  <c r="E20" i="53"/>
  <c r="E20" i="71"/>
  <c r="E44" i="71" s="1"/>
  <c r="E19" i="53"/>
  <c r="E43" i="53" s="1"/>
  <c r="E22" i="71"/>
  <c r="E21" i="53"/>
  <c r="F22" i="71"/>
  <c r="F21" i="53"/>
  <c r="F21" i="71"/>
  <c r="F20" i="53"/>
  <c r="F17" i="53"/>
  <c r="F41" i="53" s="1"/>
  <c r="F18" i="71"/>
  <c r="F42" i="71" s="1"/>
  <c r="F19" i="71"/>
  <c r="F43" i="71" s="1"/>
  <c r="F18" i="53"/>
  <c r="F42" i="53" s="1"/>
  <c r="E45" i="71" l="1"/>
  <c r="F44" i="53"/>
  <c r="F50" i="53" s="1"/>
  <c r="F45" i="71"/>
  <c r="F51" i="71" s="1"/>
  <c r="D13" i="72" s="1"/>
  <c r="E44" i="53"/>
  <c r="D17" i="53"/>
  <c r="D18" i="71"/>
  <c r="D18" i="53"/>
  <c r="D19" i="71"/>
  <c r="D19" i="53"/>
  <c r="D20" i="71"/>
  <c r="D21" i="71"/>
  <c r="D20" i="53"/>
  <c r="D21" i="53"/>
  <c r="D22" i="71"/>
  <c r="D44" i="53" l="1"/>
  <c r="D45" i="71"/>
  <c r="D44" i="71"/>
  <c r="D43" i="53"/>
  <c r="D43" i="71"/>
  <c r="D42" i="53"/>
  <c r="D42" i="71"/>
  <c r="D41" i="53"/>
  <c r="D50" i="53" l="1"/>
  <c r="D51" i="71"/>
  <c r="D11" i="72" l="1"/>
  <c r="E15" i="71" l="1"/>
  <c r="E26" i="53" l="1"/>
  <c r="E49" i="53" s="1"/>
  <c r="E27" i="71"/>
  <c r="E50" i="53" l="1"/>
  <c r="E50" i="71"/>
  <c r="E51" i="71" l="1"/>
  <c r="C20" i="72" l="1"/>
  <c r="C21" i="72"/>
  <c r="C14" i="72"/>
  <c r="C22" i="72"/>
  <c r="C12" i="72"/>
  <c r="C28" i="72"/>
  <c r="C24" i="72"/>
  <c r="C23" i="72"/>
  <c r="C26" i="72"/>
  <c r="C30" i="72"/>
  <c r="C13" i="72"/>
  <c r="C31" i="72"/>
  <c r="C15" i="72"/>
  <c r="C36" i="72"/>
  <c r="C27" i="72"/>
  <c r="C11" i="72"/>
  <c r="C25" i="72"/>
  <c r="C29" i="72"/>
  <c r="D12" i="72"/>
  <c r="C37" i="72" l="1"/>
  <c r="D16" i="72"/>
  <c r="D41" i="72" l="1"/>
  <c r="C10" i="72"/>
  <c r="C16" i="72" s="1"/>
  <c r="C19" i="72"/>
  <c r="C32" i="72" s="1"/>
  <c r="C35" i="72"/>
  <c r="C39" i="72" s="1"/>
  <c r="C41" i="72" l="1"/>
  <c r="E32" i="72" l="1"/>
  <c r="E16" i="72" l="1"/>
  <c r="E41" i="72" l="1"/>
  <c r="F38" i="72" l="1"/>
  <c r="G38" i="72" s="1"/>
  <c r="H38" i="72" s="1"/>
  <c r="G10" i="72"/>
  <c r="F11" i="72"/>
  <c r="G11" i="72" s="1"/>
  <c r="F37" i="72"/>
  <c r="G37" i="72" s="1"/>
  <c r="F36" i="72"/>
  <c r="G36" i="72" s="1"/>
  <c r="F28" i="72"/>
  <c r="G28" i="72" s="1"/>
  <c r="F29" i="72"/>
  <c r="G29" i="72" s="1"/>
  <c r="F27" i="72"/>
  <c r="G27" i="72" s="1"/>
  <c r="F24" i="72"/>
  <c r="G24" i="72" s="1"/>
  <c r="F31" i="72"/>
  <c r="G31" i="72" s="1"/>
  <c r="F30" i="72"/>
  <c r="G30" i="72" s="1"/>
  <c r="F25" i="72"/>
  <c r="G25" i="72" s="1"/>
  <c r="F20" i="72"/>
  <c r="G20" i="72" s="1"/>
  <c r="F22" i="72"/>
  <c r="G22" i="72" s="1"/>
  <c r="F26" i="72"/>
  <c r="G26" i="72" s="1"/>
  <c r="F21" i="72"/>
  <c r="G21" i="72" s="1"/>
  <c r="F35" i="72"/>
  <c r="F23" i="72"/>
  <c r="G23" i="72" s="1"/>
  <c r="F15" i="72"/>
  <c r="G15" i="72" s="1"/>
  <c r="F19" i="72"/>
  <c r="F14" i="72"/>
  <c r="G14" i="72" s="1"/>
  <c r="F13" i="72"/>
  <c r="G13" i="72" s="1"/>
  <c r="F12" i="72"/>
  <c r="G12" i="72" s="1"/>
  <c r="F39" i="72" l="1"/>
  <c r="J38" i="72"/>
  <c r="K38" i="72" s="1"/>
  <c r="L38" i="72" s="1"/>
  <c r="H27" i="72"/>
  <c r="J27" i="72" s="1"/>
  <c r="K27" i="72" s="1"/>
  <c r="L27" i="72" s="1"/>
  <c r="H12" i="72"/>
  <c r="J12" i="72" s="1"/>
  <c r="K12" i="72" s="1"/>
  <c r="L12" i="72" s="1"/>
  <c r="H21" i="72"/>
  <c r="J21" i="72" s="1"/>
  <c r="K21" i="72" s="1"/>
  <c r="L21" i="72" s="1"/>
  <c r="H28" i="72"/>
  <c r="J28" i="72" s="1"/>
  <c r="K28" i="72" s="1"/>
  <c r="L28" i="72" s="1"/>
  <c r="H13" i="72"/>
  <c r="J13" i="72" s="1"/>
  <c r="K13" i="72" s="1"/>
  <c r="L13" i="72" s="1"/>
  <c r="H22" i="72"/>
  <c r="J22" i="72" s="1"/>
  <c r="K22" i="72" s="1"/>
  <c r="L22" i="72" s="1"/>
  <c r="H14" i="72"/>
  <c r="J14" i="72" s="1"/>
  <c r="K14" i="72" s="1"/>
  <c r="L14" i="72" s="1"/>
  <c r="H20" i="72"/>
  <c r="J20" i="72" s="1"/>
  <c r="K20" i="72" s="1"/>
  <c r="L20" i="72" s="1"/>
  <c r="H36" i="72"/>
  <c r="H26" i="72"/>
  <c r="J26" i="72" s="1"/>
  <c r="K26" i="72" s="1"/>
  <c r="L26" i="72" s="1"/>
  <c r="H25" i="72"/>
  <c r="J25" i="72" s="1"/>
  <c r="K25" i="72" s="1"/>
  <c r="L25" i="72" s="1"/>
  <c r="H37" i="72"/>
  <c r="J37" i="72" s="1"/>
  <c r="K37" i="72" s="1"/>
  <c r="L37" i="72" s="1"/>
  <c r="H29" i="72"/>
  <c r="J29" i="72" s="1"/>
  <c r="K29" i="72" s="1"/>
  <c r="L29" i="72" s="1"/>
  <c r="H30" i="72"/>
  <c r="J30" i="72" s="1"/>
  <c r="K30" i="72" s="1"/>
  <c r="L30" i="72" s="1"/>
  <c r="H11" i="72"/>
  <c r="J11" i="72" s="1"/>
  <c r="K11" i="72" s="1"/>
  <c r="L11" i="72" s="1"/>
  <c r="H24" i="72"/>
  <c r="J24" i="72" s="1"/>
  <c r="K24" i="72" s="1"/>
  <c r="L24" i="72" s="1"/>
  <c r="H15" i="72"/>
  <c r="J15" i="72" s="1"/>
  <c r="K15" i="72" s="1"/>
  <c r="L15" i="72" s="1"/>
  <c r="H23" i="72"/>
  <c r="J23" i="72" s="1"/>
  <c r="K23" i="72" s="1"/>
  <c r="L23" i="72" s="1"/>
  <c r="H31" i="72"/>
  <c r="J31" i="72" s="1"/>
  <c r="K31" i="72" s="1"/>
  <c r="L31" i="72" s="1"/>
  <c r="G35" i="72"/>
  <c r="G39" i="72" s="1"/>
  <c r="F32" i="72"/>
  <c r="G19" i="72"/>
  <c r="F16" i="72"/>
  <c r="J36" i="72" l="1"/>
  <c r="K36" i="72" s="1"/>
  <c r="F41" i="72"/>
  <c r="H35" i="72"/>
  <c r="H39" i="72" s="1"/>
  <c r="H10" i="72"/>
  <c r="J10" i="72" s="1"/>
  <c r="G16" i="72"/>
  <c r="H19" i="72"/>
  <c r="G32" i="72"/>
  <c r="L36" i="72" l="1"/>
  <c r="J35" i="72"/>
  <c r="J39" i="72" s="1"/>
  <c r="J19" i="72"/>
  <c r="J32" i="72" s="1"/>
  <c r="H32" i="72"/>
  <c r="G41" i="72"/>
  <c r="J16" i="72"/>
  <c r="H16" i="72"/>
  <c r="K10" i="72" l="1"/>
  <c r="K35" i="72"/>
  <c r="K39" i="72" s="1"/>
  <c r="K19" i="72"/>
  <c r="L19" i="72" s="1"/>
  <c r="H41" i="72"/>
  <c r="J41" i="72"/>
  <c r="L35" i="72" l="1"/>
  <c r="K32" i="72"/>
  <c r="L32" i="72" s="1"/>
  <c r="L10" i="72"/>
  <c r="K16" i="72"/>
  <c r="L16" i="72" s="1"/>
  <c r="L39" i="72"/>
  <c r="K41" i="72" l="1"/>
  <c r="L41" i="72" l="1"/>
</calcChain>
</file>

<file path=xl/sharedStrings.xml><?xml version="1.0" encoding="utf-8"?>
<sst xmlns="http://schemas.openxmlformats.org/spreadsheetml/2006/main" count="994" uniqueCount="123">
  <si>
    <t>UTM</t>
  </si>
  <si>
    <t>APSU</t>
  </si>
  <si>
    <t>TTU</t>
  </si>
  <si>
    <t>UTC</t>
  </si>
  <si>
    <t>MTSU</t>
  </si>
  <si>
    <t>ETSU</t>
  </si>
  <si>
    <t>TSU</t>
  </si>
  <si>
    <t>UTK</t>
  </si>
  <si>
    <t>Students Accumulating 24 hrs</t>
  </si>
  <si>
    <t>Bachelors and Associates</t>
  </si>
  <si>
    <t>Masters/Ed Specialist Degrees</t>
  </si>
  <si>
    <t>Doctoral / Law Degrees</t>
  </si>
  <si>
    <t>Research and Service</t>
  </si>
  <si>
    <t xml:space="preserve"> </t>
  </si>
  <si>
    <t>Transfers Out with 12 hrs</t>
  </si>
  <si>
    <t>Degrees per 100 FTE</t>
  </si>
  <si>
    <t>Six-Year Graduation Rate</t>
  </si>
  <si>
    <t>Weights Based on Institutional Mission</t>
  </si>
  <si>
    <t>Chattanooga</t>
  </si>
  <si>
    <t>Cleveland</t>
  </si>
  <si>
    <t>Columbia</t>
  </si>
  <si>
    <t>Dyersburg</t>
  </si>
  <si>
    <t>Jackson</t>
  </si>
  <si>
    <t>Motlow</t>
  </si>
  <si>
    <t>Nashville</t>
  </si>
  <si>
    <t>Northeast</t>
  </si>
  <si>
    <t>Pellissippi</t>
  </si>
  <si>
    <t>Roane</t>
  </si>
  <si>
    <t>Southwest</t>
  </si>
  <si>
    <t>Volunteer</t>
  </si>
  <si>
    <t>Walters</t>
  </si>
  <si>
    <t>Students Accumulating 12 hrs</t>
  </si>
  <si>
    <t>Students Accumulating 36 hrs</t>
  </si>
  <si>
    <t>Dual Enrollment</t>
  </si>
  <si>
    <t>Associates</t>
  </si>
  <si>
    <t>1-2 Year Certificates</t>
  </si>
  <si>
    <t>&lt;1yr Certificates</t>
  </si>
  <si>
    <t>Job Placements</t>
  </si>
  <si>
    <t>Workforce Training (Contact Hours)</t>
  </si>
  <si>
    <t>Awards per 100 FTE</t>
  </si>
  <si>
    <t>Community Colleges</t>
  </si>
  <si>
    <t>TOTAL</t>
  </si>
  <si>
    <t>Austin Peay</t>
  </si>
  <si>
    <t>East Tennessee</t>
  </si>
  <si>
    <t>Middle Tennessee</t>
  </si>
  <si>
    <t>Tennessee State</t>
  </si>
  <si>
    <t>Tennessee Tech</t>
  </si>
  <si>
    <t>University of Memphis</t>
  </si>
  <si>
    <t xml:space="preserve">Northeast </t>
  </si>
  <si>
    <t>UT Universities</t>
  </si>
  <si>
    <t>UT Chattanooga</t>
  </si>
  <si>
    <t>UT Knoxville</t>
  </si>
  <si>
    <t>Total</t>
  </si>
  <si>
    <t>Academic Formula Units</t>
  </si>
  <si>
    <t>UT Martin</t>
  </si>
  <si>
    <t>Bachelors</t>
  </si>
  <si>
    <t>Students Accumulating 30 hrs</t>
  </si>
  <si>
    <t>Students Accumulating 60 hrs</t>
  </si>
  <si>
    <t>Students Accumulating 90 hrs</t>
  </si>
  <si>
    <t>Combined Outcomes</t>
  </si>
  <si>
    <t>Weighted Outcomes</t>
  </si>
  <si>
    <t>Fixed Costs</t>
  </si>
  <si>
    <t>Subtotal</t>
  </si>
  <si>
    <t>Community College Subtotal</t>
  </si>
  <si>
    <t>Fixed Cost Points</t>
  </si>
  <si>
    <t>Point Subtotal</t>
  </si>
  <si>
    <t>Point Total</t>
  </si>
  <si>
    <t>Fixed  Cost Constant</t>
  </si>
  <si>
    <t>Quality Assurance Constant</t>
  </si>
  <si>
    <t>Colleges and Universities Total</t>
  </si>
  <si>
    <t>Universities</t>
  </si>
  <si>
    <t>Fixed Cost Share</t>
  </si>
  <si>
    <t>Mathematically</t>
  </si>
  <si>
    <t>Derived Scales</t>
  </si>
  <si>
    <t>Scales</t>
  </si>
  <si>
    <t>2010-15</t>
  </si>
  <si>
    <t>2015-20</t>
  </si>
  <si>
    <t>Total Points</t>
  </si>
  <si>
    <t>Scale Comparisons</t>
  </si>
  <si>
    <t>Percent Change</t>
  </si>
  <si>
    <t>Research, Service and Sponsored Programs</t>
  </si>
  <si>
    <t>LGI Universities</t>
  </si>
  <si>
    <t>QA Score</t>
  </si>
  <si>
    <t>QA Points</t>
  </si>
  <si>
    <t>2020-21</t>
  </si>
  <si>
    <t>2021-22</t>
  </si>
  <si>
    <t>2022-23</t>
  </si>
  <si>
    <t>Reverse Associates</t>
  </si>
  <si>
    <t xml:space="preserve">One Focus Pop </t>
  </si>
  <si>
    <t xml:space="preserve">Two Focus Pops </t>
  </si>
  <si>
    <t xml:space="preserve">Three Focus Pops </t>
  </si>
  <si>
    <t>UofM</t>
  </si>
  <si>
    <t>Four Focus Pops</t>
  </si>
  <si>
    <t>Color Scheme: #E6B8B7</t>
  </si>
  <si>
    <t>2020-2025 Outcomes-based Funding Formula Tabs Flow Chart</t>
  </si>
  <si>
    <t>2023-24</t>
  </si>
  <si>
    <t>FP Premium</t>
  </si>
  <si>
    <t>2020-25</t>
  </si>
  <si>
    <t>2024-25</t>
  </si>
  <si>
    <t>2025-26 Total Point Calculation</t>
  </si>
  <si>
    <t>2025-26</t>
  </si>
  <si>
    <t>Scaled Outcomes</t>
  </si>
  <si>
    <t xml:space="preserve">Combined Outcomes </t>
  </si>
  <si>
    <t>2026-27</t>
  </si>
  <si>
    <t>2025-26 Formula Weighted Outcomes Calculation</t>
  </si>
  <si>
    <t>2026-27 Formula Weighted Outcomes Calculation - Community Colleges</t>
  </si>
  <si>
    <t>2026-27 Formula Weighted Outcomes Calculation - Universities</t>
  </si>
  <si>
    <t>2026-27 Total Point Calculation</t>
  </si>
  <si>
    <t>2026-27 Quality Assurance</t>
  </si>
  <si>
    <t>2025-26 Fixed Costs</t>
  </si>
  <si>
    <t>2025-26 Quality Assurance</t>
  </si>
  <si>
    <t>UTS</t>
  </si>
  <si>
    <t>UT Southern</t>
  </si>
  <si>
    <t xml:space="preserve">The weighted outcomes for the university sector are calculated on this sheet. </t>
  </si>
  <si>
    <t xml:space="preserve">The weighted outcomes for the community college sector are calculated on this sheet. </t>
  </si>
  <si>
    <r>
      <t>UTS</t>
    </r>
    <r>
      <rPr>
        <b/>
        <vertAlign val="superscript"/>
        <sz val="12"/>
        <rFont val="Open Sans"/>
        <family val="2"/>
      </rPr>
      <t>1</t>
    </r>
  </si>
  <si>
    <t>1 - The University of Tennessee, Southern was added to the formula in Fall 2025 for Fiscal Year 2026-27.</t>
  </si>
  <si>
    <r>
      <t xml:space="preserve">On this sheet, </t>
    </r>
    <r>
      <rPr>
        <b/>
        <sz val="12"/>
        <color theme="1"/>
        <rFont val="Open Sans"/>
        <family val="2"/>
      </rPr>
      <t xml:space="preserve">Fixed Costs (FC) </t>
    </r>
    <r>
      <rPr>
        <sz val="12"/>
        <color theme="1"/>
        <rFont val="Open Sans"/>
        <family val="2"/>
      </rPr>
      <t xml:space="preserve">and </t>
    </r>
    <r>
      <rPr>
        <b/>
        <sz val="12"/>
        <color theme="1"/>
        <rFont val="Open Sans"/>
        <family val="2"/>
      </rPr>
      <t>Quality Assurance (QA)</t>
    </r>
    <r>
      <rPr>
        <sz val="12"/>
        <color theme="1"/>
        <rFont val="Open Sans"/>
        <family val="2"/>
      </rPr>
      <t xml:space="preserve"> are converted into "points" in order to compute </t>
    </r>
    <r>
      <rPr>
        <b/>
        <sz val="12"/>
        <color theme="1"/>
        <rFont val="Open Sans"/>
        <family val="2"/>
      </rPr>
      <t>Total Points</t>
    </r>
    <r>
      <rPr>
        <sz val="12"/>
        <color theme="1"/>
        <rFont val="Open Sans"/>
        <family val="2"/>
      </rPr>
      <t xml:space="preserve"> by institution.The overall </t>
    </r>
    <r>
      <rPr>
        <b/>
        <sz val="12"/>
        <color theme="1"/>
        <rFont val="Open Sans"/>
        <family val="2"/>
      </rPr>
      <t>FC</t>
    </r>
    <r>
      <rPr>
        <sz val="12"/>
        <color theme="1"/>
        <rFont val="Open Sans"/>
        <family val="2"/>
      </rPr>
      <t xml:space="preserve"> point pool is equal to 15.0% of the overall </t>
    </r>
    <r>
      <rPr>
        <b/>
        <sz val="12"/>
        <color theme="1"/>
        <rFont val="Open Sans"/>
        <family val="2"/>
      </rPr>
      <t>Weighted Outcomes</t>
    </r>
    <r>
      <rPr>
        <sz val="12"/>
        <color theme="1"/>
        <rFont val="Open Sans"/>
        <family val="2"/>
      </rPr>
      <t xml:space="preserve"> pool. The pool is then distributed on a pro rata basis as determined by each institution's share of the calculated </t>
    </r>
    <r>
      <rPr>
        <b/>
        <sz val="12"/>
        <color theme="1"/>
        <rFont val="Open Sans"/>
        <family val="2"/>
      </rPr>
      <t>Total Fixed Costs</t>
    </r>
    <r>
      <rPr>
        <sz val="12"/>
        <color theme="1"/>
        <rFont val="Open Sans"/>
        <family val="2"/>
      </rPr>
      <t xml:space="preserve">. The </t>
    </r>
    <r>
      <rPr>
        <b/>
        <sz val="12"/>
        <color theme="1"/>
        <rFont val="Open Sans"/>
        <family val="2"/>
      </rPr>
      <t>QA</t>
    </r>
    <r>
      <rPr>
        <sz val="12"/>
        <color theme="1"/>
        <rFont val="Open Sans"/>
        <family val="2"/>
      </rPr>
      <t xml:space="preserve"> calculation is determined in a similar manner as in previous outcomes models. An institution has the potential to receive an additional 5.45% of its total </t>
    </r>
    <r>
      <rPr>
        <b/>
        <sz val="12"/>
        <color theme="1"/>
        <rFont val="Open Sans"/>
        <family val="2"/>
      </rPr>
      <t>Weighted Outcomes</t>
    </r>
    <r>
      <rPr>
        <sz val="12"/>
        <color theme="1"/>
        <rFont val="Open Sans"/>
        <family val="2"/>
      </rPr>
      <t xml:space="preserve"> and </t>
    </r>
    <r>
      <rPr>
        <b/>
        <sz val="12"/>
        <color theme="1"/>
        <rFont val="Open Sans"/>
        <family val="2"/>
      </rPr>
      <t>Fixed Costs</t>
    </r>
    <r>
      <rPr>
        <sz val="12"/>
        <color theme="1"/>
        <rFont val="Open Sans"/>
        <family val="2"/>
      </rPr>
      <t xml:space="preserve"> subtotal points if it garners a perfect 100 on its </t>
    </r>
    <r>
      <rPr>
        <b/>
        <sz val="12"/>
        <color theme="1"/>
        <rFont val="Open Sans"/>
        <family val="2"/>
      </rPr>
      <t>Quality Assurance</t>
    </r>
    <r>
      <rPr>
        <sz val="12"/>
        <color theme="1"/>
        <rFont val="Open Sans"/>
        <family val="2"/>
      </rPr>
      <t xml:space="preserve"> score. All of the points (</t>
    </r>
    <r>
      <rPr>
        <b/>
        <sz val="12"/>
        <color theme="1"/>
        <rFont val="Open Sans"/>
        <family val="2"/>
      </rPr>
      <t>Weighted Outcomes</t>
    </r>
    <r>
      <rPr>
        <sz val="12"/>
        <color theme="1"/>
        <rFont val="Open Sans"/>
        <family val="2"/>
      </rPr>
      <t xml:space="preserve">, </t>
    </r>
    <r>
      <rPr>
        <b/>
        <sz val="12"/>
        <color theme="1"/>
        <rFont val="Open Sans"/>
        <family val="2"/>
      </rPr>
      <t>Fixed Costs</t>
    </r>
    <r>
      <rPr>
        <sz val="12"/>
        <color theme="1"/>
        <rFont val="Open Sans"/>
        <family val="2"/>
      </rPr>
      <t xml:space="preserve">, and </t>
    </r>
    <r>
      <rPr>
        <b/>
        <sz val="12"/>
        <color theme="1"/>
        <rFont val="Open Sans"/>
        <family val="2"/>
      </rPr>
      <t>Quality Assurance</t>
    </r>
    <r>
      <rPr>
        <sz val="12"/>
        <color theme="1"/>
        <rFont val="Open Sans"/>
        <family val="2"/>
      </rPr>
      <t xml:space="preserve">) are added together to create an institution's </t>
    </r>
    <r>
      <rPr>
        <b/>
        <sz val="12"/>
        <color theme="1"/>
        <rFont val="Open Sans"/>
        <family val="2"/>
      </rPr>
      <t>Total Points</t>
    </r>
    <r>
      <rPr>
        <sz val="12"/>
        <color theme="1"/>
        <rFont val="Open Sans"/>
        <family val="2"/>
      </rPr>
      <t xml:space="preserve">. </t>
    </r>
  </si>
  <si>
    <r>
      <t>UT Southern</t>
    </r>
    <r>
      <rPr>
        <vertAlign val="superscript"/>
        <sz val="12"/>
        <rFont val="Open Sans"/>
        <family val="2"/>
      </rPr>
      <t>1</t>
    </r>
  </si>
  <si>
    <t xml:space="preserve">1 - The University of Tennessee, Southern was added to the formula in Fall 2025 for Fiscal Year 2026-27. During the integration process, UTS  FY2025-26 outcomes were calculated to determine the institution's growth in outcomes. </t>
  </si>
  <si>
    <t>1 - The University of Tennessee, Southern (UTS) was added to the formula in Fall 2025 for Fiscal Year 2026-27. UTS was not included in Quality Assurance Funding (QAF) for FY26-27.</t>
  </si>
  <si>
    <t>1 - The University of Tennessee, Southern (UTS) was added to the formula in Fall 2025 for Fiscal Year 2026-27. During the integration process, UTS  FY2025-26 total points were calculated to determine the institution's growth in outcomes. UTS was not included in Quality Assurance Funding (QAF) for FY25-26.</t>
  </si>
  <si>
    <r>
      <rPr>
        <b/>
        <i/>
        <sz val="12"/>
        <color theme="1"/>
        <rFont val="Calibri"/>
        <family val="2"/>
        <scheme val="minor"/>
      </rPr>
      <t xml:space="preserve">PRIVACY NOTICE: </t>
    </r>
    <r>
      <rPr>
        <i/>
        <sz val="12"/>
        <color theme="1"/>
        <rFont val="Calibri"/>
        <family val="2"/>
        <scheme val="minor"/>
      </rPr>
      <t xml:space="preserve">Throughout this presentation of the outcomes-based funding formula, THEC complies with the federal Family Educational Rights and Privacy Act (FERPA) requirements to protect students' personal identifiable information. Therefore, the 'CC Data' and 'Univ Data' tabs only provide combined outcomes for each institution.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</si>
</sst>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_);\(&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000_);_(* \(#,##0.000\);_(* &quot;-&quot;??_);_(@_)"/>
    <numFmt numFmtId="165" formatCode="0.0%"/>
    <numFmt numFmtId="166" formatCode="_(* #,##0_);_(* \(#,##0\);_(* &quot;-&quot;??_);_(@_)"/>
    <numFmt numFmtId="167" formatCode="_(&quot;$&quot;* #,##0_);_(&quot;$&quot;* \(#,##0\);_(&quot;$&quot;* &quot;-&quot;??_);_(@_)"/>
    <numFmt numFmtId="168" formatCode="_(* #,##0.0_);_(* \(#,##0.0\);_(* &quot;-&quot;??_);_(@_)"/>
    <numFmt numFmtId="169" formatCode="0.000000"/>
    <numFmt numFmtId="170" formatCode="0.0"/>
    <numFmt numFmtId="171" formatCode="General_)"/>
    <numFmt numFmtId="172" formatCode="&quot;$&quot;\ \ \ \ \ \ \ #,##0_);\(&quot;$&quot;#,##0\)"/>
    <numFmt numFmtId="173" formatCode="&quot;$&quot;* #,##0;&quot;$&quot;* \-#,##0"/>
    <numFmt numFmtId="174" formatCode="0.0000000%"/>
    <numFmt numFmtId="175" formatCode="&quot;$&quot;#,##0"/>
  </numFmts>
  <fonts count="54">
    <font>
      <sz val="11"/>
      <color theme="1"/>
      <name val="Calibri"/>
      <family val="2"/>
      <scheme val="minor"/>
    </font>
    <font>
      <sz val="11"/>
      <color theme="1"/>
      <name val="Calibri"/>
      <family val="2"/>
      <scheme val="minor"/>
    </font>
    <font>
      <sz val="11"/>
      <color indexed="8"/>
      <name val="Calibri"/>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MS Sans Serif"/>
      <family val="2"/>
    </font>
    <font>
      <sz val="10"/>
      <color theme="1"/>
      <name val="Arial"/>
      <family val="2"/>
    </font>
    <font>
      <sz val="10"/>
      <name val="Helv"/>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2"/>
      <name val="Arial MT"/>
    </font>
    <font>
      <sz val="8"/>
      <name val="Arial"/>
      <family val="2"/>
    </font>
    <font>
      <sz val="8"/>
      <name val="MS Sans Serif"/>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name val="Open Sans"/>
      <family val="2"/>
    </font>
    <font>
      <b/>
      <sz val="22"/>
      <name val="Open Sans"/>
      <family val="2"/>
    </font>
    <font>
      <b/>
      <sz val="12"/>
      <name val="Open Sans"/>
      <family val="2"/>
    </font>
    <font>
      <sz val="12"/>
      <color rgb="FFFF0000"/>
      <name val="Open Sans"/>
      <family val="2"/>
    </font>
    <font>
      <b/>
      <sz val="12"/>
      <color rgb="FFFF0000"/>
      <name val="Open Sans"/>
      <family val="2"/>
    </font>
    <font>
      <sz val="12"/>
      <color rgb="FF0000FF"/>
      <name val="Open Sans"/>
      <family val="2"/>
    </font>
    <font>
      <b/>
      <sz val="22"/>
      <color theme="1"/>
      <name val="Open Sans"/>
      <family val="2"/>
    </font>
    <font>
      <sz val="11"/>
      <color theme="1"/>
      <name val="Open Sans"/>
      <family val="2"/>
    </font>
    <font>
      <b/>
      <sz val="16"/>
      <color theme="1"/>
      <name val="Open Sans"/>
      <family val="2"/>
    </font>
    <font>
      <b/>
      <sz val="12"/>
      <color theme="1"/>
      <name val="Open Sans"/>
      <family val="2"/>
    </font>
    <font>
      <b/>
      <sz val="11"/>
      <color theme="1"/>
      <name val="Open Sans"/>
      <family val="2"/>
    </font>
    <font>
      <sz val="12"/>
      <color theme="1"/>
      <name val="Open Sans"/>
      <family val="2"/>
    </font>
    <font>
      <b/>
      <sz val="11"/>
      <name val="Open Sans"/>
      <family val="2"/>
    </font>
    <font>
      <b/>
      <sz val="20"/>
      <color theme="1"/>
      <name val="Open Sans"/>
      <family val="2"/>
    </font>
    <font>
      <sz val="11"/>
      <name val="Open Sans"/>
      <family val="2"/>
    </font>
    <font>
      <sz val="8"/>
      <name val="Calibri"/>
      <family val="2"/>
      <scheme val="minor"/>
    </font>
    <font>
      <b/>
      <sz val="18"/>
      <name val="Open Sans"/>
      <family val="2"/>
    </font>
    <font>
      <b/>
      <sz val="16"/>
      <name val="Open Sans"/>
      <family val="2"/>
    </font>
    <font>
      <sz val="12"/>
      <color rgb="FF3366FF"/>
      <name val="Open Sans"/>
      <family val="2"/>
    </font>
    <font>
      <sz val="12"/>
      <color theme="5"/>
      <name val="Open Sans"/>
      <family val="2"/>
    </font>
    <font>
      <b/>
      <sz val="12"/>
      <color theme="5"/>
      <name val="Open Sans"/>
      <family val="2"/>
    </font>
    <font>
      <sz val="11"/>
      <color theme="5"/>
      <name val="Open Sans"/>
      <family val="2"/>
    </font>
    <font>
      <sz val="16"/>
      <name val="Open Sans"/>
      <family val="2"/>
    </font>
    <font>
      <b/>
      <vertAlign val="superscript"/>
      <sz val="12"/>
      <name val="Open Sans"/>
      <family val="2"/>
    </font>
    <font>
      <vertAlign val="superscript"/>
      <sz val="12"/>
      <name val="Open Sans"/>
      <family val="2"/>
    </font>
    <font>
      <sz val="11"/>
      <name val="Calibri"/>
      <family val="2"/>
      <scheme val="minor"/>
    </font>
    <font>
      <i/>
      <sz val="12"/>
      <color theme="1"/>
      <name val="Calibri"/>
      <family val="2"/>
      <scheme val="minor"/>
    </font>
    <font>
      <b/>
      <i/>
      <sz val="12"/>
      <color theme="1"/>
      <name val="Calibri"/>
      <family val="2"/>
      <scheme val="minor"/>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theme="8" tint="0.59999389629810485"/>
        <bgColor indexed="64"/>
      </patternFill>
    </fill>
    <fill>
      <patternFill patternType="solid">
        <fgColor rgb="FFEEDDFF"/>
        <bgColor indexed="64"/>
      </patternFill>
    </fill>
    <fill>
      <patternFill patternType="solid">
        <fgColor rgb="FFFF0000"/>
        <bgColor indexed="64"/>
      </patternFill>
    </fill>
    <fill>
      <patternFill patternType="solid">
        <fgColor rgb="FFFFB3D9"/>
        <bgColor indexed="64"/>
      </patternFill>
    </fill>
  </fills>
  <borders count="62">
    <border>
      <left/>
      <right/>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style="thin">
        <color indexed="64"/>
      </left>
      <right style="medium">
        <color indexed="64"/>
      </right>
      <top/>
      <bottom/>
      <diagonal/>
    </border>
    <border>
      <left/>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top style="medium">
        <color indexed="64"/>
      </top>
      <bottom/>
      <diagonal/>
    </border>
  </borders>
  <cellStyleXfs count="1186">
    <xf numFmtId="0" fontId="0" fillId="0" borderId="0"/>
    <xf numFmtId="43" fontId="1" fillId="0" borderId="0" applyFont="0" applyFill="0" applyBorder="0" applyAlignment="0" applyProtection="0"/>
    <xf numFmtId="9"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6" fillId="20" borderId="35" applyNumberFormat="0" applyAlignment="0" applyProtection="0"/>
    <xf numFmtId="0" fontId="6" fillId="20" borderId="35" applyNumberFormat="0" applyAlignment="0" applyProtection="0"/>
    <xf numFmtId="0" fontId="6" fillId="20" borderId="35" applyNumberFormat="0" applyAlignment="0" applyProtection="0"/>
    <xf numFmtId="0" fontId="6" fillId="20" borderId="35" applyNumberFormat="0" applyAlignment="0" applyProtection="0"/>
    <xf numFmtId="0" fontId="6" fillId="20" borderId="35" applyNumberFormat="0" applyAlignment="0" applyProtection="0"/>
    <xf numFmtId="0" fontId="6" fillId="20" borderId="35" applyNumberFormat="0" applyAlignment="0" applyProtection="0"/>
    <xf numFmtId="0" fontId="6" fillId="20" borderId="35" applyNumberFormat="0" applyAlignment="0" applyProtection="0"/>
    <xf numFmtId="0" fontId="6" fillId="20" borderId="35" applyNumberFormat="0" applyAlignment="0" applyProtection="0"/>
    <xf numFmtId="0" fontId="6" fillId="20" borderId="35" applyNumberFormat="0" applyAlignment="0" applyProtection="0"/>
    <xf numFmtId="0" fontId="6" fillId="20" borderId="35" applyNumberFormat="0" applyAlignment="0" applyProtection="0"/>
    <xf numFmtId="0" fontId="6" fillId="20" borderId="35" applyNumberFormat="0" applyAlignment="0" applyProtection="0"/>
    <xf numFmtId="0" fontId="6" fillId="20" borderId="35" applyNumberFormat="0" applyAlignment="0" applyProtection="0"/>
    <xf numFmtId="0" fontId="6" fillId="20" borderId="35" applyNumberFormat="0" applyAlignment="0" applyProtection="0"/>
    <xf numFmtId="0" fontId="6" fillId="20" borderId="35" applyNumberFormat="0" applyAlignment="0" applyProtection="0"/>
    <xf numFmtId="0" fontId="6" fillId="20" borderId="35" applyNumberFormat="0" applyAlignment="0" applyProtection="0"/>
    <xf numFmtId="0" fontId="6" fillId="20" borderId="35" applyNumberFormat="0" applyAlignment="0" applyProtection="0"/>
    <xf numFmtId="0" fontId="6" fillId="20" borderId="35" applyNumberFormat="0" applyAlignment="0" applyProtection="0"/>
    <xf numFmtId="0" fontId="6" fillId="20" borderId="35" applyNumberFormat="0" applyAlignment="0" applyProtection="0"/>
    <xf numFmtId="0" fontId="6" fillId="20" borderId="35" applyNumberFormat="0" applyAlignment="0" applyProtection="0"/>
    <xf numFmtId="0" fontId="6" fillId="20" borderId="35" applyNumberFormat="0" applyAlignment="0" applyProtection="0"/>
    <xf numFmtId="0" fontId="6" fillId="20" borderId="35" applyNumberFormat="0" applyAlignment="0" applyProtection="0"/>
    <xf numFmtId="0" fontId="6" fillId="20" borderId="35" applyNumberFormat="0" applyAlignment="0" applyProtection="0"/>
    <xf numFmtId="0" fontId="6" fillId="20" borderId="35" applyNumberFormat="0" applyAlignment="0" applyProtection="0"/>
    <xf numFmtId="0" fontId="6" fillId="20" borderId="35" applyNumberFormat="0" applyAlignment="0" applyProtection="0"/>
    <xf numFmtId="0" fontId="6" fillId="20" borderId="35" applyNumberFormat="0" applyAlignment="0" applyProtection="0"/>
    <xf numFmtId="0" fontId="7" fillId="21" borderId="36" applyNumberFormat="0" applyAlignment="0" applyProtection="0"/>
    <xf numFmtId="0" fontId="7" fillId="21" borderId="36" applyNumberFormat="0" applyAlignment="0" applyProtection="0"/>
    <xf numFmtId="0" fontId="7" fillId="21" borderId="36" applyNumberFormat="0" applyAlignment="0" applyProtection="0"/>
    <xf numFmtId="0" fontId="7" fillId="21" borderId="36" applyNumberFormat="0" applyAlignment="0" applyProtection="0"/>
    <xf numFmtId="0" fontId="7" fillId="21" borderId="36" applyNumberFormat="0" applyAlignment="0" applyProtection="0"/>
    <xf numFmtId="0" fontId="7" fillId="21" borderId="36" applyNumberFormat="0" applyAlignment="0" applyProtection="0"/>
    <xf numFmtId="0" fontId="7" fillId="21" borderId="36" applyNumberFormat="0" applyAlignment="0" applyProtection="0"/>
    <xf numFmtId="0" fontId="7" fillId="21" borderId="36" applyNumberFormat="0" applyAlignment="0" applyProtection="0"/>
    <xf numFmtId="0" fontId="7" fillId="21" borderId="36" applyNumberFormat="0" applyAlignment="0" applyProtection="0"/>
    <xf numFmtId="0" fontId="7" fillId="21" borderId="36" applyNumberFormat="0" applyAlignment="0" applyProtection="0"/>
    <xf numFmtId="0" fontId="7" fillId="21" borderId="36" applyNumberFormat="0" applyAlignment="0" applyProtection="0"/>
    <xf numFmtId="0" fontId="7" fillId="21" borderId="36" applyNumberFormat="0" applyAlignment="0" applyProtection="0"/>
    <xf numFmtId="0" fontId="7" fillId="21" borderId="36" applyNumberFormat="0" applyAlignment="0" applyProtection="0"/>
    <xf numFmtId="0" fontId="7" fillId="21" borderId="36" applyNumberFormat="0" applyAlignment="0" applyProtection="0"/>
    <xf numFmtId="0" fontId="7" fillId="21" borderId="36" applyNumberFormat="0" applyAlignment="0" applyProtection="0"/>
    <xf numFmtId="0" fontId="7" fillId="21" borderId="36" applyNumberFormat="0" applyAlignment="0" applyProtection="0"/>
    <xf numFmtId="0" fontId="7" fillId="21" borderId="36" applyNumberFormat="0" applyAlignment="0" applyProtection="0"/>
    <xf numFmtId="0" fontId="7" fillId="21" borderId="36" applyNumberFormat="0" applyAlignment="0" applyProtection="0"/>
    <xf numFmtId="0" fontId="7" fillId="21" borderId="36" applyNumberFormat="0" applyAlignment="0" applyProtection="0"/>
    <xf numFmtId="0" fontId="7" fillId="21" borderId="36" applyNumberFormat="0" applyAlignment="0" applyProtection="0"/>
    <xf numFmtId="0" fontId="7" fillId="21" borderId="36" applyNumberFormat="0" applyAlignment="0" applyProtection="0"/>
    <xf numFmtId="0" fontId="7" fillId="21" borderId="36" applyNumberFormat="0" applyAlignment="0" applyProtection="0"/>
    <xf numFmtId="0" fontId="7" fillId="21" borderId="36" applyNumberFormat="0" applyAlignment="0" applyProtection="0"/>
    <xf numFmtId="0" fontId="7" fillId="21" borderId="36" applyNumberFormat="0" applyAlignment="0" applyProtection="0"/>
    <xf numFmtId="0" fontId="7" fillId="21" borderId="36" applyNumberFormat="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0" fontId="8"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0" fontId="8"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2"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8" fontId="8" fillId="0" borderId="0" applyFont="0" applyFill="0" applyBorder="0" applyAlignment="0" applyProtection="0"/>
    <xf numFmtId="44" fontId="10" fillId="0" borderId="0" applyFont="0" applyFill="0" applyBorder="0" applyAlignment="0" applyProtection="0"/>
    <xf numFmtId="44" fontId="3" fillId="0" borderId="0" applyFont="0" applyFill="0" applyBorder="0" applyAlignment="0" applyProtection="0"/>
    <xf numFmtId="8" fontId="8" fillId="0" borderId="0" applyFont="0" applyFill="0" applyBorder="0" applyAlignment="0" applyProtection="0"/>
    <xf numFmtId="44" fontId="2" fillId="0" borderId="0" applyFont="0" applyFill="0" applyBorder="0" applyAlignment="0" applyProtection="0"/>
    <xf numFmtId="44" fontId="3" fillId="0" borderId="0" applyFont="0" applyFill="0" applyBorder="0" applyAlignment="0" applyProtection="0"/>
    <xf numFmtId="171" fontId="8" fillId="0" borderId="0" applyFont="0" applyFill="0" applyBorder="0" applyAlignment="0" applyProtection="0"/>
    <xf numFmtId="172" fontId="8"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73" fontId="8"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0" borderId="37" applyNumberFormat="0" applyFill="0" applyAlignment="0" applyProtection="0"/>
    <xf numFmtId="0" fontId="13" fillId="0" borderId="37" applyNumberFormat="0" applyFill="0" applyAlignment="0" applyProtection="0"/>
    <xf numFmtId="0" fontId="13" fillId="0" borderId="37" applyNumberFormat="0" applyFill="0" applyAlignment="0" applyProtection="0"/>
    <xf numFmtId="0" fontId="13" fillId="0" borderId="37" applyNumberFormat="0" applyFill="0" applyAlignment="0" applyProtection="0"/>
    <xf numFmtId="0" fontId="13" fillId="0" borderId="37" applyNumberFormat="0" applyFill="0" applyAlignment="0" applyProtection="0"/>
    <xf numFmtId="0" fontId="13" fillId="0" borderId="37" applyNumberFormat="0" applyFill="0" applyAlignment="0" applyProtection="0"/>
    <xf numFmtId="0" fontId="13" fillId="0" borderId="37" applyNumberFormat="0" applyFill="0" applyAlignment="0" applyProtection="0"/>
    <xf numFmtId="0" fontId="13" fillId="0" borderId="37" applyNumberFormat="0" applyFill="0" applyAlignment="0" applyProtection="0"/>
    <xf numFmtId="0" fontId="13" fillId="0" borderId="37" applyNumberFormat="0" applyFill="0" applyAlignment="0" applyProtection="0"/>
    <xf numFmtId="0" fontId="13" fillId="0" borderId="37" applyNumberFormat="0" applyFill="0" applyAlignment="0" applyProtection="0"/>
    <xf numFmtId="0" fontId="13" fillId="0" borderId="37" applyNumberFormat="0" applyFill="0" applyAlignment="0" applyProtection="0"/>
    <xf numFmtId="0" fontId="13" fillId="0" borderId="37" applyNumberFormat="0" applyFill="0" applyAlignment="0" applyProtection="0"/>
    <xf numFmtId="0" fontId="13" fillId="0" borderId="37" applyNumberFormat="0" applyFill="0" applyAlignment="0" applyProtection="0"/>
    <xf numFmtId="0" fontId="13" fillId="0" borderId="37" applyNumberFormat="0" applyFill="0" applyAlignment="0" applyProtection="0"/>
    <xf numFmtId="0" fontId="13" fillId="0" borderId="37" applyNumberFormat="0" applyFill="0" applyAlignment="0" applyProtection="0"/>
    <xf numFmtId="0" fontId="13" fillId="0" borderId="37" applyNumberFormat="0" applyFill="0" applyAlignment="0" applyProtection="0"/>
    <xf numFmtId="0" fontId="13" fillId="0" borderId="37" applyNumberFormat="0" applyFill="0" applyAlignment="0" applyProtection="0"/>
    <xf numFmtId="0" fontId="13" fillId="0" borderId="37" applyNumberFormat="0" applyFill="0" applyAlignment="0" applyProtection="0"/>
    <xf numFmtId="0" fontId="13" fillId="0" borderId="37" applyNumberFormat="0" applyFill="0" applyAlignment="0" applyProtection="0"/>
    <xf numFmtId="0" fontId="13" fillId="0" borderId="37" applyNumberFormat="0" applyFill="0" applyAlignment="0" applyProtection="0"/>
    <xf numFmtId="0" fontId="13" fillId="0" borderId="37" applyNumberFormat="0" applyFill="0" applyAlignment="0" applyProtection="0"/>
    <xf numFmtId="0" fontId="13" fillId="0" borderId="37" applyNumberFormat="0" applyFill="0" applyAlignment="0" applyProtection="0"/>
    <xf numFmtId="0" fontId="13" fillId="0" borderId="37" applyNumberFormat="0" applyFill="0" applyAlignment="0" applyProtection="0"/>
    <xf numFmtId="0" fontId="13" fillId="0" borderId="37" applyNumberFormat="0" applyFill="0" applyAlignment="0" applyProtection="0"/>
    <xf numFmtId="0" fontId="13" fillId="0" borderId="37" applyNumberFormat="0" applyFill="0" applyAlignment="0" applyProtection="0"/>
    <xf numFmtId="0" fontId="14" fillId="0" borderId="38" applyNumberFormat="0" applyFill="0" applyAlignment="0" applyProtection="0"/>
    <xf numFmtId="0" fontId="14" fillId="0" borderId="38" applyNumberFormat="0" applyFill="0" applyAlignment="0" applyProtection="0"/>
    <xf numFmtId="0" fontId="14" fillId="0" borderId="38" applyNumberFormat="0" applyFill="0" applyAlignment="0" applyProtection="0"/>
    <xf numFmtId="0" fontId="14" fillId="0" borderId="38" applyNumberFormat="0" applyFill="0" applyAlignment="0" applyProtection="0"/>
    <xf numFmtId="0" fontId="14" fillId="0" borderId="38" applyNumberFormat="0" applyFill="0" applyAlignment="0" applyProtection="0"/>
    <xf numFmtId="0" fontId="14" fillId="0" borderId="38" applyNumberFormat="0" applyFill="0" applyAlignment="0" applyProtection="0"/>
    <xf numFmtId="0" fontId="14" fillId="0" borderId="38" applyNumberFormat="0" applyFill="0" applyAlignment="0" applyProtection="0"/>
    <xf numFmtId="0" fontId="14" fillId="0" borderId="38" applyNumberFormat="0" applyFill="0" applyAlignment="0" applyProtection="0"/>
    <xf numFmtId="0" fontId="14" fillId="0" borderId="38" applyNumberFormat="0" applyFill="0" applyAlignment="0" applyProtection="0"/>
    <xf numFmtId="0" fontId="14" fillId="0" borderId="38" applyNumberFormat="0" applyFill="0" applyAlignment="0" applyProtection="0"/>
    <xf numFmtId="0" fontId="14" fillId="0" borderId="38" applyNumberFormat="0" applyFill="0" applyAlignment="0" applyProtection="0"/>
    <xf numFmtId="0" fontId="14" fillId="0" borderId="38" applyNumberFormat="0" applyFill="0" applyAlignment="0" applyProtection="0"/>
    <xf numFmtId="0" fontId="14" fillId="0" borderId="38" applyNumberFormat="0" applyFill="0" applyAlignment="0" applyProtection="0"/>
    <xf numFmtId="0" fontId="14" fillId="0" borderId="38" applyNumberFormat="0" applyFill="0" applyAlignment="0" applyProtection="0"/>
    <xf numFmtId="0" fontId="14" fillId="0" borderId="38" applyNumberFormat="0" applyFill="0" applyAlignment="0" applyProtection="0"/>
    <xf numFmtId="0" fontId="14" fillId="0" borderId="38" applyNumberFormat="0" applyFill="0" applyAlignment="0" applyProtection="0"/>
    <xf numFmtId="0" fontId="14" fillId="0" borderId="38" applyNumberFormat="0" applyFill="0" applyAlignment="0" applyProtection="0"/>
    <xf numFmtId="0" fontId="14" fillId="0" borderId="38" applyNumberFormat="0" applyFill="0" applyAlignment="0" applyProtection="0"/>
    <xf numFmtId="0" fontId="14" fillId="0" borderId="38" applyNumberFormat="0" applyFill="0" applyAlignment="0" applyProtection="0"/>
    <xf numFmtId="0" fontId="14" fillId="0" borderId="38" applyNumberFormat="0" applyFill="0" applyAlignment="0" applyProtection="0"/>
    <xf numFmtId="0" fontId="14" fillId="0" borderId="38" applyNumberFormat="0" applyFill="0" applyAlignment="0" applyProtection="0"/>
    <xf numFmtId="0" fontId="14" fillId="0" borderId="38" applyNumberFormat="0" applyFill="0" applyAlignment="0" applyProtection="0"/>
    <xf numFmtId="0" fontId="14" fillId="0" borderId="38" applyNumberFormat="0" applyFill="0" applyAlignment="0" applyProtection="0"/>
    <xf numFmtId="0" fontId="14" fillId="0" borderId="38" applyNumberFormat="0" applyFill="0" applyAlignment="0" applyProtection="0"/>
    <xf numFmtId="0" fontId="14" fillId="0" borderId="38" applyNumberFormat="0" applyFill="0" applyAlignment="0" applyProtection="0"/>
    <xf numFmtId="0" fontId="15" fillId="0" borderId="39" applyNumberFormat="0" applyFill="0" applyAlignment="0" applyProtection="0"/>
    <xf numFmtId="0" fontId="15" fillId="0" borderId="39" applyNumberFormat="0" applyFill="0" applyAlignment="0" applyProtection="0"/>
    <xf numFmtId="0" fontId="15" fillId="0" borderId="39" applyNumberFormat="0" applyFill="0" applyAlignment="0" applyProtection="0"/>
    <xf numFmtId="0" fontId="15" fillId="0" borderId="39" applyNumberFormat="0" applyFill="0" applyAlignment="0" applyProtection="0"/>
    <xf numFmtId="0" fontId="15" fillId="0" borderId="39" applyNumberFormat="0" applyFill="0" applyAlignment="0" applyProtection="0"/>
    <xf numFmtId="0" fontId="15" fillId="0" borderId="39" applyNumberFormat="0" applyFill="0" applyAlignment="0" applyProtection="0"/>
    <xf numFmtId="0" fontId="15" fillId="0" borderId="39" applyNumberFormat="0" applyFill="0" applyAlignment="0" applyProtection="0"/>
    <xf numFmtId="0" fontId="15" fillId="0" borderId="39" applyNumberFormat="0" applyFill="0" applyAlignment="0" applyProtection="0"/>
    <xf numFmtId="0" fontId="15" fillId="0" borderId="39" applyNumberFormat="0" applyFill="0" applyAlignment="0" applyProtection="0"/>
    <xf numFmtId="0" fontId="15" fillId="0" borderId="39" applyNumberFormat="0" applyFill="0" applyAlignment="0" applyProtection="0"/>
    <xf numFmtId="0" fontId="15" fillId="0" borderId="39" applyNumberFormat="0" applyFill="0" applyAlignment="0" applyProtection="0"/>
    <xf numFmtId="0" fontId="15" fillId="0" borderId="39" applyNumberFormat="0" applyFill="0" applyAlignment="0" applyProtection="0"/>
    <xf numFmtId="0" fontId="15" fillId="0" borderId="39" applyNumberFormat="0" applyFill="0" applyAlignment="0" applyProtection="0"/>
    <xf numFmtId="0" fontId="15" fillId="0" borderId="39" applyNumberFormat="0" applyFill="0" applyAlignment="0" applyProtection="0"/>
    <xf numFmtId="0" fontId="15" fillId="0" borderId="39" applyNumberFormat="0" applyFill="0" applyAlignment="0" applyProtection="0"/>
    <xf numFmtId="0" fontId="15" fillId="0" borderId="39" applyNumberFormat="0" applyFill="0" applyAlignment="0" applyProtection="0"/>
    <xf numFmtId="0" fontId="15" fillId="0" borderId="39" applyNumberFormat="0" applyFill="0" applyAlignment="0" applyProtection="0"/>
    <xf numFmtId="0" fontId="15" fillId="0" borderId="39" applyNumberFormat="0" applyFill="0" applyAlignment="0" applyProtection="0"/>
    <xf numFmtId="0" fontId="15" fillId="0" borderId="39" applyNumberFormat="0" applyFill="0" applyAlignment="0" applyProtection="0"/>
    <xf numFmtId="0" fontId="15" fillId="0" borderId="39" applyNumberFormat="0" applyFill="0" applyAlignment="0" applyProtection="0"/>
    <xf numFmtId="0" fontId="15" fillId="0" borderId="39" applyNumberFormat="0" applyFill="0" applyAlignment="0" applyProtection="0"/>
    <xf numFmtId="0" fontId="15" fillId="0" borderId="39" applyNumberFormat="0" applyFill="0" applyAlignment="0" applyProtection="0"/>
    <xf numFmtId="0" fontId="15" fillId="0" borderId="39" applyNumberFormat="0" applyFill="0" applyAlignment="0" applyProtection="0"/>
    <xf numFmtId="0" fontId="15" fillId="0" borderId="39" applyNumberFormat="0" applyFill="0" applyAlignment="0" applyProtection="0"/>
    <xf numFmtId="0" fontId="15" fillId="0" borderId="39"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7" borderId="35" applyNumberFormat="0" applyAlignment="0" applyProtection="0"/>
    <xf numFmtId="0" fontId="16" fillId="7" borderId="35" applyNumberFormat="0" applyAlignment="0" applyProtection="0"/>
    <xf numFmtId="0" fontId="16" fillId="7" borderId="35" applyNumberFormat="0" applyAlignment="0" applyProtection="0"/>
    <xf numFmtId="0" fontId="16" fillId="7" borderId="35" applyNumberFormat="0" applyAlignment="0" applyProtection="0"/>
    <xf numFmtId="0" fontId="16" fillId="7" borderId="35" applyNumberFormat="0" applyAlignment="0" applyProtection="0"/>
    <xf numFmtId="0" fontId="16" fillId="7" borderId="35" applyNumberFormat="0" applyAlignment="0" applyProtection="0"/>
    <xf numFmtId="0" fontId="16" fillId="7" borderId="35" applyNumberFormat="0" applyAlignment="0" applyProtection="0"/>
    <xf numFmtId="0" fontId="16" fillId="7" borderId="35" applyNumberFormat="0" applyAlignment="0" applyProtection="0"/>
    <xf numFmtId="0" fontId="16" fillId="7" borderId="35" applyNumberFormat="0" applyAlignment="0" applyProtection="0"/>
    <xf numFmtId="0" fontId="16" fillId="7" borderId="35" applyNumberFormat="0" applyAlignment="0" applyProtection="0"/>
    <xf numFmtId="0" fontId="16" fillId="7" borderId="35" applyNumberFormat="0" applyAlignment="0" applyProtection="0"/>
    <xf numFmtId="0" fontId="16" fillId="7" borderId="35" applyNumberFormat="0" applyAlignment="0" applyProtection="0"/>
    <xf numFmtId="0" fontId="16" fillId="7" borderId="35" applyNumberFormat="0" applyAlignment="0" applyProtection="0"/>
    <xf numFmtId="0" fontId="16" fillId="7" borderId="35" applyNumberFormat="0" applyAlignment="0" applyProtection="0"/>
    <xf numFmtId="0" fontId="16" fillId="7" borderId="35" applyNumberFormat="0" applyAlignment="0" applyProtection="0"/>
    <xf numFmtId="0" fontId="16" fillId="7" borderId="35" applyNumberFormat="0" applyAlignment="0" applyProtection="0"/>
    <xf numFmtId="0" fontId="16" fillId="7" borderId="35" applyNumberFormat="0" applyAlignment="0" applyProtection="0"/>
    <xf numFmtId="0" fontId="16" fillId="7" borderId="35" applyNumberFormat="0" applyAlignment="0" applyProtection="0"/>
    <xf numFmtId="0" fontId="16" fillId="7" borderId="35" applyNumberFormat="0" applyAlignment="0" applyProtection="0"/>
    <xf numFmtId="0" fontId="16" fillId="7" borderId="35" applyNumberFormat="0" applyAlignment="0" applyProtection="0"/>
    <xf numFmtId="0" fontId="16" fillId="7" borderId="35" applyNumberFormat="0" applyAlignment="0" applyProtection="0"/>
    <xf numFmtId="0" fontId="16" fillId="7" borderId="35" applyNumberFormat="0" applyAlignment="0" applyProtection="0"/>
    <xf numFmtId="0" fontId="16" fillId="7" borderId="35" applyNumberFormat="0" applyAlignment="0" applyProtection="0"/>
    <xf numFmtId="0" fontId="16" fillId="7" borderId="35" applyNumberFormat="0" applyAlignment="0" applyProtection="0"/>
    <xf numFmtId="0" fontId="16" fillId="7" borderId="35" applyNumberFormat="0" applyAlignment="0" applyProtection="0"/>
    <xf numFmtId="0" fontId="17" fillId="0" borderId="40" applyNumberFormat="0" applyFill="0" applyAlignment="0" applyProtection="0"/>
    <xf numFmtId="0" fontId="17" fillId="0" borderId="40" applyNumberFormat="0" applyFill="0" applyAlignment="0" applyProtection="0"/>
    <xf numFmtId="0" fontId="17" fillId="0" borderId="40" applyNumberFormat="0" applyFill="0" applyAlignment="0" applyProtection="0"/>
    <xf numFmtId="0" fontId="17" fillId="0" borderId="40" applyNumberFormat="0" applyFill="0" applyAlignment="0" applyProtection="0"/>
    <xf numFmtId="0" fontId="17" fillId="0" borderId="40" applyNumberFormat="0" applyFill="0" applyAlignment="0" applyProtection="0"/>
    <xf numFmtId="0" fontId="17" fillId="0" borderId="40" applyNumberFormat="0" applyFill="0" applyAlignment="0" applyProtection="0"/>
    <xf numFmtId="0" fontId="17" fillId="0" borderId="40" applyNumberFormat="0" applyFill="0" applyAlignment="0" applyProtection="0"/>
    <xf numFmtId="0" fontId="17" fillId="0" borderId="40" applyNumberFormat="0" applyFill="0" applyAlignment="0" applyProtection="0"/>
    <xf numFmtId="0" fontId="17" fillId="0" borderId="40" applyNumberFormat="0" applyFill="0" applyAlignment="0" applyProtection="0"/>
    <xf numFmtId="0" fontId="17" fillId="0" borderId="40" applyNumberFormat="0" applyFill="0" applyAlignment="0" applyProtection="0"/>
    <xf numFmtId="0" fontId="17" fillId="0" borderId="40" applyNumberFormat="0" applyFill="0" applyAlignment="0" applyProtection="0"/>
    <xf numFmtId="0" fontId="17" fillId="0" borderId="40" applyNumberFormat="0" applyFill="0" applyAlignment="0" applyProtection="0"/>
    <xf numFmtId="0" fontId="17" fillId="0" borderId="40" applyNumberFormat="0" applyFill="0" applyAlignment="0" applyProtection="0"/>
    <xf numFmtId="0" fontId="17" fillId="0" borderId="40" applyNumberFormat="0" applyFill="0" applyAlignment="0" applyProtection="0"/>
    <xf numFmtId="0" fontId="17" fillId="0" borderId="40" applyNumberFormat="0" applyFill="0" applyAlignment="0" applyProtection="0"/>
    <xf numFmtId="0" fontId="17" fillId="0" borderId="40" applyNumberFormat="0" applyFill="0" applyAlignment="0" applyProtection="0"/>
    <xf numFmtId="0" fontId="17" fillId="0" borderId="40" applyNumberFormat="0" applyFill="0" applyAlignment="0" applyProtection="0"/>
    <xf numFmtId="0" fontId="17" fillId="0" borderId="40" applyNumberFormat="0" applyFill="0" applyAlignment="0" applyProtection="0"/>
    <xf numFmtId="0" fontId="17" fillId="0" borderId="40" applyNumberFormat="0" applyFill="0" applyAlignment="0" applyProtection="0"/>
    <xf numFmtId="0" fontId="17" fillId="0" borderId="40" applyNumberFormat="0" applyFill="0" applyAlignment="0" applyProtection="0"/>
    <xf numFmtId="0" fontId="17" fillId="0" borderId="40" applyNumberFormat="0" applyFill="0" applyAlignment="0" applyProtection="0"/>
    <xf numFmtId="0" fontId="17" fillId="0" borderId="40" applyNumberFormat="0" applyFill="0" applyAlignment="0" applyProtection="0"/>
    <xf numFmtId="0" fontId="17" fillId="0" borderId="40" applyNumberFormat="0" applyFill="0" applyAlignment="0" applyProtection="0"/>
    <xf numFmtId="0" fontId="17" fillId="0" borderId="40" applyNumberFormat="0" applyFill="0" applyAlignment="0" applyProtection="0"/>
    <xf numFmtId="0" fontId="17" fillId="0" borderId="40" applyNumberFormat="0" applyFill="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9" fillId="0" borderId="0"/>
    <xf numFmtId="0" fontId="19"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9" fillId="0" borderId="0"/>
    <xf numFmtId="0" fontId="3" fillId="0" borderId="0"/>
    <xf numFmtId="0" fontId="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1" fillId="0" borderId="0"/>
    <xf numFmtId="171" fontId="10" fillId="0" borderId="0"/>
    <xf numFmtId="0" fontId="3" fillId="0" borderId="0"/>
    <xf numFmtId="0" fontId="8" fillId="0" borderId="0"/>
    <xf numFmtId="0" fontId="8" fillId="0" borderId="0"/>
    <xf numFmtId="0" fontId="8" fillId="0" borderId="0"/>
    <xf numFmtId="0" fontId="8" fillId="0" borderId="0"/>
    <xf numFmtId="0" fontId="20" fillId="0" borderId="0"/>
    <xf numFmtId="0" fontId="3" fillId="0" borderId="0"/>
    <xf numFmtId="3" fontId="21" fillId="0" borderId="0"/>
    <xf numFmtId="0" fontId="20" fillId="0" borderId="0"/>
    <xf numFmtId="0" fontId="3" fillId="0" borderId="0"/>
    <xf numFmtId="0" fontId="3" fillId="0" borderId="0"/>
    <xf numFmtId="0" fontId="19" fillId="0" borderId="0"/>
    <xf numFmtId="0" fontId="3" fillId="0" borderId="0"/>
    <xf numFmtId="0" fontId="19" fillId="0" borderId="0"/>
    <xf numFmtId="0" fontId="1" fillId="0" borderId="0"/>
    <xf numFmtId="0" fontId="19" fillId="0" borderId="0"/>
    <xf numFmtId="0" fontId="1" fillId="0" borderId="0"/>
    <xf numFmtId="0" fontId="1" fillId="0" borderId="0"/>
    <xf numFmtId="0" fontId="19" fillId="0" borderId="0"/>
    <xf numFmtId="0" fontId="19" fillId="0" borderId="0"/>
    <xf numFmtId="0" fontId="19" fillId="0" borderId="0"/>
    <xf numFmtId="0" fontId="19" fillId="0" borderId="0"/>
    <xf numFmtId="0" fontId="8" fillId="0" borderId="0"/>
    <xf numFmtId="0" fontId="19" fillId="0" borderId="0"/>
    <xf numFmtId="0" fontId="3" fillId="0" borderId="0"/>
    <xf numFmtId="0" fontId="3" fillId="0" borderId="0"/>
    <xf numFmtId="0" fontId="1" fillId="0" borderId="0"/>
    <xf numFmtId="0" fontId="3" fillId="0" borderId="0"/>
    <xf numFmtId="0" fontId="1" fillId="0" borderId="0"/>
    <xf numFmtId="0" fontId="1" fillId="0" borderId="0"/>
    <xf numFmtId="0" fontId="3" fillId="0" borderId="0"/>
    <xf numFmtId="3" fontId="21" fillId="0" borderId="0"/>
    <xf numFmtId="171" fontId="10" fillId="0" borderId="0"/>
    <xf numFmtId="0" fontId="3" fillId="0" borderId="0"/>
    <xf numFmtId="171" fontId="10" fillId="0" borderId="0"/>
    <xf numFmtId="37" fontId="10" fillId="0" borderId="0"/>
    <xf numFmtId="0" fontId="3" fillId="0" borderId="0"/>
    <xf numFmtId="171" fontId="10" fillId="0" borderId="0"/>
    <xf numFmtId="3" fontId="21" fillId="0" borderId="0"/>
    <xf numFmtId="37" fontId="10" fillId="0" borderId="0"/>
    <xf numFmtId="0" fontId="8" fillId="0" borderId="0"/>
    <xf numFmtId="171" fontId="10" fillId="0" borderId="0"/>
    <xf numFmtId="0" fontId="3" fillId="0" borderId="0"/>
    <xf numFmtId="0" fontId="19" fillId="0" borderId="0"/>
    <xf numFmtId="3" fontId="21" fillId="0" borderId="0"/>
    <xf numFmtId="0" fontId="8" fillId="0" borderId="0"/>
    <xf numFmtId="0" fontId="19" fillId="0" borderId="0"/>
    <xf numFmtId="0" fontId="3" fillId="0" borderId="0"/>
    <xf numFmtId="0" fontId="19" fillId="0" borderId="0"/>
    <xf numFmtId="0" fontId="3" fillId="23" borderId="41" applyNumberFormat="0" applyFont="0" applyAlignment="0" applyProtection="0"/>
    <xf numFmtId="0" fontId="19" fillId="23" borderId="41" applyNumberFormat="0" applyFont="0" applyAlignment="0" applyProtection="0"/>
    <xf numFmtId="0" fontId="19" fillId="23" borderId="41" applyNumberFormat="0" applyFont="0" applyAlignment="0" applyProtection="0"/>
    <xf numFmtId="0" fontId="19" fillId="23" borderId="41" applyNumberFormat="0" applyFont="0" applyAlignment="0" applyProtection="0"/>
    <xf numFmtId="0" fontId="19" fillId="23" borderId="41" applyNumberFormat="0" applyFont="0" applyAlignment="0" applyProtection="0"/>
    <xf numFmtId="0" fontId="19" fillId="23" borderId="41" applyNumberFormat="0" applyFont="0" applyAlignment="0" applyProtection="0"/>
    <xf numFmtId="0" fontId="19" fillId="23" borderId="41" applyNumberFormat="0" applyFont="0" applyAlignment="0" applyProtection="0"/>
    <xf numFmtId="0" fontId="19" fillId="23" borderId="41" applyNumberFormat="0" applyFont="0" applyAlignment="0" applyProtection="0"/>
    <xf numFmtId="0" fontId="19" fillId="23" borderId="41" applyNumberFormat="0" applyFont="0" applyAlignment="0" applyProtection="0"/>
    <xf numFmtId="0" fontId="19" fillId="23" borderId="41" applyNumberFormat="0" applyFont="0" applyAlignment="0" applyProtection="0"/>
    <xf numFmtId="0" fontId="19" fillId="23" borderId="41" applyNumberFormat="0" applyFont="0" applyAlignment="0" applyProtection="0"/>
    <xf numFmtId="0" fontId="19" fillId="23" borderId="41" applyNumberFormat="0" applyFont="0" applyAlignment="0" applyProtection="0"/>
    <xf numFmtId="0" fontId="19" fillId="23" borderId="41" applyNumberFormat="0" applyFont="0" applyAlignment="0" applyProtection="0"/>
    <xf numFmtId="0" fontId="19" fillId="23" borderId="41" applyNumberFormat="0" applyFont="0" applyAlignment="0" applyProtection="0"/>
    <xf numFmtId="0" fontId="19" fillId="23" borderId="41" applyNumberFormat="0" applyFont="0" applyAlignment="0" applyProtection="0"/>
    <xf numFmtId="0" fontId="19" fillId="23" borderId="41" applyNumberFormat="0" applyFont="0" applyAlignment="0" applyProtection="0"/>
    <xf numFmtId="0" fontId="19" fillId="23" borderId="41" applyNumberFormat="0" applyFont="0" applyAlignment="0" applyProtection="0"/>
    <xf numFmtId="0" fontId="19" fillId="23" borderId="41" applyNumberFormat="0" applyFont="0" applyAlignment="0" applyProtection="0"/>
    <xf numFmtId="0" fontId="19" fillId="23" borderId="41" applyNumberFormat="0" applyFont="0" applyAlignment="0" applyProtection="0"/>
    <xf numFmtId="0" fontId="19" fillId="23" borderId="41" applyNumberFormat="0" applyFont="0" applyAlignment="0" applyProtection="0"/>
    <xf numFmtId="0" fontId="19" fillId="23" borderId="41" applyNumberFormat="0" applyFont="0" applyAlignment="0" applyProtection="0"/>
    <xf numFmtId="0" fontId="19" fillId="23" borderId="41" applyNumberFormat="0" applyFont="0" applyAlignment="0" applyProtection="0"/>
    <xf numFmtId="0" fontId="19" fillId="23" borderId="41" applyNumberFormat="0" applyFont="0" applyAlignment="0" applyProtection="0"/>
    <xf numFmtId="0" fontId="19" fillId="23" borderId="41" applyNumberFormat="0" applyFont="0" applyAlignment="0" applyProtection="0"/>
    <xf numFmtId="0" fontId="19" fillId="23" borderId="41" applyNumberFormat="0" applyFont="0" applyAlignment="0" applyProtection="0"/>
    <xf numFmtId="0" fontId="3" fillId="23" borderId="41" applyNumberFormat="0" applyFont="0" applyAlignment="0" applyProtection="0"/>
    <xf numFmtId="0" fontId="22" fillId="20" borderId="42" applyNumberFormat="0" applyAlignment="0" applyProtection="0"/>
    <xf numFmtId="0" fontId="22" fillId="20" borderId="42" applyNumberFormat="0" applyAlignment="0" applyProtection="0"/>
    <xf numFmtId="0" fontId="22" fillId="20" borderId="42" applyNumberFormat="0" applyAlignment="0" applyProtection="0"/>
    <xf numFmtId="0" fontId="22" fillId="20" borderId="42" applyNumberFormat="0" applyAlignment="0" applyProtection="0"/>
    <xf numFmtId="0" fontId="22" fillId="20" borderId="42" applyNumberFormat="0" applyAlignment="0" applyProtection="0"/>
    <xf numFmtId="0" fontId="22" fillId="20" borderId="42" applyNumberFormat="0" applyAlignment="0" applyProtection="0"/>
    <xf numFmtId="0" fontId="22" fillId="20" borderId="42" applyNumberFormat="0" applyAlignment="0" applyProtection="0"/>
    <xf numFmtId="0" fontId="22" fillId="20" borderId="42" applyNumberFormat="0" applyAlignment="0" applyProtection="0"/>
    <xf numFmtId="0" fontId="22" fillId="20" borderId="42" applyNumberFormat="0" applyAlignment="0" applyProtection="0"/>
    <xf numFmtId="0" fontId="22" fillId="20" borderId="42" applyNumberFormat="0" applyAlignment="0" applyProtection="0"/>
    <xf numFmtId="0" fontId="22" fillId="20" borderId="42" applyNumberFormat="0" applyAlignment="0" applyProtection="0"/>
    <xf numFmtId="0" fontId="22" fillId="20" borderId="42" applyNumberFormat="0" applyAlignment="0" applyProtection="0"/>
    <xf numFmtId="0" fontId="22" fillId="20" borderId="42" applyNumberFormat="0" applyAlignment="0" applyProtection="0"/>
    <xf numFmtId="0" fontId="22" fillId="20" borderId="42" applyNumberFormat="0" applyAlignment="0" applyProtection="0"/>
    <xf numFmtId="0" fontId="22" fillId="20" borderId="42" applyNumberFormat="0" applyAlignment="0" applyProtection="0"/>
    <xf numFmtId="0" fontId="22" fillId="20" borderId="42" applyNumberFormat="0" applyAlignment="0" applyProtection="0"/>
    <xf numFmtId="0" fontId="22" fillId="20" borderId="42" applyNumberFormat="0" applyAlignment="0" applyProtection="0"/>
    <xf numFmtId="0" fontId="22" fillId="20" borderId="42" applyNumberFormat="0" applyAlignment="0" applyProtection="0"/>
    <xf numFmtId="0" fontId="22" fillId="20" borderId="42" applyNumberFormat="0" applyAlignment="0" applyProtection="0"/>
    <xf numFmtId="0" fontId="22" fillId="20" borderId="42" applyNumberFormat="0" applyAlignment="0" applyProtection="0"/>
    <xf numFmtId="0" fontId="22" fillId="20" borderId="42" applyNumberFormat="0" applyAlignment="0" applyProtection="0"/>
    <xf numFmtId="0" fontId="22" fillId="20" borderId="42" applyNumberFormat="0" applyAlignment="0" applyProtection="0"/>
    <xf numFmtId="0" fontId="22" fillId="20" borderId="42" applyNumberFormat="0" applyAlignment="0" applyProtection="0"/>
    <xf numFmtId="0" fontId="22" fillId="20" borderId="42" applyNumberFormat="0" applyAlignment="0" applyProtection="0"/>
    <xf numFmtId="0" fontId="22" fillId="20" borderId="42" applyNumberFormat="0" applyAlignment="0" applyProtection="0"/>
    <xf numFmtId="9" fontId="3" fillId="0" borderId="0" applyFont="0" applyFill="0" applyBorder="0" applyAlignment="0" applyProtection="0"/>
    <xf numFmtId="9" fontId="20"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43" applyNumberFormat="0" applyFill="0" applyAlignment="0" applyProtection="0"/>
    <xf numFmtId="0" fontId="24" fillId="0" borderId="43" applyNumberFormat="0" applyFill="0" applyAlignment="0" applyProtection="0"/>
    <xf numFmtId="0" fontId="24" fillId="0" borderId="43" applyNumberFormat="0" applyFill="0" applyAlignment="0" applyProtection="0"/>
    <xf numFmtId="0" fontId="24" fillId="0" borderId="43" applyNumberFormat="0" applyFill="0" applyAlignment="0" applyProtection="0"/>
    <xf numFmtId="0" fontId="24" fillId="0" borderId="43" applyNumberFormat="0" applyFill="0" applyAlignment="0" applyProtection="0"/>
    <xf numFmtId="0" fontId="24" fillId="0" borderId="43" applyNumberFormat="0" applyFill="0" applyAlignment="0" applyProtection="0"/>
    <xf numFmtId="0" fontId="24" fillId="0" borderId="43" applyNumberFormat="0" applyFill="0" applyAlignment="0" applyProtection="0"/>
    <xf numFmtId="0" fontId="24" fillId="0" borderId="43" applyNumberFormat="0" applyFill="0" applyAlignment="0" applyProtection="0"/>
    <xf numFmtId="0" fontId="24" fillId="0" borderId="43" applyNumberFormat="0" applyFill="0" applyAlignment="0" applyProtection="0"/>
    <xf numFmtId="0" fontId="24" fillId="0" borderId="43" applyNumberFormat="0" applyFill="0" applyAlignment="0" applyProtection="0"/>
    <xf numFmtId="0" fontId="24" fillId="0" borderId="43" applyNumberFormat="0" applyFill="0" applyAlignment="0" applyProtection="0"/>
    <xf numFmtId="0" fontId="24" fillId="0" borderId="43" applyNumberFormat="0" applyFill="0" applyAlignment="0" applyProtection="0"/>
    <xf numFmtId="0" fontId="24" fillId="0" borderId="43" applyNumberFormat="0" applyFill="0" applyAlignment="0" applyProtection="0"/>
    <xf numFmtId="0" fontId="24" fillId="0" borderId="43" applyNumberFormat="0" applyFill="0" applyAlignment="0" applyProtection="0"/>
    <xf numFmtId="0" fontId="24" fillId="0" borderId="43" applyNumberFormat="0" applyFill="0" applyAlignment="0" applyProtection="0"/>
    <xf numFmtId="0" fontId="24" fillId="0" borderId="43" applyNumberFormat="0" applyFill="0" applyAlignment="0" applyProtection="0"/>
    <xf numFmtId="0" fontId="24" fillId="0" borderId="43" applyNumberFormat="0" applyFill="0" applyAlignment="0" applyProtection="0"/>
    <xf numFmtId="0" fontId="24" fillId="0" borderId="43" applyNumberFormat="0" applyFill="0" applyAlignment="0" applyProtection="0"/>
    <xf numFmtId="0" fontId="24" fillId="0" borderId="43" applyNumberFormat="0" applyFill="0" applyAlignment="0" applyProtection="0"/>
    <xf numFmtId="0" fontId="24" fillId="0" borderId="43" applyNumberFormat="0" applyFill="0" applyAlignment="0" applyProtection="0"/>
    <xf numFmtId="0" fontId="24" fillId="0" borderId="43" applyNumberFormat="0" applyFill="0" applyAlignment="0" applyProtection="0"/>
    <xf numFmtId="0" fontId="24" fillId="0" borderId="43" applyNumberFormat="0" applyFill="0" applyAlignment="0" applyProtection="0"/>
    <xf numFmtId="0" fontId="24" fillId="0" borderId="43" applyNumberFormat="0" applyFill="0" applyAlignment="0" applyProtection="0"/>
    <xf numFmtId="0" fontId="24" fillId="0" borderId="43" applyNumberFormat="0" applyFill="0" applyAlignment="0" applyProtection="0"/>
    <xf numFmtId="0" fontId="24" fillId="0" borderId="43"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4" fontId="1" fillId="0" borderId="0" applyFont="0" applyFill="0" applyBorder="0" applyAlignment="0" applyProtection="0"/>
  </cellStyleXfs>
  <cellXfs count="384">
    <xf numFmtId="0" fontId="0" fillId="0" borderId="0" xfId="0"/>
    <xf numFmtId="0" fontId="0" fillId="26" borderId="0" xfId="0" applyFill="1"/>
    <xf numFmtId="0" fontId="26" fillId="0" borderId="0" xfId="6" applyFont="1"/>
    <xf numFmtId="0" fontId="26" fillId="0" borderId="0" xfId="6" applyFont="1" applyAlignment="1">
      <alignment horizontal="right"/>
    </xf>
    <xf numFmtId="0" fontId="28" fillId="0" borderId="0" xfId="6" applyFont="1" applyAlignment="1">
      <alignment horizontal="center"/>
    </xf>
    <xf numFmtId="0" fontId="28" fillId="0" borderId="1" xfId="6" applyFont="1" applyBorder="1" applyAlignment="1">
      <alignment horizontal="right"/>
    </xf>
    <xf numFmtId="0" fontId="28" fillId="0" borderId="1" xfId="6" applyFont="1" applyBorder="1" applyAlignment="1">
      <alignment horizontal="center"/>
    </xf>
    <xf numFmtId="3" fontId="26" fillId="0" borderId="0" xfId="6" applyNumberFormat="1" applyFont="1"/>
    <xf numFmtId="0" fontId="26" fillId="0" borderId="1" xfId="6" applyFont="1" applyBorder="1" applyAlignment="1">
      <alignment horizontal="right"/>
    </xf>
    <xf numFmtId="165" fontId="26" fillId="0" borderId="0" xfId="7" applyNumberFormat="1" applyFont="1" applyFill="1" applyBorder="1"/>
    <xf numFmtId="9" fontId="26" fillId="0" borderId="0" xfId="7" applyFont="1" applyFill="1"/>
    <xf numFmtId="165" fontId="28" fillId="0" borderId="0" xfId="7" applyNumberFormat="1" applyFont="1" applyFill="1"/>
    <xf numFmtId="0" fontId="28" fillId="0" borderId="0" xfId="6" applyFont="1" applyAlignment="1">
      <alignment horizontal="right"/>
    </xf>
    <xf numFmtId="166" fontId="28" fillId="0" borderId="0" xfId="8" applyNumberFormat="1" applyFont="1"/>
    <xf numFmtId="0" fontId="28" fillId="0" borderId="0" xfId="6" applyFont="1"/>
    <xf numFmtId="165" fontId="26" fillId="0" borderId="0" xfId="2" applyNumberFormat="1" applyFont="1" applyBorder="1"/>
    <xf numFmtId="165" fontId="26" fillId="0" borderId="0" xfId="1104" applyNumberFormat="1" applyFont="1"/>
    <xf numFmtId="165" fontId="26" fillId="0" borderId="1" xfId="1104" applyNumberFormat="1" applyFont="1" applyBorder="1"/>
    <xf numFmtId="165" fontId="28" fillId="0" borderId="0" xfId="1104" applyNumberFormat="1" applyFont="1"/>
    <xf numFmtId="0" fontId="33" fillId="0" borderId="0" xfId="0" applyFont="1"/>
    <xf numFmtId="0" fontId="36" fillId="0" borderId="14" xfId="0" applyFont="1" applyBorder="1" applyAlignment="1">
      <alignment horizontal="center"/>
    </xf>
    <xf numFmtId="0" fontId="28" fillId="0" borderId="33" xfId="0" applyFont="1" applyBorder="1"/>
    <xf numFmtId="0" fontId="26" fillId="0" borderId="33" xfId="0" applyFont="1" applyBorder="1"/>
    <xf numFmtId="0" fontId="26" fillId="0" borderId="47" xfId="0" applyFont="1" applyBorder="1"/>
    <xf numFmtId="0" fontId="28" fillId="25" borderId="48" xfId="0" applyFont="1" applyFill="1" applyBorder="1" applyAlignment="1">
      <alignment horizontal="right"/>
    </xf>
    <xf numFmtId="0" fontId="37" fillId="0" borderId="2" xfId="0" applyFont="1" applyBorder="1"/>
    <xf numFmtId="0" fontId="28" fillId="0" borderId="33" xfId="0" applyFont="1" applyBorder="1" applyAlignment="1">
      <alignment horizontal="right"/>
    </xf>
    <xf numFmtId="0" fontId="35" fillId="0" borderId="2" xfId="0" applyFont="1" applyBorder="1"/>
    <xf numFmtId="0" fontId="28" fillId="25" borderId="49" xfId="0" applyFont="1" applyFill="1" applyBorder="1" applyAlignment="1">
      <alignment horizontal="right"/>
    </xf>
    <xf numFmtId="0" fontId="37" fillId="0" borderId="0" xfId="0" applyFont="1"/>
    <xf numFmtId="0" fontId="35" fillId="0" borderId="0" xfId="0" applyFont="1" applyAlignment="1">
      <alignment horizontal="center"/>
    </xf>
    <xf numFmtId="0" fontId="28" fillId="0" borderId="0" xfId="0" applyFont="1" applyAlignment="1">
      <alignment horizontal="right"/>
    </xf>
    <xf numFmtId="0" fontId="28" fillId="0" borderId="0" xfId="0" applyFont="1"/>
    <xf numFmtId="0" fontId="26" fillId="0" borderId="0" xfId="0" applyFont="1"/>
    <xf numFmtId="0" fontId="35" fillId="0" borderId="0" xfId="0" applyFont="1"/>
    <xf numFmtId="2" fontId="31" fillId="0" borderId="2" xfId="0" applyNumberFormat="1" applyFont="1" applyBorder="1"/>
    <xf numFmtId="2" fontId="37" fillId="0" borderId="2" xfId="0" applyNumberFormat="1" applyFont="1" applyBorder="1"/>
    <xf numFmtId="43" fontId="37" fillId="0" borderId="2" xfId="1" applyFont="1" applyBorder="1"/>
    <xf numFmtId="0" fontId="40" fillId="0" borderId="0" xfId="0" applyFont="1"/>
    <xf numFmtId="10" fontId="33" fillId="0" borderId="0" xfId="2" applyNumberFormat="1" applyFont="1"/>
    <xf numFmtId="43" fontId="33" fillId="0" borderId="0" xfId="1" applyFont="1"/>
    <xf numFmtId="165" fontId="38" fillId="0" borderId="33" xfId="0" applyNumberFormat="1" applyFont="1" applyBorder="1" applyAlignment="1">
      <alignment horizontal="center"/>
    </xf>
    <xf numFmtId="10" fontId="38" fillId="0" borderId="15" xfId="0" applyNumberFormat="1" applyFont="1" applyBorder="1" applyAlignment="1">
      <alignment horizontal="center"/>
    </xf>
    <xf numFmtId="166" fontId="33" fillId="0" borderId="0" xfId="0" applyNumberFormat="1" applyFont="1"/>
    <xf numFmtId="166" fontId="26" fillId="0" borderId="0" xfId="3" applyNumberFormat="1" applyFont="1" applyFill="1" applyBorder="1" applyAlignment="1">
      <alignment horizontal="right"/>
    </xf>
    <xf numFmtId="0" fontId="26" fillId="0" borderId="0" xfId="6" applyFont="1" applyAlignment="1">
      <alignment horizontal="center" vertical="center"/>
    </xf>
    <xf numFmtId="164" fontId="26" fillId="0" borderId="0" xfId="686" applyNumberFormat="1" applyFont="1"/>
    <xf numFmtId="0" fontId="26" fillId="0" borderId="0" xfId="6" applyFont="1" applyAlignment="1">
      <alignment horizontal="center"/>
    </xf>
    <xf numFmtId="9" fontId="26" fillId="0" borderId="0" xfId="1104" applyFont="1" applyBorder="1" applyAlignment="1">
      <alignment horizontal="center"/>
    </xf>
    <xf numFmtId="170" fontId="26" fillId="0" borderId="0" xfId="6" applyNumberFormat="1" applyFont="1"/>
    <xf numFmtId="165" fontId="26" fillId="0" borderId="0" xfId="1104" applyNumberFormat="1" applyFont="1" applyFill="1"/>
    <xf numFmtId="165" fontId="26" fillId="0" borderId="1" xfId="1104" applyNumberFormat="1" applyFont="1" applyFill="1" applyBorder="1"/>
    <xf numFmtId="1" fontId="28" fillId="0" borderId="0" xfId="6" applyNumberFormat="1" applyFont="1"/>
    <xf numFmtId="170" fontId="26" fillId="0" borderId="0" xfId="6" applyNumberFormat="1" applyFont="1" applyAlignment="1">
      <alignment horizontal="center"/>
    </xf>
    <xf numFmtId="166" fontId="28" fillId="0" borderId="0" xfId="686" applyNumberFormat="1" applyFont="1"/>
    <xf numFmtId="0" fontId="26" fillId="0" borderId="0" xfId="0" applyFont="1" applyAlignment="1">
      <alignment horizontal="right"/>
    </xf>
    <xf numFmtId="165" fontId="26" fillId="0" borderId="0" xfId="2" applyNumberFormat="1" applyFont="1"/>
    <xf numFmtId="43" fontId="31" fillId="0" borderId="0" xfId="1" applyFont="1" applyFill="1" applyBorder="1"/>
    <xf numFmtId="0" fontId="26" fillId="0" borderId="4" xfId="0" applyFont="1" applyBorder="1" applyAlignment="1">
      <alignment horizontal="right"/>
    </xf>
    <xf numFmtId="0" fontId="26" fillId="0" borderId="1" xfId="0" applyFont="1" applyBorder="1" applyAlignment="1">
      <alignment horizontal="right"/>
    </xf>
    <xf numFmtId="165" fontId="26" fillId="0" borderId="1" xfId="7" applyNumberFormat="1" applyFont="1" applyFill="1" applyBorder="1"/>
    <xf numFmtId="0" fontId="28" fillId="0" borderId="2" xfId="0" applyFont="1" applyBorder="1" applyAlignment="1">
      <alignment horizontal="center"/>
    </xf>
    <xf numFmtId="0" fontId="43" fillId="0" borderId="0" xfId="0" applyFont="1" applyAlignment="1">
      <alignment horizontal="center"/>
    </xf>
    <xf numFmtId="0" fontId="28" fillId="0" borderId="14" xfId="0" applyFont="1" applyBorder="1" applyAlignment="1">
      <alignment horizontal="center" vertical="center"/>
    </xf>
    <xf numFmtId="0" fontId="28" fillId="0" borderId="33" xfId="0" applyFont="1" applyBorder="1" applyAlignment="1">
      <alignment horizontal="center"/>
    </xf>
    <xf numFmtId="166" fontId="26" fillId="0" borderId="33" xfId="686" applyNumberFormat="1" applyFont="1" applyBorder="1"/>
    <xf numFmtId="166" fontId="28" fillId="25" borderId="48" xfId="686" applyNumberFormat="1" applyFont="1" applyFill="1" applyBorder="1"/>
    <xf numFmtId="166" fontId="40" fillId="0" borderId="33" xfId="686" applyNumberFormat="1" applyFont="1" applyBorder="1"/>
    <xf numFmtId="166" fontId="26" fillId="0" borderId="33" xfId="686" applyNumberFormat="1" applyFont="1" applyFill="1" applyBorder="1"/>
    <xf numFmtId="166" fontId="28" fillId="25" borderId="49" xfId="686" applyNumberFormat="1" applyFont="1" applyFill="1" applyBorder="1"/>
    <xf numFmtId="0" fontId="28" fillId="0" borderId="24" xfId="0" applyFont="1" applyBorder="1" applyAlignment="1">
      <alignment horizontal="center"/>
    </xf>
    <xf numFmtId="0" fontId="28" fillId="0" borderId="26" xfId="0" applyFont="1" applyBorder="1" applyAlignment="1">
      <alignment horizontal="center"/>
    </xf>
    <xf numFmtId="10" fontId="26" fillId="0" borderId="2" xfId="1104" applyNumberFormat="1" applyFont="1" applyBorder="1"/>
    <xf numFmtId="166" fontId="26" fillId="0" borderId="2" xfId="686" applyNumberFormat="1" applyFont="1" applyBorder="1"/>
    <xf numFmtId="166" fontId="26" fillId="0" borderId="26" xfId="686" applyNumberFormat="1" applyFont="1" applyBorder="1"/>
    <xf numFmtId="10" fontId="28" fillId="25" borderId="12" xfId="1104" applyNumberFormat="1" applyFont="1" applyFill="1" applyBorder="1"/>
    <xf numFmtId="166" fontId="28" fillId="25" borderId="17" xfId="686" applyNumberFormat="1" applyFont="1" applyFill="1" applyBorder="1"/>
    <xf numFmtId="10" fontId="40" fillId="0" borderId="2" xfId="1104" applyNumberFormat="1" applyFont="1" applyBorder="1"/>
    <xf numFmtId="166" fontId="40" fillId="0" borderId="2" xfId="686" applyNumberFormat="1" applyFont="1" applyBorder="1"/>
    <xf numFmtId="166" fontId="40" fillId="0" borderId="26" xfId="686" applyNumberFormat="1" applyFont="1" applyBorder="1"/>
    <xf numFmtId="10" fontId="28" fillId="25" borderId="45" xfId="1104" applyNumberFormat="1" applyFont="1" applyFill="1" applyBorder="1"/>
    <xf numFmtId="166" fontId="28" fillId="25" borderId="45" xfId="686" applyNumberFormat="1" applyFont="1" applyFill="1" applyBorder="1"/>
    <xf numFmtId="166" fontId="28" fillId="25" borderId="21" xfId="686" applyNumberFormat="1" applyFont="1" applyFill="1" applyBorder="1"/>
    <xf numFmtId="174" fontId="40" fillId="0" borderId="0" xfId="2" applyNumberFormat="1" applyFont="1" applyBorder="1"/>
    <xf numFmtId="9" fontId="28" fillId="0" borderId="0" xfId="2" applyFont="1" applyBorder="1" applyAlignment="1">
      <alignment horizontal="center"/>
    </xf>
    <xf numFmtId="175" fontId="26" fillId="0" borderId="0" xfId="1185" applyNumberFormat="1" applyFont="1" applyBorder="1"/>
    <xf numFmtId="175" fontId="40" fillId="0" borderId="0" xfId="0" applyNumberFormat="1" applyFont="1"/>
    <xf numFmtId="0" fontId="28" fillId="0" borderId="56" xfId="0" applyFont="1" applyBorder="1" applyAlignment="1">
      <alignment horizontal="center"/>
    </xf>
    <xf numFmtId="166" fontId="26" fillId="0" borderId="24" xfId="686" applyNumberFormat="1" applyFont="1" applyBorder="1"/>
    <xf numFmtId="168" fontId="28" fillId="25" borderId="13" xfId="686" applyNumberFormat="1" applyFont="1" applyFill="1" applyBorder="1" applyAlignment="1">
      <alignment horizontal="right"/>
    </xf>
    <xf numFmtId="166" fontId="28" fillId="25" borderId="16" xfId="686" applyNumberFormat="1" applyFont="1" applyFill="1" applyBorder="1"/>
    <xf numFmtId="166" fontId="40" fillId="0" borderId="24" xfId="686" applyNumberFormat="1" applyFont="1" applyBorder="1"/>
    <xf numFmtId="168" fontId="26" fillId="0" borderId="11" xfId="686" applyNumberFormat="1" applyFont="1" applyBorder="1" applyAlignment="1">
      <alignment horizontal="right"/>
    </xf>
    <xf numFmtId="168" fontId="28" fillId="25" borderId="50" xfId="686" applyNumberFormat="1" applyFont="1" applyFill="1" applyBorder="1" applyAlignment="1">
      <alignment horizontal="right"/>
    </xf>
    <xf numFmtId="166" fontId="28" fillId="25" borderId="20" xfId="686" applyNumberFormat="1" applyFont="1" applyFill="1" applyBorder="1"/>
    <xf numFmtId="0" fontId="40" fillId="0" borderId="33" xfId="0" applyFont="1" applyBorder="1"/>
    <xf numFmtId="0" fontId="28" fillId="0" borderId="22" xfId="0" applyFont="1" applyBorder="1" applyAlignment="1">
      <alignment horizontal="center"/>
    </xf>
    <xf numFmtId="165" fontId="26" fillId="0" borderId="0" xfId="7" applyNumberFormat="1" applyFont="1" applyBorder="1"/>
    <xf numFmtId="165" fontId="26" fillId="0" borderId="0" xfId="0" applyNumberFormat="1" applyFont="1" applyAlignment="1">
      <alignment horizontal="right"/>
    </xf>
    <xf numFmtId="0" fontId="30" fillId="0" borderId="0" xfId="0" applyFont="1" applyAlignment="1">
      <alignment horizontal="center"/>
    </xf>
    <xf numFmtId="0" fontId="29" fillId="0" borderId="0" xfId="0" applyFont="1"/>
    <xf numFmtId="0" fontId="42" fillId="0" borderId="0" xfId="0" applyFont="1" applyAlignment="1">
      <alignment horizontal="center"/>
    </xf>
    <xf numFmtId="0" fontId="28" fillId="0" borderId="0" xfId="0" applyFont="1" applyAlignment="1">
      <alignment horizontal="center"/>
    </xf>
    <xf numFmtId="0" fontId="28" fillId="0" borderId="1" xfId="0" applyFont="1" applyBorder="1" applyAlignment="1">
      <alignment horizontal="right"/>
    </xf>
    <xf numFmtId="0" fontId="28" fillId="0" borderId="32" xfId="0" applyFont="1" applyBorder="1" applyAlignment="1">
      <alignment horizontal="center"/>
    </xf>
    <xf numFmtId="166" fontId="26" fillId="0" borderId="0" xfId="1" applyNumberFormat="1" applyFont="1" applyFill="1"/>
    <xf numFmtId="0" fontId="26" fillId="0" borderId="46" xfId="0" applyFont="1" applyBorder="1" applyAlignment="1">
      <alignment horizontal="center"/>
    </xf>
    <xf numFmtId="9" fontId="26" fillId="0" borderId="47" xfId="0" applyNumberFormat="1" applyFont="1" applyBorder="1" applyAlignment="1">
      <alignment horizontal="center"/>
    </xf>
    <xf numFmtId="9" fontId="26" fillId="0" borderId="0" xfId="0" applyNumberFormat="1" applyFont="1" applyAlignment="1">
      <alignment horizontal="center"/>
    </xf>
    <xf numFmtId="0" fontId="29" fillId="0" borderId="0" xfId="0" applyFont="1" applyAlignment="1">
      <alignment horizontal="right"/>
    </xf>
    <xf numFmtId="168" fontId="26" fillId="0" borderId="0" xfId="3" applyNumberFormat="1" applyFont="1" applyFill="1" applyBorder="1" applyAlignment="1">
      <alignment horizontal="right"/>
    </xf>
    <xf numFmtId="9" fontId="26" fillId="0" borderId="15" xfId="0" applyNumberFormat="1" applyFont="1" applyBorder="1" applyAlignment="1">
      <alignment horizontal="center"/>
    </xf>
    <xf numFmtId="43" fontId="26" fillId="0" borderId="0" xfId="3" applyFont="1" applyFill="1" applyBorder="1" applyAlignment="1">
      <alignment horizontal="right"/>
    </xf>
    <xf numFmtId="166" fontId="26" fillId="0" borderId="0" xfId="0" applyNumberFormat="1" applyFont="1"/>
    <xf numFmtId="43" fontId="26" fillId="0" borderId="0" xfId="0" applyNumberFormat="1" applyFont="1"/>
    <xf numFmtId="9" fontId="26" fillId="0" borderId="0" xfId="2" applyFont="1" applyFill="1" applyBorder="1"/>
    <xf numFmtId="43" fontId="26" fillId="0" borderId="0" xfId="1" applyFont="1" applyFill="1"/>
    <xf numFmtId="166" fontId="26" fillId="0" borderId="1" xfId="1" applyNumberFormat="1" applyFont="1" applyFill="1" applyBorder="1"/>
    <xf numFmtId="166" fontId="26" fillId="0" borderId="4" xfId="1" applyNumberFormat="1" applyFont="1" applyFill="1" applyBorder="1"/>
    <xf numFmtId="166" fontId="26" fillId="0" borderId="0" xfId="1" applyNumberFormat="1" applyFont="1" applyFill="1" applyBorder="1"/>
    <xf numFmtId="165" fontId="28" fillId="0" borderId="0" xfId="7" applyNumberFormat="1" applyFont="1" applyBorder="1"/>
    <xf numFmtId="165" fontId="26" fillId="0" borderId="0" xfId="7" applyNumberFormat="1" applyFont="1"/>
    <xf numFmtId="9" fontId="28" fillId="0" borderId="0" xfId="7" applyFont="1" applyFill="1"/>
    <xf numFmtId="169" fontId="28" fillId="0" borderId="0" xfId="6" applyNumberFormat="1" applyFont="1"/>
    <xf numFmtId="166" fontId="26" fillId="0" borderId="1" xfId="1" applyNumberFormat="1" applyFont="1" applyFill="1" applyBorder="1" applyAlignment="1">
      <alignment horizontal="right"/>
    </xf>
    <xf numFmtId="0" fontId="28" fillId="0" borderId="34" xfId="0" applyFont="1" applyBorder="1" applyAlignment="1">
      <alignment horizontal="center"/>
    </xf>
    <xf numFmtId="0" fontId="29" fillId="0" borderId="0" xfId="0" applyFont="1" applyAlignment="1">
      <alignment horizontal="center"/>
    </xf>
    <xf numFmtId="9" fontId="29" fillId="0" borderId="0" xfId="0" applyNumberFormat="1" applyFont="1" applyAlignment="1">
      <alignment horizontal="center"/>
    </xf>
    <xf numFmtId="9" fontId="26" fillId="0" borderId="33" xfId="0" applyNumberFormat="1" applyFont="1" applyBorder="1" applyAlignment="1">
      <alignment horizontal="center"/>
    </xf>
    <xf numFmtId="167" fontId="26" fillId="0" borderId="0" xfId="4" applyNumberFormat="1" applyFont="1" applyFill="1" applyBorder="1" applyAlignment="1">
      <alignment horizontal="right"/>
    </xf>
    <xf numFmtId="167" fontId="26" fillId="0" borderId="1" xfId="1185" applyNumberFormat="1" applyFont="1" applyFill="1" applyBorder="1" applyAlignment="1">
      <alignment horizontal="right"/>
    </xf>
    <xf numFmtId="165" fontId="26" fillId="0" borderId="0" xfId="2" applyNumberFormat="1" applyFont="1" applyFill="1" applyBorder="1" applyAlignment="1">
      <alignment horizontal="right"/>
    </xf>
    <xf numFmtId="10" fontId="26" fillId="0" borderId="0" xfId="0" applyNumberFormat="1" applyFont="1" applyAlignment="1">
      <alignment horizontal="right"/>
    </xf>
    <xf numFmtId="0" fontId="28" fillId="0" borderId="11" xfId="0" applyFont="1" applyBorder="1" applyAlignment="1">
      <alignment horizontal="center"/>
    </xf>
    <xf numFmtId="43" fontId="26" fillId="26" borderId="0" xfId="0" applyNumberFormat="1" applyFont="1" applyFill="1"/>
    <xf numFmtId="0" fontId="28" fillId="0" borderId="4" xfId="6" applyFont="1" applyBorder="1" applyAlignment="1">
      <alignment horizontal="right"/>
    </xf>
    <xf numFmtId="166" fontId="28" fillId="0" borderId="4" xfId="8" applyNumberFormat="1" applyFont="1" applyBorder="1"/>
    <xf numFmtId="0" fontId="32" fillId="24" borderId="2" xfId="0" applyFont="1" applyFill="1" applyBorder="1"/>
    <xf numFmtId="168" fontId="26" fillId="0" borderId="0" xfId="1" applyNumberFormat="1" applyFont="1" applyFill="1"/>
    <xf numFmtId="168" fontId="26" fillId="0" borderId="1" xfId="1" applyNumberFormat="1" applyFont="1" applyFill="1" applyBorder="1"/>
    <xf numFmtId="166" fontId="26" fillId="0" borderId="0" xfId="1" applyNumberFormat="1" applyFont="1" applyAlignment="1">
      <alignment horizontal="right"/>
    </xf>
    <xf numFmtId="166" fontId="26" fillId="0" borderId="1" xfId="1" applyNumberFormat="1" applyFont="1" applyBorder="1" applyAlignment="1">
      <alignment horizontal="right"/>
    </xf>
    <xf numFmtId="168" fontId="26" fillId="0" borderId="0" xfId="1" applyNumberFormat="1" applyFont="1"/>
    <xf numFmtId="168" fontId="26" fillId="0" borderId="1" xfId="1" applyNumberFormat="1" applyFont="1" applyBorder="1"/>
    <xf numFmtId="168" fontId="28" fillId="0" borderId="0" xfId="686" applyNumberFormat="1" applyFont="1"/>
    <xf numFmtId="0" fontId="44" fillId="0" borderId="0" xfId="0" applyFont="1"/>
    <xf numFmtId="0" fontId="26" fillId="30" borderId="46" xfId="0" applyFont="1" applyFill="1" applyBorder="1" applyAlignment="1">
      <alignment horizontal="center"/>
    </xf>
    <xf numFmtId="0" fontId="30" fillId="30" borderId="0" xfId="0" applyFont="1" applyFill="1" applyAlignment="1">
      <alignment horizontal="center"/>
    </xf>
    <xf numFmtId="0" fontId="26" fillId="30" borderId="0" xfId="0" applyFont="1" applyFill="1"/>
    <xf numFmtId="0" fontId="26" fillId="27" borderId="0" xfId="0" applyFont="1" applyFill="1"/>
    <xf numFmtId="0" fontId="26" fillId="27" borderId="0" xfId="0" applyFont="1" applyFill="1" applyAlignment="1">
      <alignment horizontal="right"/>
    </xf>
    <xf numFmtId="166" fontId="40" fillId="0" borderId="0" xfId="0" applyNumberFormat="1" applyFont="1"/>
    <xf numFmtId="10" fontId="26" fillId="0" borderId="28" xfId="1104" applyNumberFormat="1" applyFont="1" applyBorder="1"/>
    <xf numFmtId="43" fontId="26" fillId="0" borderId="2" xfId="686" applyFont="1" applyBorder="1"/>
    <xf numFmtId="0" fontId="28" fillId="0" borderId="28" xfId="0" applyFont="1" applyBorder="1" applyAlignment="1">
      <alignment horizontal="center"/>
    </xf>
    <xf numFmtId="0" fontId="36" fillId="0" borderId="54" xfId="0" applyFont="1" applyBorder="1" applyAlignment="1">
      <alignment horizontal="center"/>
    </xf>
    <xf numFmtId="165" fontId="38" fillId="0" borderId="28" xfId="0" applyNumberFormat="1" applyFont="1" applyBorder="1" applyAlignment="1">
      <alignment horizontal="center"/>
    </xf>
    <xf numFmtId="10" fontId="38" fillId="0" borderId="29" xfId="0" applyNumberFormat="1" applyFont="1" applyBorder="1" applyAlignment="1">
      <alignment horizontal="center"/>
    </xf>
    <xf numFmtId="5" fontId="28" fillId="25" borderId="16" xfId="0" applyNumberFormat="1" applyFont="1" applyFill="1" applyBorder="1"/>
    <xf numFmtId="10" fontId="26" fillId="0" borderId="24" xfId="1104" applyNumberFormat="1" applyFont="1" applyBorder="1"/>
    <xf numFmtId="5" fontId="28" fillId="25" borderId="20" xfId="0" applyNumberFormat="1" applyFont="1" applyFill="1" applyBorder="1"/>
    <xf numFmtId="165" fontId="26" fillId="31" borderId="3" xfId="7" applyNumberFormat="1" applyFont="1" applyFill="1" applyBorder="1"/>
    <xf numFmtId="165" fontId="26" fillId="31" borderId="4" xfId="7" applyNumberFormat="1" applyFont="1" applyFill="1" applyBorder="1"/>
    <xf numFmtId="165" fontId="26" fillId="31" borderId="5" xfId="7" applyNumberFormat="1" applyFont="1" applyFill="1" applyBorder="1"/>
    <xf numFmtId="165" fontId="26" fillId="31" borderId="2" xfId="7" applyNumberFormat="1" applyFont="1" applyFill="1" applyBorder="1"/>
    <xf numFmtId="165" fontId="26" fillId="31" borderId="0" xfId="7" applyNumberFormat="1" applyFont="1" applyFill="1" applyBorder="1"/>
    <xf numFmtId="165" fontId="26" fillId="31" borderId="11" xfId="7" applyNumberFormat="1" applyFont="1" applyFill="1" applyBorder="1"/>
    <xf numFmtId="165" fontId="26" fillId="31" borderId="6" xfId="7" applyNumberFormat="1" applyFont="1" applyFill="1" applyBorder="1"/>
    <xf numFmtId="165" fontId="26" fillId="31" borderId="1" xfId="7" applyNumberFormat="1" applyFont="1" applyFill="1" applyBorder="1"/>
    <xf numFmtId="165" fontId="26" fillId="31" borderId="7" xfId="7" applyNumberFormat="1" applyFont="1" applyFill="1" applyBorder="1"/>
    <xf numFmtId="165" fontId="26" fillId="29" borderId="3" xfId="7" applyNumberFormat="1" applyFont="1" applyFill="1" applyBorder="1"/>
    <xf numFmtId="165" fontId="26" fillId="29" borderId="4" xfId="7" applyNumberFormat="1" applyFont="1" applyFill="1" applyBorder="1"/>
    <xf numFmtId="165" fontId="26" fillId="29" borderId="5" xfId="7" applyNumberFormat="1" applyFont="1" applyFill="1" applyBorder="1"/>
    <xf numFmtId="165" fontId="26" fillId="29" borderId="2" xfId="7" applyNumberFormat="1" applyFont="1" applyFill="1" applyBorder="1"/>
    <xf numFmtId="165" fontId="26" fillId="29" borderId="0" xfId="7" applyNumberFormat="1" applyFont="1" applyFill="1" applyBorder="1"/>
    <xf numFmtId="165" fontId="26" fillId="29" borderId="11" xfId="7" applyNumberFormat="1" applyFont="1" applyFill="1" applyBorder="1"/>
    <xf numFmtId="165" fontId="26" fillId="29" borderId="6" xfId="7" applyNumberFormat="1" applyFont="1" applyFill="1" applyBorder="1"/>
    <xf numFmtId="165" fontId="26" fillId="29" borderId="1" xfId="7" applyNumberFormat="1" applyFont="1" applyFill="1" applyBorder="1"/>
    <xf numFmtId="165" fontId="26" fillId="29" borderId="7" xfId="7" applyNumberFormat="1" applyFont="1" applyFill="1" applyBorder="1"/>
    <xf numFmtId="166" fontId="26" fillId="0" borderId="0" xfId="1" applyNumberFormat="1" applyFont="1" applyFill="1" applyAlignment="1">
      <alignment horizontal="right"/>
    </xf>
    <xf numFmtId="166" fontId="26" fillId="0" borderId="28" xfId="686" applyNumberFormat="1" applyFont="1" applyBorder="1"/>
    <xf numFmtId="5" fontId="26" fillId="0" borderId="24" xfId="0" applyNumberFormat="1" applyFont="1" applyBorder="1"/>
    <xf numFmtId="168" fontId="26" fillId="0" borderId="11" xfId="686" applyNumberFormat="1" applyFont="1" applyBorder="1"/>
    <xf numFmtId="166" fontId="26" fillId="0" borderId="24" xfId="1" applyNumberFormat="1" applyFont="1" applyBorder="1"/>
    <xf numFmtId="5" fontId="28" fillId="0" borderId="24" xfId="0" applyNumberFormat="1" applyFont="1" applyBorder="1"/>
    <xf numFmtId="168" fontId="40" fillId="0" borderId="11" xfId="686" applyNumberFormat="1" applyFont="1" applyBorder="1"/>
    <xf numFmtId="166" fontId="28" fillId="25" borderId="12" xfId="1" applyNumberFormat="1" applyFont="1" applyFill="1" applyBorder="1"/>
    <xf numFmtId="0" fontId="28" fillId="0" borderId="3" xfId="0" applyFont="1" applyBorder="1" applyAlignment="1">
      <alignment horizontal="center" wrapText="1"/>
    </xf>
    <xf numFmtId="0" fontId="28" fillId="0" borderId="6" xfId="0" applyFont="1" applyBorder="1" applyAlignment="1">
      <alignment horizontal="center" wrapText="1"/>
    </xf>
    <xf numFmtId="0" fontId="28" fillId="0" borderId="8" xfId="0" applyFont="1" applyBorder="1" applyAlignment="1">
      <alignment horizontal="center" wrapText="1"/>
    </xf>
    <xf numFmtId="0" fontId="28" fillId="0" borderId="10" xfId="0" applyFont="1" applyBorder="1" applyAlignment="1">
      <alignment horizontal="center" wrapText="1"/>
    </xf>
    <xf numFmtId="166" fontId="26" fillId="0" borderId="0" xfId="1" applyNumberFormat="1" applyFont="1"/>
    <xf numFmtId="43" fontId="26" fillId="26" borderId="1" xfId="0" applyNumberFormat="1" applyFont="1" applyFill="1" applyBorder="1"/>
    <xf numFmtId="166" fontId="26" fillId="0" borderId="1" xfId="3" applyNumberFormat="1" applyFont="1" applyFill="1" applyBorder="1" applyAlignment="1">
      <alignment horizontal="right"/>
    </xf>
    <xf numFmtId="0" fontId="32" fillId="31" borderId="0" xfId="0" applyFont="1" applyFill="1" applyAlignment="1">
      <alignment horizontal="center"/>
    </xf>
    <xf numFmtId="0" fontId="27" fillId="0" borderId="0" xfId="0" applyFont="1" applyAlignment="1">
      <alignment horizontal="center"/>
    </xf>
    <xf numFmtId="0" fontId="37" fillId="31" borderId="0" xfId="0" applyFont="1" applyFill="1" applyAlignment="1">
      <alignment horizontal="center" wrapText="1"/>
    </xf>
    <xf numFmtId="0" fontId="28" fillId="0" borderId="0" xfId="0" applyFont="1" applyAlignment="1">
      <alignment horizontal="center" vertical="center" wrapText="1"/>
    </xf>
    <xf numFmtId="10" fontId="26" fillId="0" borderId="0" xfId="1104" applyNumberFormat="1" applyFont="1" applyBorder="1"/>
    <xf numFmtId="10" fontId="28" fillId="25" borderId="0" xfId="1104" applyNumberFormat="1" applyFont="1" applyFill="1" applyBorder="1"/>
    <xf numFmtId="10" fontId="40" fillId="0" borderId="0" xfId="1104" applyNumberFormat="1" applyFont="1" applyBorder="1"/>
    <xf numFmtId="0" fontId="33" fillId="0" borderId="0" xfId="0" applyFont="1" applyAlignment="1">
      <alignment horizontal="center"/>
    </xf>
    <xf numFmtId="0" fontId="26" fillId="0" borderId="0" xfId="0" applyFont="1" applyAlignment="1">
      <alignment horizontal="center"/>
    </xf>
    <xf numFmtId="43" fontId="26" fillId="0" borderId="1" xfId="0" applyNumberFormat="1" applyFont="1" applyBorder="1"/>
    <xf numFmtId="43" fontId="26" fillId="0" borderId="0" xfId="3" applyFont="1" applyBorder="1" applyAlignment="1">
      <alignment horizontal="right"/>
    </xf>
    <xf numFmtId="166" fontId="26" fillId="0" borderId="1" xfId="3" applyNumberFormat="1" applyFont="1" applyBorder="1" applyAlignment="1">
      <alignment horizontal="right"/>
    </xf>
    <xf numFmtId="166" fontId="28" fillId="25" borderId="17" xfId="1" applyNumberFormat="1" applyFont="1" applyFill="1" applyBorder="1"/>
    <xf numFmtId="0" fontId="28" fillId="0" borderId="33" xfId="0" applyFont="1" applyBorder="1" applyAlignment="1" applyProtection="1">
      <alignment horizontal="center"/>
      <protection locked="0"/>
    </xf>
    <xf numFmtId="0" fontId="28" fillId="0" borderId="33" xfId="0" applyFont="1" applyBorder="1" applyProtection="1">
      <protection locked="0"/>
    </xf>
    <xf numFmtId="168" fontId="44" fillId="0" borderId="11" xfId="686" applyNumberFormat="1" applyFont="1" applyBorder="1" applyProtection="1">
      <protection locked="0"/>
    </xf>
    <xf numFmtId="5" fontId="44" fillId="0" borderId="24" xfId="0" applyNumberFormat="1" applyFont="1" applyBorder="1" applyProtection="1">
      <protection locked="0"/>
    </xf>
    <xf numFmtId="10" fontId="28" fillId="25" borderId="59" xfId="1104" applyNumberFormat="1" applyFont="1" applyFill="1" applyBorder="1" applyProtection="1">
      <protection locked="0"/>
    </xf>
    <xf numFmtId="166" fontId="28" fillId="25" borderId="20" xfId="686" applyNumberFormat="1" applyFont="1" applyFill="1" applyBorder="1" applyProtection="1">
      <protection locked="0"/>
    </xf>
    <xf numFmtId="168" fontId="28" fillId="25" borderId="50" xfId="686" applyNumberFormat="1" applyFont="1" applyFill="1" applyBorder="1" applyAlignment="1" applyProtection="1">
      <alignment horizontal="right"/>
      <protection locked="0"/>
    </xf>
    <xf numFmtId="166" fontId="28" fillId="25" borderId="21" xfId="686" applyNumberFormat="1" applyFont="1" applyFill="1" applyBorder="1" applyProtection="1">
      <protection locked="0"/>
    </xf>
    <xf numFmtId="166" fontId="28" fillId="25" borderId="45" xfId="686" applyNumberFormat="1" applyFont="1" applyFill="1" applyBorder="1" applyProtection="1">
      <protection locked="0"/>
    </xf>
    <xf numFmtId="10" fontId="28" fillId="25" borderId="45" xfId="1104" applyNumberFormat="1" applyFont="1" applyFill="1" applyBorder="1" applyProtection="1">
      <protection locked="0"/>
    </xf>
    <xf numFmtId="5" fontId="28" fillId="25" borderId="20" xfId="0" applyNumberFormat="1" applyFont="1" applyFill="1" applyBorder="1" applyProtection="1">
      <protection locked="0"/>
    </xf>
    <xf numFmtId="166" fontId="28" fillId="25" borderId="49" xfId="686" applyNumberFormat="1" applyFont="1" applyFill="1" applyBorder="1" applyProtection="1">
      <protection locked="0"/>
    </xf>
    <xf numFmtId="166" fontId="28" fillId="25" borderId="49" xfId="1" applyNumberFormat="1" applyFont="1" applyFill="1" applyBorder="1" applyProtection="1">
      <protection locked="0"/>
    </xf>
    <xf numFmtId="0" fontId="28" fillId="25" borderId="49" xfId="0" applyFont="1" applyFill="1" applyBorder="1" applyAlignment="1" applyProtection="1">
      <alignment horizontal="right"/>
      <protection locked="0"/>
    </xf>
    <xf numFmtId="168" fontId="26" fillId="0" borderId="11" xfId="686" applyNumberFormat="1" applyFont="1" applyBorder="1" applyAlignment="1" applyProtection="1">
      <alignment horizontal="right"/>
      <protection locked="0"/>
    </xf>
    <xf numFmtId="10" fontId="26" fillId="0" borderId="24" xfId="1104" applyNumberFormat="1" applyFont="1" applyBorder="1" applyProtection="1">
      <protection locked="0"/>
    </xf>
    <xf numFmtId="166" fontId="26" fillId="0" borderId="33" xfId="686" applyNumberFormat="1" applyFont="1" applyBorder="1" applyProtection="1">
      <protection locked="0"/>
    </xf>
    <xf numFmtId="166" fontId="28" fillId="0" borderId="46" xfId="1" applyNumberFormat="1" applyFont="1" applyBorder="1" applyProtection="1">
      <protection locked="0"/>
    </xf>
    <xf numFmtId="0" fontId="33" fillId="0" borderId="33" xfId="0" applyFont="1" applyBorder="1" applyProtection="1">
      <protection locked="0"/>
    </xf>
    <xf numFmtId="1" fontId="26" fillId="0" borderId="2" xfId="686" applyNumberFormat="1" applyFont="1" applyBorder="1" applyProtection="1">
      <protection locked="0"/>
    </xf>
    <xf numFmtId="166" fontId="44" fillId="0" borderId="28" xfId="1" applyNumberFormat="1" applyFont="1" applyBorder="1" applyProtection="1">
      <protection locked="0"/>
    </xf>
    <xf numFmtId="166" fontId="44" fillId="0" borderId="33" xfId="686" applyNumberFormat="1" applyFont="1" applyFill="1" applyBorder="1" applyProtection="1">
      <protection locked="0"/>
    </xf>
    <xf numFmtId="5" fontId="45" fillId="0" borderId="24" xfId="0" applyNumberFormat="1" applyFont="1" applyBorder="1" applyProtection="1">
      <protection locked="0"/>
    </xf>
    <xf numFmtId="10" fontId="40" fillId="0" borderId="28" xfId="1104" applyNumberFormat="1" applyFont="1" applyBorder="1" applyProtection="1">
      <protection locked="0"/>
    </xf>
    <xf numFmtId="166" fontId="40" fillId="0" borderId="24" xfId="686" applyNumberFormat="1" applyFont="1" applyBorder="1" applyProtection="1">
      <protection locked="0"/>
    </xf>
    <xf numFmtId="168" fontId="47" fillId="0" borderId="11" xfId="686" applyNumberFormat="1" applyFont="1" applyBorder="1" applyProtection="1">
      <protection locked="0"/>
    </xf>
    <xf numFmtId="166" fontId="40" fillId="0" borderId="26" xfId="686" applyNumberFormat="1" applyFont="1" applyBorder="1" applyProtection="1">
      <protection locked="0"/>
    </xf>
    <xf numFmtId="166" fontId="40" fillId="0" borderId="2" xfId="686" applyNumberFormat="1" applyFont="1" applyBorder="1" applyProtection="1">
      <protection locked="0"/>
    </xf>
    <xf numFmtId="10" fontId="40" fillId="0" borderId="2" xfId="1104" applyNumberFormat="1" applyFont="1" applyBorder="1" applyProtection="1">
      <protection locked="0"/>
    </xf>
    <xf numFmtId="5" fontId="46" fillId="0" borderId="24" xfId="0" applyNumberFormat="1" applyFont="1" applyBorder="1" applyProtection="1">
      <protection locked="0"/>
    </xf>
    <xf numFmtId="166" fontId="47" fillId="0" borderId="33" xfId="686" applyNumberFormat="1" applyFont="1" applyBorder="1" applyProtection="1">
      <protection locked="0"/>
    </xf>
    <xf numFmtId="166" fontId="28" fillId="0" borderId="33" xfId="1" applyNumberFormat="1" applyFont="1" applyBorder="1" applyProtection="1">
      <protection locked="0"/>
    </xf>
    <xf numFmtId="0" fontId="28" fillId="0" borderId="33" xfId="0" applyFont="1" applyBorder="1" applyAlignment="1" applyProtection="1">
      <alignment horizontal="right"/>
      <protection locked="0"/>
    </xf>
    <xf numFmtId="10" fontId="28" fillId="25" borderId="58" xfId="1104" applyNumberFormat="1" applyFont="1" applyFill="1" applyBorder="1" applyProtection="1">
      <protection locked="0"/>
    </xf>
    <xf numFmtId="166" fontId="28" fillId="25" borderId="16" xfId="686" applyNumberFormat="1" applyFont="1" applyFill="1" applyBorder="1" applyProtection="1">
      <protection locked="0"/>
    </xf>
    <xf numFmtId="168" fontId="28" fillId="25" borderId="13" xfId="686" applyNumberFormat="1" applyFont="1" applyFill="1" applyBorder="1" applyAlignment="1" applyProtection="1">
      <alignment horizontal="right"/>
      <protection locked="0"/>
    </xf>
    <xf numFmtId="166" fontId="28" fillId="25" borderId="17" xfId="686" applyNumberFormat="1" applyFont="1" applyFill="1" applyBorder="1" applyProtection="1">
      <protection locked="0"/>
    </xf>
    <xf numFmtId="166" fontId="28" fillId="25" borderId="12" xfId="686" applyNumberFormat="1" applyFont="1" applyFill="1" applyBorder="1" applyProtection="1">
      <protection locked="0"/>
    </xf>
    <xf numFmtId="10" fontId="28" fillId="25" borderId="12" xfId="1104" applyNumberFormat="1" applyFont="1" applyFill="1" applyBorder="1" applyProtection="1">
      <protection locked="0"/>
    </xf>
    <xf numFmtId="5" fontId="28" fillId="25" borderId="16" xfId="0" applyNumberFormat="1" applyFont="1" applyFill="1" applyBorder="1" applyProtection="1">
      <protection locked="0"/>
    </xf>
    <xf numFmtId="166" fontId="28" fillId="25" borderId="48" xfId="686" applyNumberFormat="1" applyFont="1" applyFill="1" applyBorder="1" applyProtection="1">
      <protection locked="0"/>
    </xf>
    <xf numFmtId="0" fontId="28" fillId="25" borderId="48" xfId="0" applyFont="1" applyFill="1" applyBorder="1" applyAlignment="1" applyProtection="1">
      <alignment horizontal="right"/>
      <protection locked="0"/>
    </xf>
    <xf numFmtId="0" fontId="26" fillId="0" borderId="47" xfId="0" applyFont="1" applyBorder="1" applyProtection="1">
      <protection locked="0"/>
    </xf>
    <xf numFmtId="166" fontId="26" fillId="0" borderId="2" xfId="686" applyNumberFormat="1" applyFont="1" applyBorder="1" applyProtection="1">
      <protection locked="0"/>
    </xf>
    <xf numFmtId="166" fontId="44" fillId="0" borderId="24" xfId="1" applyNumberFormat="1" applyFont="1" applyBorder="1" applyProtection="1">
      <protection locked="0"/>
    </xf>
    <xf numFmtId="10" fontId="26" fillId="0" borderId="28" xfId="1104" applyNumberFormat="1" applyFont="1" applyBorder="1" applyProtection="1">
      <protection locked="0"/>
    </xf>
    <xf numFmtId="166" fontId="26" fillId="0" borderId="26" xfId="686" applyNumberFormat="1" applyFont="1" applyBorder="1" applyProtection="1">
      <protection locked="0"/>
    </xf>
    <xf numFmtId="43" fontId="26" fillId="0" borderId="2" xfId="686" applyFont="1" applyBorder="1" applyProtection="1">
      <protection locked="0"/>
    </xf>
    <xf numFmtId="10" fontId="26" fillId="0" borderId="2" xfId="1104" applyNumberFormat="1" applyFont="1" applyBorder="1" applyProtection="1">
      <protection locked="0"/>
    </xf>
    <xf numFmtId="166" fontId="44" fillId="0" borderId="33" xfId="686" applyNumberFormat="1" applyFont="1" applyBorder="1" applyProtection="1">
      <protection locked="0"/>
    </xf>
    <xf numFmtId="166" fontId="44" fillId="0" borderId="33" xfId="1" applyNumberFormat="1" applyFont="1" applyBorder="1" applyProtection="1">
      <protection locked="0"/>
    </xf>
    <xf numFmtId="0" fontId="26" fillId="0" borderId="33" xfId="0" applyFont="1" applyBorder="1" applyProtection="1">
      <protection locked="0"/>
    </xf>
    <xf numFmtId="0" fontId="28" fillId="0" borderId="31" xfId="0" applyFont="1" applyBorder="1" applyAlignment="1" applyProtection="1">
      <alignment horizontal="center"/>
      <protection locked="0"/>
    </xf>
    <xf numFmtId="0" fontId="28" fillId="0" borderId="56" xfId="0" applyFont="1" applyBorder="1" applyAlignment="1" applyProtection="1">
      <alignment horizontal="center"/>
      <protection locked="0"/>
    </xf>
    <xf numFmtId="0" fontId="28" fillId="0" borderId="11" xfId="0" applyFont="1" applyBorder="1" applyAlignment="1" applyProtection="1">
      <alignment horizontal="center"/>
      <protection locked="0"/>
    </xf>
    <xf numFmtId="0" fontId="28" fillId="0" borderId="26" xfId="0" applyFont="1" applyBorder="1" applyAlignment="1" applyProtection="1">
      <alignment horizontal="center"/>
      <protection locked="0"/>
    </xf>
    <xf numFmtId="0" fontId="28" fillId="0" borderId="2" xfId="0" applyFont="1" applyBorder="1" applyAlignment="1" applyProtection="1">
      <alignment horizontal="center"/>
      <protection locked="0"/>
    </xf>
    <xf numFmtId="0" fontId="28" fillId="0" borderId="24" xfId="0" applyFont="1" applyBorder="1" applyAlignment="1" applyProtection="1">
      <alignment horizontal="center"/>
      <protection locked="0"/>
    </xf>
    <xf numFmtId="0" fontId="28" fillId="0" borderId="14" xfId="0" applyFont="1" applyBorder="1" applyAlignment="1" applyProtection="1">
      <alignment horizontal="center" vertical="center"/>
      <protection locked="0"/>
    </xf>
    <xf numFmtId="0" fontId="28" fillId="0" borderId="14" xfId="0" applyFont="1" applyBorder="1" applyAlignment="1" applyProtection="1">
      <alignment horizontal="center"/>
      <protection locked="0"/>
    </xf>
    <xf numFmtId="0" fontId="43" fillId="0" borderId="0" xfId="0" applyFont="1" applyAlignment="1" applyProtection="1">
      <alignment horizontal="center"/>
      <protection locked="0"/>
    </xf>
    <xf numFmtId="0" fontId="34" fillId="0" borderId="0" xfId="0" applyFont="1" applyAlignment="1" applyProtection="1">
      <alignment horizontal="center"/>
      <protection locked="0"/>
    </xf>
    <xf numFmtId="0" fontId="27" fillId="0" borderId="0" xfId="0" applyFont="1" applyAlignment="1" applyProtection="1">
      <alignment horizontal="center"/>
      <protection locked="0"/>
    </xf>
    <xf numFmtId="166" fontId="26" fillId="27" borderId="26" xfId="686" applyNumberFormat="1" applyFont="1" applyFill="1" applyBorder="1" applyProtection="1"/>
    <xf numFmtId="168" fontId="26" fillId="27" borderId="11" xfId="686" applyNumberFormat="1" applyFont="1" applyFill="1" applyBorder="1" applyProtection="1"/>
    <xf numFmtId="166" fontId="26" fillId="0" borderId="1" xfId="1" applyNumberFormat="1" applyFont="1" applyBorder="1"/>
    <xf numFmtId="2" fontId="26" fillId="0" borderId="9" xfId="0" applyNumberFormat="1" applyFont="1" applyBorder="1"/>
    <xf numFmtId="2" fontId="28" fillId="0" borderId="9" xfId="0" applyNumberFormat="1" applyFont="1" applyBorder="1"/>
    <xf numFmtId="2" fontId="28" fillId="0" borderId="0" xfId="0" applyNumberFormat="1" applyFont="1"/>
    <xf numFmtId="2" fontId="26" fillId="24" borderId="9" xfId="0" applyNumberFormat="1" applyFont="1" applyFill="1" applyBorder="1"/>
    <xf numFmtId="2" fontId="26" fillId="0" borderId="0" xfId="0" applyNumberFormat="1" applyFont="1"/>
    <xf numFmtId="2" fontId="26" fillId="24" borderId="8" xfId="0" applyNumberFormat="1" applyFont="1" applyFill="1" applyBorder="1"/>
    <xf numFmtId="2" fontId="26" fillId="0" borderId="4" xfId="0" applyNumberFormat="1" applyFont="1" applyBorder="1"/>
    <xf numFmtId="0" fontId="51" fillId="0" borderId="0" xfId="0" applyFont="1"/>
    <xf numFmtId="168" fontId="26" fillId="0" borderId="10" xfId="1" applyNumberFormat="1" applyFont="1" applyBorder="1"/>
    <xf numFmtId="43" fontId="26" fillId="24" borderId="9" xfId="1" applyFont="1" applyFill="1" applyBorder="1"/>
    <xf numFmtId="43" fontId="28" fillId="0" borderId="9" xfId="1" applyFont="1" applyFill="1" applyBorder="1"/>
    <xf numFmtId="43" fontId="28" fillId="0" borderId="9" xfId="1" applyFont="1" applyBorder="1"/>
    <xf numFmtId="43" fontId="26" fillId="0" borderId="8" xfId="1" applyFont="1" applyBorder="1"/>
    <xf numFmtId="0" fontId="28" fillId="0" borderId="10" xfId="0" applyFont="1" applyBorder="1" applyAlignment="1">
      <alignment horizontal="center"/>
    </xf>
    <xf numFmtId="0" fontId="28" fillId="0" borderId="8" xfId="0" applyFont="1" applyBorder="1" applyAlignment="1">
      <alignment horizontal="center"/>
    </xf>
    <xf numFmtId="43" fontId="28" fillId="0" borderId="0" xfId="3" applyFont="1" applyFill="1" applyBorder="1" applyAlignment="1">
      <alignment horizontal="right"/>
    </xf>
    <xf numFmtId="43" fontId="28" fillId="0" borderId="9" xfId="0" applyNumberFormat="1" applyFont="1" applyBorder="1"/>
    <xf numFmtId="166" fontId="26" fillId="0" borderId="34" xfId="3" applyNumberFormat="1" applyFont="1" applyFill="1" applyBorder="1" applyAlignment="1">
      <alignment horizontal="right"/>
    </xf>
    <xf numFmtId="166" fontId="26" fillId="0" borderId="10" xfId="0" applyNumberFormat="1" applyFont="1" applyBorder="1"/>
    <xf numFmtId="43" fontId="26" fillId="0" borderId="9" xfId="0" applyNumberFormat="1" applyFont="1" applyBorder="1"/>
    <xf numFmtId="166" fontId="26" fillId="0" borderId="24" xfId="686" applyNumberFormat="1" applyFont="1" applyBorder="1" applyProtection="1">
      <protection locked="0"/>
    </xf>
    <xf numFmtId="0" fontId="26" fillId="0" borderId="8" xfId="6" applyFont="1" applyBorder="1" applyAlignment="1">
      <alignment horizontal="right"/>
    </xf>
    <xf numFmtId="0" fontId="26" fillId="0" borderId="9" xfId="6" applyFont="1" applyBorder="1" applyAlignment="1">
      <alignment horizontal="right"/>
    </xf>
    <xf numFmtId="43" fontId="26" fillId="0" borderId="9" xfId="1" applyFont="1" applyBorder="1"/>
    <xf numFmtId="0" fontId="26" fillId="0" borderId="10" xfId="6" applyFont="1" applyBorder="1" applyAlignment="1">
      <alignment horizontal="right"/>
    </xf>
    <xf numFmtId="43" fontId="26" fillId="0" borderId="10" xfId="1" applyFont="1" applyBorder="1"/>
    <xf numFmtId="43" fontId="26" fillId="0" borderId="8" xfId="1" applyFont="1" applyFill="1" applyBorder="1"/>
    <xf numFmtId="43" fontId="26" fillId="0" borderId="9" xfId="1" applyFont="1" applyFill="1" applyBorder="1"/>
    <xf numFmtId="166" fontId="26" fillId="0" borderId="10" xfId="1" applyNumberFormat="1" applyFont="1" applyFill="1" applyBorder="1"/>
    <xf numFmtId="0" fontId="28" fillId="0" borderId="7" xfId="6" applyFont="1" applyBorder="1" applyAlignment="1">
      <alignment horizontal="center"/>
    </xf>
    <xf numFmtId="0" fontId="26" fillId="0" borderId="7" xfId="0" applyFont="1" applyBorder="1" applyAlignment="1">
      <alignment horizontal="right"/>
    </xf>
    <xf numFmtId="43" fontId="26" fillId="0" borderId="10" xfId="1" applyFont="1" applyFill="1" applyBorder="1"/>
    <xf numFmtId="166" fontId="26" fillId="27" borderId="26" xfId="686" applyNumberFormat="1" applyFont="1" applyFill="1" applyBorder="1"/>
    <xf numFmtId="168" fontId="26" fillId="27" borderId="11" xfId="686" applyNumberFormat="1" applyFont="1" applyFill="1" applyBorder="1"/>
    <xf numFmtId="0" fontId="39" fillId="28" borderId="52" xfId="0" applyFont="1" applyFill="1" applyBorder="1" applyAlignment="1">
      <alignment horizontal="center" vertical="center"/>
    </xf>
    <xf numFmtId="0" fontId="39" fillId="28" borderId="60" xfId="0" applyFont="1" applyFill="1" applyBorder="1" applyAlignment="1">
      <alignment horizontal="center" vertical="center"/>
    </xf>
    <xf numFmtId="0" fontId="39" fillId="28" borderId="53" xfId="0" applyFont="1" applyFill="1" applyBorder="1" applyAlignment="1">
      <alignment horizontal="center" vertical="center"/>
    </xf>
    <xf numFmtId="0" fontId="52" fillId="26" borderId="0" xfId="0" applyFont="1" applyFill="1" applyAlignment="1">
      <alignment horizontal="center" vertical="center" wrapText="1"/>
    </xf>
    <xf numFmtId="0" fontId="27" fillId="31" borderId="12" xfId="6" applyFont="1" applyFill="1" applyBorder="1" applyAlignment="1">
      <alignment horizontal="center"/>
    </xf>
    <xf numFmtId="0" fontId="27" fillId="31" borderId="27" xfId="6" applyFont="1" applyFill="1" applyBorder="1" applyAlignment="1">
      <alignment horizontal="center"/>
    </xf>
    <xf numFmtId="0" fontId="27" fillId="31" borderId="13" xfId="6" applyFont="1" applyFill="1" applyBorder="1" applyAlignment="1">
      <alignment horizontal="center"/>
    </xf>
    <xf numFmtId="0" fontId="48" fillId="31" borderId="12" xfId="6" applyFont="1" applyFill="1" applyBorder="1" applyAlignment="1">
      <alignment horizontal="center"/>
    </xf>
    <xf numFmtId="0" fontId="48" fillId="31" borderId="27" xfId="6" applyFont="1" applyFill="1" applyBorder="1" applyAlignment="1">
      <alignment horizontal="center"/>
    </xf>
    <xf numFmtId="0" fontId="48" fillId="31" borderId="13" xfId="6" applyFont="1" applyFill="1" applyBorder="1" applyAlignment="1">
      <alignment horizontal="center"/>
    </xf>
    <xf numFmtId="0" fontId="27" fillId="31" borderId="2" xfId="6" applyFont="1" applyFill="1" applyBorder="1" applyAlignment="1">
      <alignment horizontal="center"/>
    </xf>
    <xf numFmtId="0" fontId="27" fillId="31" borderId="0" xfId="6" applyFont="1" applyFill="1" applyAlignment="1">
      <alignment horizontal="center"/>
    </xf>
    <xf numFmtId="0" fontId="26" fillId="0" borderId="0" xfId="6" applyFont="1" applyAlignment="1">
      <alignment horizontal="left" vertical="top"/>
    </xf>
    <xf numFmtId="0" fontId="28" fillId="0" borderId="51" xfId="0" applyFont="1" applyBorder="1" applyAlignment="1" applyProtection="1">
      <alignment horizontal="center" vertical="center" wrapText="1"/>
      <protection locked="0"/>
    </xf>
    <xf numFmtId="0" fontId="28" fillId="0" borderId="19" xfId="0" applyFont="1" applyBorder="1" applyAlignment="1" applyProtection="1">
      <alignment horizontal="center" vertical="center" wrapText="1"/>
      <protection locked="0"/>
    </xf>
    <xf numFmtId="0" fontId="28" fillId="0" borderId="56" xfId="0" applyFont="1" applyBorder="1" applyAlignment="1" applyProtection="1">
      <alignment horizontal="center" vertical="center" wrapText="1"/>
      <protection locked="0"/>
    </xf>
    <xf numFmtId="0" fontId="28" fillId="0" borderId="57" xfId="0" applyFont="1" applyBorder="1" applyAlignment="1" applyProtection="1">
      <alignment horizontal="center" vertical="center" wrapText="1"/>
      <protection locked="0"/>
    </xf>
    <xf numFmtId="0" fontId="28" fillId="0" borderId="26" xfId="0" applyFont="1" applyBorder="1" applyAlignment="1" applyProtection="1">
      <alignment horizontal="center" vertical="center" wrapText="1"/>
      <protection locked="0"/>
    </xf>
    <xf numFmtId="0" fontId="37" fillId="31" borderId="0" xfId="0" applyFont="1" applyFill="1" applyAlignment="1" applyProtection="1">
      <alignment horizontal="center" wrapText="1"/>
      <protection locked="0"/>
    </xf>
    <xf numFmtId="0" fontId="33" fillId="0" borderId="61" xfId="0" applyFont="1" applyBorder="1" applyAlignment="1" applyProtection="1">
      <alignment horizontal="left"/>
      <protection locked="0"/>
    </xf>
    <xf numFmtId="0" fontId="32" fillId="31" borderId="52" xfId="0" applyFont="1" applyFill="1" applyBorder="1" applyAlignment="1" applyProtection="1">
      <alignment horizontal="center"/>
      <protection locked="0"/>
    </xf>
    <xf numFmtId="0" fontId="32" fillId="31" borderId="60" xfId="0" applyFont="1" applyFill="1" applyBorder="1" applyAlignment="1" applyProtection="1">
      <alignment horizontal="center"/>
      <protection locked="0"/>
    </xf>
    <xf numFmtId="0" fontId="32" fillId="31" borderId="53" xfId="0" applyFont="1" applyFill="1" applyBorder="1" applyAlignment="1" applyProtection="1">
      <alignment horizontal="center"/>
      <protection locked="0"/>
    </xf>
    <xf numFmtId="0" fontId="37" fillId="0" borderId="14" xfId="0" applyFont="1" applyBorder="1" applyAlignment="1" applyProtection="1">
      <alignment horizontal="center"/>
      <protection locked="0"/>
    </xf>
    <xf numFmtId="0" fontId="37" fillId="0" borderId="33" xfId="0" applyFont="1" applyBorder="1" applyAlignment="1" applyProtection="1">
      <alignment horizontal="center"/>
      <protection locked="0"/>
    </xf>
    <xf numFmtId="0" fontId="37" fillId="0" borderId="47" xfId="0" applyFont="1" applyBorder="1" applyAlignment="1" applyProtection="1">
      <alignment horizontal="center"/>
      <protection locked="0"/>
    </xf>
    <xf numFmtId="0" fontId="28" fillId="0" borderId="22"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23" xfId="0" applyFont="1" applyBorder="1" applyAlignment="1" applyProtection="1">
      <alignment horizontal="center" vertical="center"/>
      <protection locked="0"/>
    </xf>
    <xf numFmtId="0" fontId="28" fillId="0" borderId="55" xfId="0" applyFont="1" applyBorder="1" applyAlignment="1" applyProtection="1">
      <alignment horizontal="center"/>
      <protection locked="0"/>
    </xf>
    <xf numFmtId="0" fontId="28" fillId="0" borderId="54" xfId="0" applyFont="1" applyBorder="1" applyAlignment="1" applyProtection="1">
      <alignment horizontal="center"/>
      <protection locked="0"/>
    </xf>
    <xf numFmtId="0" fontId="28" fillId="0" borderId="33" xfId="0" applyFont="1" applyBorder="1" applyAlignment="1" applyProtection="1">
      <alignment horizontal="center" wrapText="1"/>
      <protection locked="0"/>
    </xf>
    <xf numFmtId="0" fontId="28" fillId="0" borderId="47" xfId="0" applyFont="1" applyBorder="1" applyAlignment="1" applyProtection="1">
      <alignment horizontal="center" wrapText="1"/>
      <protection locked="0"/>
    </xf>
    <xf numFmtId="0" fontId="28" fillId="0" borderId="25" xfId="0" applyFont="1" applyBorder="1" applyAlignment="1" applyProtection="1">
      <alignment horizontal="center" vertical="center" wrapText="1"/>
      <protection locked="0"/>
    </xf>
    <xf numFmtId="0" fontId="28" fillId="0" borderId="18" xfId="0" applyFont="1" applyBorder="1" applyAlignment="1" applyProtection="1">
      <alignment horizontal="center" vertical="center" wrapText="1"/>
      <protection locked="0"/>
    </xf>
    <xf numFmtId="0" fontId="28" fillId="0" borderId="3" xfId="0" applyFont="1" applyBorder="1" applyAlignment="1" applyProtection="1">
      <alignment horizontal="center" wrapText="1"/>
      <protection locked="0"/>
    </xf>
    <xf numFmtId="0" fontId="28" fillId="0" borderId="6" xfId="0" applyFont="1" applyBorder="1" applyAlignment="1" applyProtection="1">
      <alignment horizontal="center" wrapText="1"/>
      <protection locked="0"/>
    </xf>
    <xf numFmtId="0" fontId="28" fillId="0" borderId="8" xfId="0" applyFont="1" applyBorder="1" applyAlignment="1" applyProtection="1">
      <alignment horizontal="center" wrapText="1"/>
      <protection locked="0"/>
    </xf>
    <xf numFmtId="0" fontId="28" fillId="0" borderId="10" xfId="0" applyFont="1" applyBorder="1" applyAlignment="1" applyProtection="1">
      <alignment horizontal="center" wrapText="1"/>
      <protection locked="0"/>
    </xf>
    <xf numFmtId="0" fontId="28" fillId="0" borderId="31" xfId="0" applyFont="1" applyBorder="1" applyAlignment="1" applyProtection="1">
      <alignment horizontal="center" wrapText="1"/>
      <protection locked="0"/>
    </xf>
    <xf numFmtId="0" fontId="28" fillId="0" borderId="30" xfId="0" applyFont="1" applyBorder="1" applyAlignment="1" applyProtection="1">
      <alignment horizontal="center" wrapText="1"/>
      <protection locked="0"/>
    </xf>
    <xf numFmtId="0" fontId="42" fillId="31" borderId="2" xfId="0" applyFont="1" applyFill="1" applyBorder="1" applyAlignment="1">
      <alignment horizontal="center"/>
    </xf>
    <xf numFmtId="0" fontId="42" fillId="31" borderId="0" xfId="0" applyFont="1" applyFill="1" applyAlignment="1">
      <alignment horizontal="center"/>
    </xf>
    <xf numFmtId="0" fontId="28" fillId="0" borderId="0" xfId="0" applyFont="1" applyAlignment="1">
      <alignment horizontal="center" wrapText="1"/>
    </xf>
    <xf numFmtId="0" fontId="27" fillId="29" borderId="12" xfId="6" applyFont="1" applyFill="1" applyBorder="1" applyAlignment="1">
      <alignment horizontal="center"/>
    </xf>
    <xf numFmtId="0" fontId="27" fillId="29" borderId="27" xfId="6" applyFont="1" applyFill="1" applyBorder="1" applyAlignment="1">
      <alignment horizontal="center"/>
    </xf>
    <xf numFmtId="0" fontId="27" fillId="29" borderId="13" xfId="6" applyFont="1" applyFill="1" applyBorder="1" applyAlignment="1">
      <alignment horizontal="center"/>
    </xf>
    <xf numFmtId="0" fontId="26" fillId="0" borderId="0" xfId="6" applyFont="1" applyAlignment="1">
      <alignment horizontal="left" wrapText="1"/>
    </xf>
    <xf numFmtId="0" fontId="40" fillId="0" borderId="61" xfId="0" applyFont="1" applyBorder="1" applyAlignment="1">
      <alignment horizontal="left" vertical="center" wrapText="1"/>
    </xf>
    <xf numFmtId="0" fontId="27" fillId="29" borderId="52" xfId="0" applyFont="1" applyFill="1" applyBorder="1" applyAlignment="1">
      <alignment horizontal="center"/>
    </xf>
    <xf numFmtId="0" fontId="27" fillId="29" borderId="60" xfId="0" applyFont="1" applyFill="1" applyBorder="1" applyAlignment="1">
      <alignment horizontal="center"/>
    </xf>
    <xf numFmtId="0" fontId="27" fillId="29" borderId="53" xfId="0" applyFont="1" applyFill="1" applyBorder="1" applyAlignment="1">
      <alignment horizontal="center"/>
    </xf>
    <xf numFmtId="0" fontId="28" fillId="0" borderId="22" xfId="0" applyFont="1" applyBorder="1" applyAlignment="1">
      <alignment horizontal="center" vertical="center"/>
    </xf>
    <xf numFmtId="0" fontId="28" fillId="0" borderId="44" xfId="0" applyFont="1" applyBorder="1" applyAlignment="1">
      <alignment horizontal="center" vertical="center"/>
    </xf>
    <xf numFmtId="0" fontId="28" fillId="0" borderId="23" xfId="0" applyFont="1" applyBorder="1" applyAlignment="1">
      <alignment horizontal="center" vertical="center"/>
    </xf>
    <xf numFmtId="0" fontId="28" fillId="0" borderId="56" xfId="0" applyFont="1" applyBorder="1" applyAlignment="1">
      <alignment horizontal="center" vertical="center" wrapText="1"/>
    </xf>
    <xf numFmtId="0" fontId="28" fillId="0" borderId="57" xfId="0" applyFont="1" applyBorder="1" applyAlignment="1">
      <alignment horizontal="center" vertical="center" wrapText="1"/>
    </xf>
    <xf numFmtId="0" fontId="26" fillId="0" borderId="14" xfId="0" applyFont="1" applyBorder="1" applyAlignment="1">
      <alignment horizontal="center"/>
    </xf>
    <xf numFmtId="0" fontId="26" fillId="0" borderId="33" xfId="0" applyFont="1" applyBorder="1" applyAlignment="1">
      <alignment horizontal="center"/>
    </xf>
    <xf numFmtId="0" fontId="26" fillId="0" borderId="47" xfId="0" applyFont="1" applyBorder="1" applyAlignment="1">
      <alignment horizontal="center"/>
    </xf>
    <xf numFmtId="0" fontId="28" fillId="0" borderId="33" xfId="0" applyFont="1" applyBorder="1" applyAlignment="1">
      <alignment horizontal="center" wrapText="1"/>
    </xf>
    <xf numFmtId="0" fontId="28" fillId="0" borderId="47" xfId="0" applyFont="1" applyBorder="1" applyAlignment="1">
      <alignment horizontal="center" wrapText="1"/>
    </xf>
    <xf numFmtId="0" fontId="28" fillId="0" borderId="25"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3" xfId="0" applyFont="1" applyBorder="1" applyAlignment="1">
      <alignment horizontal="center" wrapText="1"/>
    </xf>
    <xf numFmtId="0" fontId="28" fillId="0" borderId="6" xfId="0" applyFont="1" applyBorder="1" applyAlignment="1">
      <alignment horizontal="center" wrapText="1"/>
    </xf>
    <xf numFmtId="0" fontId="28" fillId="0" borderId="8" xfId="0" applyFont="1" applyBorder="1" applyAlignment="1">
      <alignment horizontal="center" wrapText="1"/>
    </xf>
    <xf numFmtId="0" fontId="28" fillId="0" borderId="10" xfId="0" applyFont="1" applyBorder="1" applyAlignment="1">
      <alignment horizontal="center" wrapText="1"/>
    </xf>
    <xf numFmtId="0" fontId="28" fillId="0" borderId="31" xfId="0" applyFont="1" applyBorder="1" applyAlignment="1">
      <alignment horizontal="center" wrapText="1"/>
    </xf>
    <xf numFmtId="0" fontId="28" fillId="0" borderId="30" xfId="0" applyFont="1" applyBorder="1" applyAlignment="1">
      <alignment horizontal="center" wrapText="1"/>
    </xf>
    <xf numFmtId="0" fontId="28" fillId="0" borderId="5"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51" xfId="0" applyFont="1" applyBorder="1" applyAlignment="1">
      <alignment horizontal="center" vertical="center" wrapText="1"/>
    </xf>
    <xf numFmtId="0" fontId="28" fillId="0" borderId="19" xfId="0" applyFont="1" applyBorder="1" applyAlignment="1">
      <alignment horizontal="center" vertical="center" wrapText="1"/>
    </xf>
    <xf numFmtId="0" fontId="27" fillId="25" borderId="12" xfId="0" applyFont="1" applyFill="1" applyBorder="1" applyAlignment="1">
      <alignment horizontal="center"/>
    </xf>
    <xf numFmtId="0" fontId="27" fillId="25" borderId="27" xfId="0" applyFont="1" applyFill="1" applyBorder="1" applyAlignment="1">
      <alignment horizontal="center"/>
    </xf>
    <xf numFmtId="0" fontId="27" fillId="25" borderId="13" xfId="0" applyFont="1" applyFill="1" applyBorder="1" applyAlignment="1">
      <alignment horizontal="center"/>
    </xf>
  </cellXfs>
  <cellStyles count="1186">
    <cellStyle name="20% - Accent1 2" xfId="10" xr:uid="{00000000-0005-0000-0000-000000000000}"/>
    <cellStyle name="20% - Accent1 2 2" xfId="11" xr:uid="{00000000-0005-0000-0000-000001000000}"/>
    <cellStyle name="20% - Accent1 2 3" xfId="12" xr:uid="{00000000-0005-0000-0000-000002000000}"/>
    <cellStyle name="20% - Accent1 2 4" xfId="13" xr:uid="{00000000-0005-0000-0000-000003000000}"/>
    <cellStyle name="20% - Accent1 3" xfId="14" xr:uid="{00000000-0005-0000-0000-000004000000}"/>
    <cellStyle name="20% - Accent1 3 2" xfId="15" xr:uid="{00000000-0005-0000-0000-000005000000}"/>
    <cellStyle name="20% - Accent1 3 3" xfId="16" xr:uid="{00000000-0005-0000-0000-000006000000}"/>
    <cellStyle name="20% - Accent1 3 4" xfId="17" xr:uid="{00000000-0005-0000-0000-000007000000}"/>
    <cellStyle name="20% - Accent1 4" xfId="18" xr:uid="{00000000-0005-0000-0000-000008000000}"/>
    <cellStyle name="20% - Accent1 4 2" xfId="19" xr:uid="{00000000-0005-0000-0000-000009000000}"/>
    <cellStyle name="20% - Accent1 4 3" xfId="20" xr:uid="{00000000-0005-0000-0000-00000A000000}"/>
    <cellStyle name="20% - Accent1 4 4" xfId="21" xr:uid="{00000000-0005-0000-0000-00000B000000}"/>
    <cellStyle name="20% - Accent1 5" xfId="22" xr:uid="{00000000-0005-0000-0000-00000C000000}"/>
    <cellStyle name="20% - Accent1 5 2" xfId="23" xr:uid="{00000000-0005-0000-0000-00000D000000}"/>
    <cellStyle name="20% - Accent1 5 3" xfId="24" xr:uid="{00000000-0005-0000-0000-00000E000000}"/>
    <cellStyle name="20% - Accent1 5 4" xfId="25" xr:uid="{00000000-0005-0000-0000-00000F000000}"/>
    <cellStyle name="20% - Accent1 6" xfId="26" xr:uid="{00000000-0005-0000-0000-000010000000}"/>
    <cellStyle name="20% - Accent1 6 2" xfId="27" xr:uid="{00000000-0005-0000-0000-000011000000}"/>
    <cellStyle name="20% - Accent1 6 3" xfId="28" xr:uid="{00000000-0005-0000-0000-000012000000}"/>
    <cellStyle name="20% - Accent1 6 4" xfId="29" xr:uid="{00000000-0005-0000-0000-000013000000}"/>
    <cellStyle name="20% - Accent1 7" xfId="30" xr:uid="{00000000-0005-0000-0000-000014000000}"/>
    <cellStyle name="20% - Accent1 7 2" xfId="31" xr:uid="{00000000-0005-0000-0000-000015000000}"/>
    <cellStyle name="20% - Accent1 7 3" xfId="32" xr:uid="{00000000-0005-0000-0000-000016000000}"/>
    <cellStyle name="20% - Accent1 7 4" xfId="33" xr:uid="{00000000-0005-0000-0000-000017000000}"/>
    <cellStyle name="20% - Accent1 8" xfId="34" xr:uid="{00000000-0005-0000-0000-000018000000}"/>
    <cellStyle name="20% - Accent2 2" xfId="35" xr:uid="{00000000-0005-0000-0000-000019000000}"/>
    <cellStyle name="20% - Accent2 2 2" xfId="36" xr:uid="{00000000-0005-0000-0000-00001A000000}"/>
    <cellStyle name="20% - Accent2 2 3" xfId="37" xr:uid="{00000000-0005-0000-0000-00001B000000}"/>
    <cellStyle name="20% - Accent2 2 4" xfId="38" xr:uid="{00000000-0005-0000-0000-00001C000000}"/>
    <cellStyle name="20% - Accent2 3" xfId="39" xr:uid="{00000000-0005-0000-0000-00001D000000}"/>
    <cellStyle name="20% - Accent2 3 2" xfId="40" xr:uid="{00000000-0005-0000-0000-00001E000000}"/>
    <cellStyle name="20% - Accent2 3 3" xfId="41" xr:uid="{00000000-0005-0000-0000-00001F000000}"/>
    <cellStyle name="20% - Accent2 3 4" xfId="42" xr:uid="{00000000-0005-0000-0000-000020000000}"/>
    <cellStyle name="20% - Accent2 4" xfId="43" xr:uid="{00000000-0005-0000-0000-000021000000}"/>
    <cellStyle name="20% - Accent2 4 2" xfId="44" xr:uid="{00000000-0005-0000-0000-000022000000}"/>
    <cellStyle name="20% - Accent2 4 3" xfId="45" xr:uid="{00000000-0005-0000-0000-000023000000}"/>
    <cellStyle name="20% - Accent2 4 4" xfId="46" xr:uid="{00000000-0005-0000-0000-000024000000}"/>
    <cellStyle name="20% - Accent2 5" xfId="47" xr:uid="{00000000-0005-0000-0000-000025000000}"/>
    <cellStyle name="20% - Accent2 5 2" xfId="48" xr:uid="{00000000-0005-0000-0000-000026000000}"/>
    <cellStyle name="20% - Accent2 5 3" xfId="49" xr:uid="{00000000-0005-0000-0000-000027000000}"/>
    <cellStyle name="20% - Accent2 5 4" xfId="50" xr:uid="{00000000-0005-0000-0000-000028000000}"/>
    <cellStyle name="20% - Accent2 6" xfId="51" xr:uid="{00000000-0005-0000-0000-000029000000}"/>
    <cellStyle name="20% - Accent2 6 2" xfId="52" xr:uid="{00000000-0005-0000-0000-00002A000000}"/>
    <cellStyle name="20% - Accent2 6 3" xfId="53" xr:uid="{00000000-0005-0000-0000-00002B000000}"/>
    <cellStyle name="20% - Accent2 6 4" xfId="54" xr:uid="{00000000-0005-0000-0000-00002C000000}"/>
    <cellStyle name="20% - Accent2 7" xfId="55" xr:uid="{00000000-0005-0000-0000-00002D000000}"/>
    <cellStyle name="20% - Accent2 7 2" xfId="56" xr:uid="{00000000-0005-0000-0000-00002E000000}"/>
    <cellStyle name="20% - Accent2 7 3" xfId="57" xr:uid="{00000000-0005-0000-0000-00002F000000}"/>
    <cellStyle name="20% - Accent2 7 4" xfId="58" xr:uid="{00000000-0005-0000-0000-000030000000}"/>
    <cellStyle name="20% - Accent2 8" xfId="59" xr:uid="{00000000-0005-0000-0000-000031000000}"/>
    <cellStyle name="20% - Accent3 2" xfId="60" xr:uid="{00000000-0005-0000-0000-000032000000}"/>
    <cellStyle name="20% - Accent3 2 2" xfId="61" xr:uid="{00000000-0005-0000-0000-000033000000}"/>
    <cellStyle name="20% - Accent3 2 3" xfId="62" xr:uid="{00000000-0005-0000-0000-000034000000}"/>
    <cellStyle name="20% - Accent3 2 4" xfId="63" xr:uid="{00000000-0005-0000-0000-000035000000}"/>
    <cellStyle name="20% - Accent3 3" xfId="64" xr:uid="{00000000-0005-0000-0000-000036000000}"/>
    <cellStyle name="20% - Accent3 3 2" xfId="65" xr:uid="{00000000-0005-0000-0000-000037000000}"/>
    <cellStyle name="20% - Accent3 3 3" xfId="66" xr:uid="{00000000-0005-0000-0000-000038000000}"/>
    <cellStyle name="20% - Accent3 3 4" xfId="67" xr:uid="{00000000-0005-0000-0000-000039000000}"/>
    <cellStyle name="20% - Accent3 4" xfId="68" xr:uid="{00000000-0005-0000-0000-00003A000000}"/>
    <cellStyle name="20% - Accent3 4 2" xfId="69" xr:uid="{00000000-0005-0000-0000-00003B000000}"/>
    <cellStyle name="20% - Accent3 4 3" xfId="70" xr:uid="{00000000-0005-0000-0000-00003C000000}"/>
    <cellStyle name="20% - Accent3 4 4" xfId="71" xr:uid="{00000000-0005-0000-0000-00003D000000}"/>
    <cellStyle name="20% - Accent3 5" xfId="72" xr:uid="{00000000-0005-0000-0000-00003E000000}"/>
    <cellStyle name="20% - Accent3 5 2" xfId="73" xr:uid="{00000000-0005-0000-0000-00003F000000}"/>
    <cellStyle name="20% - Accent3 5 3" xfId="74" xr:uid="{00000000-0005-0000-0000-000040000000}"/>
    <cellStyle name="20% - Accent3 5 4" xfId="75" xr:uid="{00000000-0005-0000-0000-000041000000}"/>
    <cellStyle name="20% - Accent3 6" xfId="76" xr:uid="{00000000-0005-0000-0000-000042000000}"/>
    <cellStyle name="20% - Accent3 6 2" xfId="77" xr:uid="{00000000-0005-0000-0000-000043000000}"/>
    <cellStyle name="20% - Accent3 6 3" xfId="78" xr:uid="{00000000-0005-0000-0000-000044000000}"/>
    <cellStyle name="20% - Accent3 6 4" xfId="79" xr:uid="{00000000-0005-0000-0000-000045000000}"/>
    <cellStyle name="20% - Accent3 7" xfId="80" xr:uid="{00000000-0005-0000-0000-000046000000}"/>
    <cellStyle name="20% - Accent3 7 2" xfId="81" xr:uid="{00000000-0005-0000-0000-000047000000}"/>
    <cellStyle name="20% - Accent3 7 3" xfId="82" xr:uid="{00000000-0005-0000-0000-000048000000}"/>
    <cellStyle name="20% - Accent3 7 4" xfId="83" xr:uid="{00000000-0005-0000-0000-000049000000}"/>
    <cellStyle name="20% - Accent3 8" xfId="84" xr:uid="{00000000-0005-0000-0000-00004A000000}"/>
    <cellStyle name="20% - Accent4 2" xfId="85" xr:uid="{00000000-0005-0000-0000-00004B000000}"/>
    <cellStyle name="20% - Accent4 2 2" xfId="86" xr:uid="{00000000-0005-0000-0000-00004C000000}"/>
    <cellStyle name="20% - Accent4 2 3" xfId="87" xr:uid="{00000000-0005-0000-0000-00004D000000}"/>
    <cellStyle name="20% - Accent4 2 4" xfId="88" xr:uid="{00000000-0005-0000-0000-00004E000000}"/>
    <cellStyle name="20% - Accent4 3" xfId="89" xr:uid="{00000000-0005-0000-0000-00004F000000}"/>
    <cellStyle name="20% - Accent4 3 2" xfId="90" xr:uid="{00000000-0005-0000-0000-000050000000}"/>
    <cellStyle name="20% - Accent4 3 3" xfId="91" xr:uid="{00000000-0005-0000-0000-000051000000}"/>
    <cellStyle name="20% - Accent4 3 4" xfId="92" xr:uid="{00000000-0005-0000-0000-000052000000}"/>
    <cellStyle name="20% - Accent4 4" xfId="93" xr:uid="{00000000-0005-0000-0000-000053000000}"/>
    <cellStyle name="20% - Accent4 4 2" xfId="94" xr:uid="{00000000-0005-0000-0000-000054000000}"/>
    <cellStyle name="20% - Accent4 4 3" xfId="95" xr:uid="{00000000-0005-0000-0000-000055000000}"/>
    <cellStyle name="20% - Accent4 4 4" xfId="96" xr:uid="{00000000-0005-0000-0000-000056000000}"/>
    <cellStyle name="20% - Accent4 5" xfId="97" xr:uid="{00000000-0005-0000-0000-000057000000}"/>
    <cellStyle name="20% - Accent4 5 2" xfId="98" xr:uid="{00000000-0005-0000-0000-000058000000}"/>
    <cellStyle name="20% - Accent4 5 3" xfId="99" xr:uid="{00000000-0005-0000-0000-000059000000}"/>
    <cellStyle name="20% - Accent4 5 4" xfId="100" xr:uid="{00000000-0005-0000-0000-00005A000000}"/>
    <cellStyle name="20% - Accent4 6" xfId="101" xr:uid="{00000000-0005-0000-0000-00005B000000}"/>
    <cellStyle name="20% - Accent4 6 2" xfId="102" xr:uid="{00000000-0005-0000-0000-00005C000000}"/>
    <cellStyle name="20% - Accent4 6 3" xfId="103" xr:uid="{00000000-0005-0000-0000-00005D000000}"/>
    <cellStyle name="20% - Accent4 6 4" xfId="104" xr:uid="{00000000-0005-0000-0000-00005E000000}"/>
    <cellStyle name="20% - Accent4 7" xfId="105" xr:uid="{00000000-0005-0000-0000-00005F000000}"/>
    <cellStyle name="20% - Accent4 7 2" xfId="106" xr:uid="{00000000-0005-0000-0000-000060000000}"/>
    <cellStyle name="20% - Accent4 7 3" xfId="107" xr:uid="{00000000-0005-0000-0000-000061000000}"/>
    <cellStyle name="20% - Accent4 7 4" xfId="108" xr:uid="{00000000-0005-0000-0000-000062000000}"/>
    <cellStyle name="20% - Accent4 8" xfId="109" xr:uid="{00000000-0005-0000-0000-000063000000}"/>
    <cellStyle name="20% - Accent5 2" xfId="110" xr:uid="{00000000-0005-0000-0000-000064000000}"/>
    <cellStyle name="20% - Accent5 2 2" xfId="111" xr:uid="{00000000-0005-0000-0000-000065000000}"/>
    <cellStyle name="20% - Accent5 2 3" xfId="112" xr:uid="{00000000-0005-0000-0000-000066000000}"/>
    <cellStyle name="20% - Accent5 2 4" xfId="113" xr:uid="{00000000-0005-0000-0000-000067000000}"/>
    <cellStyle name="20% - Accent5 3" xfId="114" xr:uid="{00000000-0005-0000-0000-000068000000}"/>
    <cellStyle name="20% - Accent5 3 2" xfId="115" xr:uid="{00000000-0005-0000-0000-000069000000}"/>
    <cellStyle name="20% - Accent5 3 3" xfId="116" xr:uid="{00000000-0005-0000-0000-00006A000000}"/>
    <cellStyle name="20% - Accent5 3 4" xfId="117" xr:uid="{00000000-0005-0000-0000-00006B000000}"/>
    <cellStyle name="20% - Accent5 4" xfId="118" xr:uid="{00000000-0005-0000-0000-00006C000000}"/>
    <cellStyle name="20% - Accent5 4 2" xfId="119" xr:uid="{00000000-0005-0000-0000-00006D000000}"/>
    <cellStyle name="20% - Accent5 4 3" xfId="120" xr:uid="{00000000-0005-0000-0000-00006E000000}"/>
    <cellStyle name="20% - Accent5 4 4" xfId="121" xr:uid="{00000000-0005-0000-0000-00006F000000}"/>
    <cellStyle name="20% - Accent5 5" xfId="122" xr:uid="{00000000-0005-0000-0000-000070000000}"/>
    <cellStyle name="20% - Accent5 5 2" xfId="123" xr:uid="{00000000-0005-0000-0000-000071000000}"/>
    <cellStyle name="20% - Accent5 5 3" xfId="124" xr:uid="{00000000-0005-0000-0000-000072000000}"/>
    <cellStyle name="20% - Accent5 5 4" xfId="125" xr:uid="{00000000-0005-0000-0000-000073000000}"/>
    <cellStyle name="20% - Accent5 6" xfId="126" xr:uid="{00000000-0005-0000-0000-000074000000}"/>
    <cellStyle name="20% - Accent5 6 2" xfId="127" xr:uid="{00000000-0005-0000-0000-000075000000}"/>
    <cellStyle name="20% - Accent5 6 3" xfId="128" xr:uid="{00000000-0005-0000-0000-000076000000}"/>
    <cellStyle name="20% - Accent5 6 4" xfId="129" xr:uid="{00000000-0005-0000-0000-000077000000}"/>
    <cellStyle name="20% - Accent5 7" xfId="130" xr:uid="{00000000-0005-0000-0000-000078000000}"/>
    <cellStyle name="20% - Accent5 7 2" xfId="131" xr:uid="{00000000-0005-0000-0000-000079000000}"/>
    <cellStyle name="20% - Accent5 7 3" xfId="132" xr:uid="{00000000-0005-0000-0000-00007A000000}"/>
    <cellStyle name="20% - Accent5 7 4" xfId="133" xr:uid="{00000000-0005-0000-0000-00007B000000}"/>
    <cellStyle name="20% - Accent5 8" xfId="134" xr:uid="{00000000-0005-0000-0000-00007C000000}"/>
    <cellStyle name="20% - Accent6 2" xfId="135" xr:uid="{00000000-0005-0000-0000-00007D000000}"/>
    <cellStyle name="20% - Accent6 2 2" xfId="136" xr:uid="{00000000-0005-0000-0000-00007E000000}"/>
    <cellStyle name="20% - Accent6 2 3" xfId="137" xr:uid="{00000000-0005-0000-0000-00007F000000}"/>
    <cellStyle name="20% - Accent6 2 4" xfId="138" xr:uid="{00000000-0005-0000-0000-000080000000}"/>
    <cellStyle name="20% - Accent6 3" xfId="139" xr:uid="{00000000-0005-0000-0000-000081000000}"/>
    <cellStyle name="20% - Accent6 3 2" xfId="140" xr:uid="{00000000-0005-0000-0000-000082000000}"/>
    <cellStyle name="20% - Accent6 3 3" xfId="141" xr:uid="{00000000-0005-0000-0000-000083000000}"/>
    <cellStyle name="20% - Accent6 3 4" xfId="142" xr:uid="{00000000-0005-0000-0000-000084000000}"/>
    <cellStyle name="20% - Accent6 4" xfId="143" xr:uid="{00000000-0005-0000-0000-000085000000}"/>
    <cellStyle name="20% - Accent6 4 2" xfId="144" xr:uid="{00000000-0005-0000-0000-000086000000}"/>
    <cellStyle name="20% - Accent6 4 3" xfId="145" xr:uid="{00000000-0005-0000-0000-000087000000}"/>
    <cellStyle name="20% - Accent6 4 4" xfId="146" xr:uid="{00000000-0005-0000-0000-000088000000}"/>
    <cellStyle name="20% - Accent6 5" xfId="147" xr:uid="{00000000-0005-0000-0000-000089000000}"/>
    <cellStyle name="20% - Accent6 5 2" xfId="148" xr:uid="{00000000-0005-0000-0000-00008A000000}"/>
    <cellStyle name="20% - Accent6 5 3" xfId="149" xr:uid="{00000000-0005-0000-0000-00008B000000}"/>
    <cellStyle name="20% - Accent6 5 4" xfId="150" xr:uid="{00000000-0005-0000-0000-00008C000000}"/>
    <cellStyle name="20% - Accent6 6" xfId="151" xr:uid="{00000000-0005-0000-0000-00008D000000}"/>
    <cellStyle name="20% - Accent6 6 2" xfId="152" xr:uid="{00000000-0005-0000-0000-00008E000000}"/>
    <cellStyle name="20% - Accent6 6 3" xfId="153" xr:uid="{00000000-0005-0000-0000-00008F000000}"/>
    <cellStyle name="20% - Accent6 6 4" xfId="154" xr:uid="{00000000-0005-0000-0000-000090000000}"/>
    <cellStyle name="20% - Accent6 7" xfId="155" xr:uid="{00000000-0005-0000-0000-000091000000}"/>
    <cellStyle name="20% - Accent6 7 2" xfId="156" xr:uid="{00000000-0005-0000-0000-000092000000}"/>
    <cellStyle name="20% - Accent6 7 3" xfId="157" xr:uid="{00000000-0005-0000-0000-000093000000}"/>
    <cellStyle name="20% - Accent6 7 4" xfId="158" xr:uid="{00000000-0005-0000-0000-000094000000}"/>
    <cellStyle name="20% - Accent6 8" xfId="159" xr:uid="{00000000-0005-0000-0000-000095000000}"/>
    <cellStyle name="40% - Accent1 2" xfId="160" xr:uid="{00000000-0005-0000-0000-000096000000}"/>
    <cellStyle name="40% - Accent1 2 2" xfId="161" xr:uid="{00000000-0005-0000-0000-000097000000}"/>
    <cellStyle name="40% - Accent1 2 3" xfId="162" xr:uid="{00000000-0005-0000-0000-000098000000}"/>
    <cellStyle name="40% - Accent1 2 4" xfId="163" xr:uid="{00000000-0005-0000-0000-000099000000}"/>
    <cellStyle name="40% - Accent1 3" xfId="164" xr:uid="{00000000-0005-0000-0000-00009A000000}"/>
    <cellStyle name="40% - Accent1 3 2" xfId="165" xr:uid="{00000000-0005-0000-0000-00009B000000}"/>
    <cellStyle name="40% - Accent1 3 3" xfId="166" xr:uid="{00000000-0005-0000-0000-00009C000000}"/>
    <cellStyle name="40% - Accent1 3 4" xfId="167" xr:uid="{00000000-0005-0000-0000-00009D000000}"/>
    <cellStyle name="40% - Accent1 4" xfId="168" xr:uid="{00000000-0005-0000-0000-00009E000000}"/>
    <cellStyle name="40% - Accent1 4 2" xfId="169" xr:uid="{00000000-0005-0000-0000-00009F000000}"/>
    <cellStyle name="40% - Accent1 4 3" xfId="170" xr:uid="{00000000-0005-0000-0000-0000A0000000}"/>
    <cellStyle name="40% - Accent1 4 4" xfId="171" xr:uid="{00000000-0005-0000-0000-0000A1000000}"/>
    <cellStyle name="40% - Accent1 5" xfId="172" xr:uid="{00000000-0005-0000-0000-0000A2000000}"/>
    <cellStyle name="40% - Accent1 5 2" xfId="173" xr:uid="{00000000-0005-0000-0000-0000A3000000}"/>
    <cellStyle name="40% - Accent1 5 3" xfId="174" xr:uid="{00000000-0005-0000-0000-0000A4000000}"/>
    <cellStyle name="40% - Accent1 5 4" xfId="175" xr:uid="{00000000-0005-0000-0000-0000A5000000}"/>
    <cellStyle name="40% - Accent1 6" xfId="176" xr:uid="{00000000-0005-0000-0000-0000A6000000}"/>
    <cellStyle name="40% - Accent1 6 2" xfId="177" xr:uid="{00000000-0005-0000-0000-0000A7000000}"/>
    <cellStyle name="40% - Accent1 6 3" xfId="178" xr:uid="{00000000-0005-0000-0000-0000A8000000}"/>
    <cellStyle name="40% - Accent1 6 4" xfId="179" xr:uid="{00000000-0005-0000-0000-0000A9000000}"/>
    <cellStyle name="40% - Accent1 7" xfId="180" xr:uid="{00000000-0005-0000-0000-0000AA000000}"/>
    <cellStyle name="40% - Accent1 7 2" xfId="181" xr:uid="{00000000-0005-0000-0000-0000AB000000}"/>
    <cellStyle name="40% - Accent1 7 3" xfId="182" xr:uid="{00000000-0005-0000-0000-0000AC000000}"/>
    <cellStyle name="40% - Accent1 7 4" xfId="183" xr:uid="{00000000-0005-0000-0000-0000AD000000}"/>
    <cellStyle name="40% - Accent1 8" xfId="184" xr:uid="{00000000-0005-0000-0000-0000AE000000}"/>
    <cellStyle name="40% - Accent2 2" xfId="185" xr:uid="{00000000-0005-0000-0000-0000AF000000}"/>
    <cellStyle name="40% - Accent2 2 2" xfId="186" xr:uid="{00000000-0005-0000-0000-0000B0000000}"/>
    <cellStyle name="40% - Accent2 2 3" xfId="187" xr:uid="{00000000-0005-0000-0000-0000B1000000}"/>
    <cellStyle name="40% - Accent2 2 4" xfId="188" xr:uid="{00000000-0005-0000-0000-0000B2000000}"/>
    <cellStyle name="40% - Accent2 3" xfId="189" xr:uid="{00000000-0005-0000-0000-0000B3000000}"/>
    <cellStyle name="40% - Accent2 3 2" xfId="190" xr:uid="{00000000-0005-0000-0000-0000B4000000}"/>
    <cellStyle name="40% - Accent2 3 3" xfId="191" xr:uid="{00000000-0005-0000-0000-0000B5000000}"/>
    <cellStyle name="40% - Accent2 3 4" xfId="192" xr:uid="{00000000-0005-0000-0000-0000B6000000}"/>
    <cellStyle name="40% - Accent2 4" xfId="193" xr:uid="{00000000-0005-0000-0000-0000B7000000}"/>
    <cellStyle name="40% - Accent2 4 2" xfId="194" xr:uid="{00000000-0005-0000-0000-0000B8000000}"/>
    <cellStyle name="40% - Accent2 4 3" xfId="195" xr:uid="{00000000-0005-0000-0000-0000B9000000}"/>
    <cellStyle name="40% - Accent2 4 4" xfId="196" xr:uid="{00000000-0005-0000-0000-0000BA000000}"/>
    <cellStyle name="40% - Accent2 5" xfId="197" xr:uid="{00000000-0005-0000-0000-0000BB000000}"/>
    <cellStyle name="40% - Accent2 5 2" xfId="198" xr:uid="{00000000-0005-0000-0000-0000BC000000}"/>
    <cellStyle name="40% - Accent2 5 3" xfId="199" xr:uid="{00000000-0005-0000-0000-0000BD000000}"/>
    <cellStyle name="40% - Accent2 5 4" xfId="200" xr:uid="{00000000-0005-0000-0000-0000BE000000}"/>
    <cellStyle name="40% - Accent2 6" xfId="201" xr:uid="{00000000-0005-0000-0000-0000BF000000}"/>
    <cellStyle name="40% - Accent2 6 2" xfId="202" xr:uid="{00000000-0005-0000-0000-0000C0000000}"/>
    <cellStyle name="40% - Accent2 6 3" xfId="203" xr:uid="{00000000-0005-0000-0000-0000C1000000}"/>
    <cellStyle name="40% - Accent2 6 4" xfId="204" xr:uid="{00000000-0005-0000-0000-0000C2000000}"/>
    <cellStyle name="40% - Accent2 7" xfId="205" xr:uid="{00000000-0005-0000-0000-0000C3000000}"/>
    <cellStyle name="40% - Accent2 7 2" xfId="206" xr:uid="{00000000-0005-0000-0000-0000C4000000}"/>
    <cellStyle name="40% - Accent2 7 3" xfId="207" xr:uid="{00000000-0005-0000-0000-0000C5000000}"/>
    <cellStyle name="40% - Accent2 7 4" xfId="208" xr:uid="{00000000-0005-0000-0000-0000C6000000}"/>
    <cellStyle name="40% - Accent2 8" xfId="209" xr:uid="{00000000-0005-0000-0000-0000C7000000}"/>
    <cellStyle name="40% - Accent3 2" xfId="210" xr:uid="{00000000-0005-0000-0000-0000C8000000}"/>
    <cellStyle name="40% - Accent3 2 2" xfId="211" xr:uid="{00000000-0005-0000-0000-0000C9000000}"/>
    <cellStyle name="40% - Accent3 2 3" xfId="212" xr:uid="{00000000-0005-0000-0000-0000CA000000}"/>
    <cellStyle name="40% - Accent3 2 4" xfId="213" xr:uid="{00000000-0005-0000-0000-0000CB000000}"/>
    <cellStyle name="40% - Accent3 3" xfId="214" xr:uid="{00000000-0005-0000-0000-0000CC000000}"/>
    <cellStyle name="40% - Accent3 3 2" xfId="215" xr:uid="{00000000-0005-0000-0000-0000CD000000}"/>
    <cellStyle name="40% - Accent3 3 3" xfId="216" xr:uid="{00000000-0005-0000-0000-0000CE000000}"/>
    <cellStyle name="40% - Accent3 3 4" xfId="217" xr:uid="{00000000-0005-0000-0000-0000CF000000}"/>
    <cellStyle name="40% - Accent3 4" xfId="218" xr:uid="{00000000-0005-0000-0000-0000D0000000}"/>
    <cellStyle name="40% - Accent3 4 2" xfId="219" xr:uid="{00000000-0005-0000-0000-0000D1000000}"/>
    <cellStyle name="40% - Accent3 4 3" xfId="220" xr:uid="{00000000-0005-0000-0000-0000D2000000}"/>
    <cellStyle name="40% - Accent3 4 4" xfId="221" xr:uid="{00000000-0005-0000-0000-0000D3000000}"/>
    <cellStyle name="40% - Accent3 5" xfId="222" xr:uid="{00000000-0005-0000-0000-0000D4000000}"/>
    <cellStyle name="40% - Accent3 5 2" xfId="223" xr:uid="{00000000-0005-0000-0000-0000D5000000}"/>
    <cellStyle name="40% - Accent3 5 3" xfId="224" xr:uid="{00000000-0005-0000-0000-0000D6000000}"/>
    <cellStyle name="40% - Accent3 5 4" xfId="225" xr:uid="{00000000-0005-0000-0000-0000D7000000}"/>
    <cellStyle name="40% - Accent3 6" xfId="226" xr:uid="{00000000-0005-0000-0000-0000D8000000}"/>
    <cellStyle name="40% - Accent3 6 2" xfId="227" xr:uid="{00000000-0005-0000-0000-0000D9000000}"/>
    <cellStyle name="40% - Accent3 6 3" xfId="228" xr:uid="{00000000-0005-0000-0000-0000DA000000}"/>
    <cellStyle name="40% - Accent3 6 4" xfId="229" xr:uid="{00000000-0005-0000-0000-0000DB000000}"/>
    <cellStyle name="40% - Accent3 7" xfId="230" xr:uid="{00000000-0005-0000-0000-0000DC000000}"/>
    <cellStyle name="40% - Accent3 7 2" xfId="231" xr:uid="{00000000-0005-0000-0000-0000DD000000}"/>
    <cellStyle name="40% - Accent3 7 3" xfId="232" xr:uid="{00000000-0005-0000-0000-0000DE000000}"/>
    <cellStyle name="40% - Accent3 7 4" xfId="233" xr:uid="{00000000-0005-0000-0000-0000DF000000}"/>
    <cellStyle name="40% - Accent3 8" xfId="234" xr:uid="{00000000-0005-0000-0000-0000E0000000}"/>
    <cellStyle name="40% - Accent4 2" xfId="235" xr:uid="{00000000-0005-0000-0000-0000E1000000}"/>
    <cellStyle name="40% - Accent4 2 2" xfId="236" xr:uid="{00000000-0005-0000-0000-0000E2000000}"/>
    <cellStyle name="40% - Accent4 2 3" xfId="237" xr:uid="{00000000-0005-0000-0000-0000E3000000}"/>
    <cellStyle name="40% - Accent4 2 4" xfId="238" xr:uid="{00000000-0005-0000-0000-0000E4000000}"/>
    <cellStyle name="40% - Accent4 3" xfId="239" xr:uid="{00000000-0005-0000-0000-0000E5000000}"/>
    <cellStyle name="40% - Accent4 3 2" xfId="240" xr:uid="{00000000-0005-0000-0000-0000E6000000}"/>
    <cellStyle name="40% - Accent4 3 3" xfId="241" xr:uid="{00000000-0005-0000-0000-0000E7000000}"/>
    <cellStyle name="40% - Accent4 3 4" xfId="242" xr:uid="{00000000-0005-0000-0000-0000E8000000}"/>
    <cellStyle name="40% - Accent4 4" xfId="243" xr:uid="{00000000-0005-0000-0000-0000E9000000}"/>
    <cellStyle name="40% - Accent4 4 2" xfId="244" xr:uid="{00000000-0005-0000-0000-0000EA000000}"/>
    <cellStyle name="40% - Accent4 4 3" xfId="245" xr:uid="{00000000-0005-0000-0000-0000EB000000}"/>
    <cellStyle name="40% - Accent4 4 4" xfId="246" xr:uid="{00000000-0005-0000-0000-0000EC000000}"/>
    <cellStyle name="40% - Accent4 5" xfId="247" xr:uid="{00000000-0005-0000-0000-0000ED000000}"/>
    <cellStyle name="40% - Accent4 5 2" xfId="248" xr:uid="{00000000-0005-0000-0000-0000EE000000}"/>
    <cellStyle name="40% - Accent4 5 3" xfId="249" xr:uid="{00000000-0005-0000-0000-0000EF000000}"/>
    <cellStyle name="40% - Accent4 5 4" xfId="250" xr:uid="{00000000-0005-0000-0000-0000F0000000}"/>
    <cellStyle name="40% - Accent4 6" xfId="251" xr:uid="{00000000-0005-0000-0000-0000F1000000}"/>
    <cellStyle name="40% - Accent4 6 2" xfId="252" xr:uid="{00000000-0005-0000-0000-0000F2000000}"/>
    <cellStyle name="40% - Accent4 6 3" xfId="253" xr:uid="{00000000-0005-0000-0000-0000F3000000}"/>
    <cellStyle name="40% - Accent4 6 4" xfId="254" xr:uid="{00000000-0005-0000-0000-0000F4000000}"/>
    <cellStyle name="40% - Accent4 7" xfId="255" xr:uid="{00000000-0005-0000-0000-0000F5000000}"/>
    <cellStyle name="40% - Accent4 7 2" xfId="256" xr:uid="{00000000-0005-0000-0000-0000F6000000}"/>
    <cellStyle name="40% - Accent4 7 3" xfId="257" xr:uid="{00000000-0005-0000-0000-0000F7000000}"/>
    <cellStyle name="40% - Accent4 7 4" xfId="258" xr:uid="{00000000-0005-0000-0000-0000F8000000}"/>
    <cellStyle name="40% - Accent4 8" xfId="259" xr:uid="{00000000-0005-0000-0000-0000F9000000}"/>
    <cellStyle name="40% - Accent5 2" xfId="260" xr:uid="{00000000-0005-0000-0000-0000FA000000}"/>
    <cellStyle name="40% - Accent5 2 2" xfId="261" xr:uid="{00000000-0005-0000-0000-0000FB000000}"/>
    <cellStyle name="40% - Accent5 2 3" xfId="262" xr:uid="{00000000-0005-0000-0000-0000FC000000}"/>
    <cellStyle name="40% - Accent5 2 4" xfId="263" xr:uid="{00000000-0005-0000-0000-0000FD000000}"/>
    <cellStyle name="40% - Accent5 3" xfId="264" xr:uid="{00000000-0005-0000-0000-0000FE000000}"/>
    <cellStyle name="40% - Accent5 3 2" xfId="265" xr:uid="{00000000-0005-0000-0000-0000FF000000}"/>
    <cellStyle name="40% - Accent5 3 3" xfId="266" xr:uid="{00000000-0005-0000-0000-000000010000}"/>
    <cellStyle name="40% - Accent5 3 4" xfId="267" xr:uid="{00000000-0005-0000-0000-000001010000}"/>
    <cellStyle name="40% - Accent5 4" xfId="268" xr:uid="{00000000-0005-0000-0000-000002010000}"/>
    <cellStyle name="40% - Accent5 4 2" xfId="269" xr:uid="{00000000-0005-0000-0000-000003010000}"/>
    <cellStyle name="40% - Accent5 4 3" xfId="270" xr:uid="{00000000-0005-0000-0000-000004010000}"/>
    <cellStyle name="40% - Accent5 4 4" xfId="271" xr:uid="{00000000-0005-0000-0000-000005010000}"/>
    <cellStyle name="40% - Accent5 5" xfId="272" xr:uid="{00000000-0005-0000-0000-000006010000}"/>
    <cellStyle name="40% - Accent5 5 2" xfId="273" xr:uid="{00000000-0005-0000-0000-000007010000}"/>
    <cellStyle name="40% - Accent5 5 3" xfId="274" xr:uid="{00000000-0005-0000-0000-000008010000}"/>
    <cellStyle name="40% - Accent5 5 4" xfId="275" xr:uid="{00000000-0005-0000-0000-000009010000}"/>
    <cellStyle name="40% - Accent5 6" xfId="276" xr:uid="{00000000-0005-0000-0000-00000A010000}"/>
    <cellStyle name="40% - Accent5 6 2" xfId="277" xr:uid="{00000000-0005-0000-0000-00000B010000}"/>
    <cellStyle name="40% - Accent5 6 3" xfId="278" xr:uid="{00000000-0005-0000-0000-00000C010000}"/>
    <cellStyle name="40% - Accent5 6 4" xfId="279" xr:uid="{00000000-0005-0000-0000-00000D010000}"/>
    <cellStyle name="40% - Accent5 7" xfId="280" xr:uid="{00000000-0005-0000-0000-00000E010000}"/>
    <cellStyle name="40% - Accent5 7 2" xfId="281" xr:uid="{00000000-0005-0000-0000-00000F010000}"/>
    <cellStyle name="40% - Accent5 7 3" xfId="282" xr:uid="{00000000-0005-0000-0000-000010010000}"/>
    <cellStyle name="40% - Accent5 7 4" xfId="283" xr:uid="{00000000-0005-0000-0000-000011010000}"/>
    <cellStyle name="40% - Accent5 8" xfId="284" xr:uid="{00000000-0005-0000-0000-000012010000}"/>
    <cellStyle name="40% - Accent6 2" xfId="285" xr:uid="{00000000-0005-0000-0000-000013010000}"/>
    <cellStyle name="40% - Accent6 2 2" xfId="286" xr:uid="{00000000-0005-0000-0000-000014010000}"/>
    <cellStyle name="40% - Accent6 2 3" xfId="287" xr:uid="{00000000-0005-0000-0000-000015010000}"/>
    <cellStyle name="40% - Accent6 2 4" xfId="288" xr:uid="{00000000-0005-0000-0000-000016010000}"/>
    <cellStyle name="40% - Accent6 3" xfId="289" xr:uid="{00000000-0005-0000-0000-000017010000}"/>
    <cellStyle name="40% - Accent6 3 2" xfId="290" xr:uid="{00000000-0005-0000-0000-000018010000}"/>
    <cellStyle name="40% - Accent6 3 3" xfId="291" xr:uid="{00000000-0005-0000-0000-000019010000}"/>
    <cellStyle name="40% - Accent6 3 4" xfId="292" xr:uid="{00000000-0005-0000-0000-00001A010000}"/>
    <cellStyle name="40% - Accent6 4" xfId="293" xr:uid="{00000000-0005-0000-0000-00001B010000}"/>
    <cellStyle name="40% - Accent6 4 2" xfId="294" xr:uid="{00000000-0005-0000-0000-00001C010000}"/>
    <cellStyle name="40% - Accent6 4 3" xfId="295" xr:uid="{00000000-0005-0000-0000-00001D010000}"/>
    <cellStyle name="40% - Accent6 4 4" xfId="296" xr:uid="{00000000-0005-0000-0000-00001E010000}"/>
    <cellStyle name="40% - Accent6 5" xfId="297" xr:uid="{00000000-0005-0000-0000-00001F010000}"/>
    <cellStyle name="40% - Accent6 5 2" xfId="298" xr:uid="{00000000-0005-0000-0000-000020010000}"/>
    <cellStyle name="40% - Accent6 5 3" xfId="299" xr:uid="{00000000-0005-0000-0000-000021010000}"/>
    <cellStyle name="40% - Accent6 5 4" xfId="300" xr:uid="{00000000-0005-0000-0000-000022010000}"/>
    <cellStyle name="40% - Accent6 6" xfId="301" xr:uid="{00000000-0005-0000-0000-000023010000}"/>
    <cellStyle name="40% - Accent6 6 2" xfId="302" xr:uid="{00000000-0005-0000-0000-000024010000}"/>
    <cellStyle name="40% - Accent6 6 3" xfId="303" xr:uid="{00000000-0005-0000-0000-000025010000}"/>
    <cellStyle name="40% - Accent6 6 4" xfId="304" xr:uid="{00000000-0005-0000-0000-000026010000}"/>
    <cellStyle name="40% - Accent6 7" xfId="305" xr:uid="{00000000-0005-0000-0000-000027010000}"/>
    <cellStyle name="40% - Accent6 7 2" xfId="306" xr:uid="{00000000-0005-0000-0000-000028010000}"/>
    <cellStyle name="40% - Accent6 7 3" xfId="307" xr:uid="{00000000-0005-0000-0000-000029010000}"/>
    <cellStyle name="40% - Accent6 7 4" xfId="308" xr:uid="{00000000-0005-0000-0000-00002A010000}"/>
    <cellStyle name="40% - Accent6 8" xfId="309" xr:uid="{00000000-0005-0000-0000-00002B010000}"/>
    <cellStyle name="60% - Accent1 2" xfId="310" xr:uid="{00000000-0005-0000-0000-00002C010000}"/>
    <cellStyle name="60% - Accent1 2 2" xfId="311" xr:uid="{00000000-0005-0000-0000-00002D010000}"/>
    <cellStyle name="60% - Accent1 2 3" xfId="312" xr:uid="{00000000-0005-0000-0000-00002E010000}"/>
    <cellStyle name="60% - Accent1 2 4" xfId="313" xr:uid="{00000000-0005-0000-0000-00002F010000}"/>
    <cellStyle name="60% - Accent1 3" xfId="314" xr:uid="{00000000-0005-0000-0000-000030010000}"/>
    <cellStyle name="60% - Accent1 3 2" xfId="315" xr:uid="{00000000-0005-0000-0000-000031010000}"/>
    <cellStyle name="60% - Accent1 3 3" xfId="316" xr:uid="{00000000-0005-0000-0000-000032010000}"/>
    <cellStyle name="60% - Accent1 3 4" xfId="317" xr:uid="{00000000-0005-0000-0000-000033010000}"/>
    <cellStyle name="60% - Accent1 4" xfId="318" xr:uid="{00000000-0005-0000-0000-000034010000}"/>
    <cellStyle name="60% - Accent1 4 2" xfId="319" xr:uid="{00000000-0005-0000-0000-000035010000}"/>
    <cellStyle name="60% - Accent1 4 3" xfId="320" xr:uid="{00000000-0005-0000-0000-000036010000}"/>
    <cellStyle name="60% - Accent1 4 4" xfId="321" xr:uid="{00000000-0005-0000-0000-000037010000}"/>
    <cellStyle name="60% - Accent1 5" xfId="322" xr:uid="{00000000-0005-0000-0000-000038010000}"/>
    <cellStyle name="60% - Accent1 5 2" xfId="323" xr:uid="{00000000-0005-0000-0000-000039010000}"/>
    <cellStyle name="60% - Accent1 5 3" xfId="324" xr:uid="{00000000-0005-0000-0000-00003A010000}"/>
    <cellStyle name="60% - Accent1 5 4" xfId="325" xr:uid="{00000000-0005-0000-0000-00003B010000}"/>
    <cellStyle name="60% - Accent1 6" xfId="326" xr:uid="{00000000-0005-0000-0000-00003C010000}"/>
    <cellStyle name="60% - Accent1 6 2" xfId="327" xr:uid="{00000000-0005-0000-0000-00003D010000}"/>
    <cellStyle name="60% - Accent1 6 3" xfId="328" xr:uid="{00000000-0005-0000-0000-00003E010000}"/>
    <cellStyle name="60% - Accent1 6 4" xfId="329" xr:uid="{00000000-0005-0000-0000-00003F010000}"/>
    <cellStyle name="60% - Accent1 7" xfId="330" xr:uid="{00000000-0005-0000-0000-000040010000}"/>
    <cellStyle name="60% - Accent1 7 2" xfId="331" xr:uid="{00000000-0005-0000-0000-000041010000}"/>
    <cellStyle name="60% - Accent1 7 3" xfId="332" xr:uid="{00000000-0005-0000-0000-000042010000}"/>
    <cellStyle name="60% - Accent1 7 4" xfId="333" xr:uid="{00000000-0005-0000-0000-000043010000}"/>
    <cellStyle name="60% - Accent1 8" xfId="334" xr:uid="{00000000-0005-0000-0000-000044010000}"/>
    <cellStyle name="60% - Accent2 2" xfId="335" xr:uid="{00000000-0005-0000-0000-000045010000}"/>
    <cellStyle name="60% - Accent2 2 2" xfId="336" xr:uid="{00000000-0005-0000-0000-000046010000}"/>
    <cellStyle name="60% - Accent2 2 3" xfId="337" xr:uid="{00000000-0005-0000-0000-000047010000}"/>
    <cellStyle name="60% - Accent2 2 4" xfId="338" xr:uid="{00000000-0005-0000-0000-000048010000}"/>
    <cellStyle name="60% - Accent2 3" xfId="339" xr:uid="{00000000-0005-0000-0000-000049010000}"/>
    <cellStyle name="60% - Accent2 3 2" xfId="340" xr:uid="{00000000-0005-0000-0000-00004A010000}"/>
    <cellStyle name="60% - Accent2 3 3" xfId="341" xr:uid="{00000000-0005-0000-0000-00004B010000}"/>
    <cellStyle name="60% - Accent2 3 4" xfId="342" xr:uid="{00000000-0005-0000-0000-00004C010000}"/>
    <cellStyle name="60% - Accent2 4" xfId="343" xr:uid="{00000000-0005-0000-0000-00004D010000}"/>
    <cellStyle name="60% - Accent2 4 2" xfId="344" xr:uid="{00000000-0005-0000-0000-00004E010000}"/>
    <cellStyle name="60% - Accent2 4 3" xfId="345" xr:uid="{00000000-0005-0000-0000-00004F010000}"/>
    <cellStyle name="60% - Accent2 4 4" xfId="346" xr:uid="{00000000-0005-0000-0000-000050010000}"/>
    <cellStyle name="60% - Accent2 5" xfId="347" xr:uid="{00000000-0005-0000-0000-000051010000}"/>
    <cellStyle name="60% - Accent2 5 2" xfId="348" xr:uid="{00000000-0005-0000-0000-000052010000}"/>
    <cellStyle name="60% - Accent2 5 3" xfId="349" xr:uid="{00000000-0005-0000-0000-000053010000}"/>
    <cellStyle name="60% - Accent2 5 4" xfId="350" xr:uid="{00000000-0005-0000-0000-000054010000}"/>
    <cellStyle name="60% - Accent2 6" xfId="351" xr:uid="{00000000-0005-0000-0000-000055010000}"/>
    <cellStyle name="60% - Accent2 6 2" xfId="352" xr:uid="{00000000-0005-0000-0000-000056010000}"/>
    <cellStyle name="60% - Accent2 6 3" xfId="353" xr:uid="{00000000-0005-0000-0000-000057010000}"/>
    <cellStyle name="60% - Accent2 6 4" xfId="354" xr:uid="{00000000-0005-0000-0000-000058010000}"/>
    <cellStyle name="60% - Accent2 7" xfId="355" xr:uid="{00000000-0005-0000-0000-000059010000}"/>
    <cellStyle name="60% - Accent2 7 2" xfId="356" xr:uid="{00000000-0005-0000-0000-00005A010000}"/>
    <cellStyle name="60% - Accent2 7 3" xfId="357" xr:uid="{00000000-0005-0000-0000-00005B010000}"/>
    <cellStyle name="60% - Accent2 7 4" xfId="358" xr:uid="{00000000-0005-0000-0000-00005C010000}"/>
    <cellStyle name="60% - Accent2 8" xfId="359" xr:uid="{00000000-0005-0000-0000-00005D010000}"/>
    <cellStyle name="60% - Accent3 2" xfId="360" xr:uid="{00000000-0005-0000-0000-00005E010000}"/>
    <cellStyle name="60% - Accent3 2 2" xfId="361" xr:uid="{00000000-0005-0000-0000-00005F010000}"/>
    <cellStyle name="60% - Accent3 2 3" xfId="362" xr:uid="{00000000-0005-0000-0000-000060010000}"/>
    <cellStyle name="60% - Accent3 2 4" xfId="363" xr:uid="{00000000-0005-0000-0000-000061010000}"/>
    <cellStyle name="60% - Accent3 3" xfId="364" xr:uid="{00000000-0005-0000-0000-000062010000}"/>
    <cellStyle name="60% - Accent3 3 2" xfId="365" xr:uid="{00000000-0005-0000-0000-000063010000}"/>
    <cellStyle name="60% - Accent3 3 3" xfId="366" xr:uid="{00000000-0005-0000-0000-000064010000}"/>
    <cellStyle name="60% - Accent3 3 4" xfId="367" xr:uid="{00000000-0005-0000-0000-000065010000}"/>
    <cellStyle name="60% - Accent3 4" xfId="368" xr:uid="{00000000-0005-0000-0000-000066010000}"/>
    <cellStyle name="60% - Accent3 4 2" xfId="369" xr:uid="{00000000-0005-0000-0000-000067010000}"/>
    <cellStyle name="60% - Accent3 4 3" xfId="370" xr:uid="{00000000-0005-0000-0000-000068010000}"/>
    <cellStyle name="60% - Accent3 4 4" xfId="371" xr:uid="{00000000-0005-0000-0000-000069010000}"/>
    <cellStyle name="60% - Accent3 5" xfId="372" xr:uid="{00000000-0005-0000-0000-00006A010000}"/>
    <cellStyle name="60% - Accent3 5 2" xfId="373" xr:uid="{00000000-0005-0000-0000-00006B010000}"/>
    <cellStyle name="60% - Accent3 5 3" xfId="374" xr:uid="{00000000-0005-0000-0000-00006C010000}"/>
    <cellStyle name="60% - Accent3 5 4" xfId="375" xr:uid="{00000000-0005-0000-0000-00006D010000}"/>
    <cellStyle name="60% - Accent3 6" xfId="376" xr:uid="{00000000-0005-0000-0000-00006E010000}"/>
    <cellStyle name="60% - Accent3 6 2" xfId="377" xr:uid="{00000000-0005-0000-0000-00006F010000}"/>
    <cellStyle name="60% - Accent3 6 3" xfId="378" xr:uid="{00000000-0005-0000-0000-000070010000}"/>
    <cellStyle name="60% - Accent3 6 4" xfId="379" xr:uid="{00000000-0005-0000-0000-000071010000}"/>
    <cellStyle name="60% - Accent3 7" xfId="380" xr:uid="{00000000-0005-0000-0000-000072010000}"/>
    <cellStyle name="60% - Accent3 7 2" xfId="381" xr:uid="{00000000-0005-0000-0000-000073010000}"/>
    <cellStyle name="60% - Accent3 7 3" xfId="382" xr:uid="{00000000-0005-0000-0000-000074010000}"/>
    <cellStyle name="60% - Accent3 7 4" xfId="383" xr:uid="{00000000-0005-0000-0000-000075010000}"/>
    <cellStyle name="60% - Accent3 8" xfId="384" xr:uid="{00000000-0005-0000-0000-000076010000}"/>
    <cellStyle name="60% - Accent4 2" xfId="385" xr:uid="{00000000-0005-0000-0000-000077010000}"/>
    <cellStyle name="60% - Accent4 2 2" xfId="386" xr:uid="{00000000-0005-0000-0000-000078010000}"/>
    <cellStyle name="60% - Accent4 2 3" xfId="387" xr:uid="{00000000-0005-0000-0000-000079010000}"/>
    <cellStyle name="60% - Accent4 2 4" xfId="388" xr:uid="{00000000-0005-0000-0000-00007A010000}"/>
    <cellStyle name="60% - Accent4 3" xfId="389" xr:uid="{00000000-0005-0000-0000-00007B010000}"/>
    <cellStyle name="60% - Accent4 3 2" xfId="390" xr:uid="{00000000-0005-0000-0000-00007C010000}"/>
    <cellStyle name="60% - Accent4 3 3" xfId="391" xr:uid="{00000000-0005-0000-0000-00007D010000}"/>
    <cellStyle name="60% - Accent4 3 4" xfId="392" xr:uid="{00000000-0005-0000-0000-00007E010000}"/>
    <cellStyle name="60% - Accent4 4" xfId="393" xr:uid="{00000000-0005-0000-0000-00007F010000}"/>
    <cellStyle name="60% - Accent4 4 2" xfId="394" xr:uid="{00000000-0005-0000-0000-000080010000}"/>
    <cellStyle name="60% - Accent4 4 3" xfId="395" xr:uid="{00000000-0005-0000-0000-000081010000}"/>
    <cellStyle name="60% - Accent4 4 4" xfId="396" xr:uid="{00000000-0005-0000-0000-000082010000}"/>
    <cellStyle name="60% - Accent4 5" xfId="397" xr:uid="{00000000-0005-0000-0000-000083010000}"/>
    <cellStyle name="60% - Accent4 5 2" xfId="398" xr:uid="{00000000-0005-0000-0000-000084010000}"/>
    <cellStyle name="60% - Accent4 5 3" xfId="399" xr:uid="{00000000-0005-0000-0000-000085010000}"/>
    <cellStyle name="60% - Accent4 5 4" xfId="400" xr:uid="{00000000-0005-0000-0000-000086010000}"/>
    <cellStyle name="60% - Accent4 6" xfId="401" xr:uid="{00000000-0005-0000-0000-000087010000}"/>
    <cellStyle name="60% - Accent4 6 2" xfId="402" xr:uid="{00000000-0005-0000-0000-000088010000}"/>
    <cellStyle name="60% - Accent4 6 3" xfId="403" xr:uid="{00000000-0005-0000-0000-000089010000}"/>
    <cellStyle name="60% - Accent4 6 4" xfId="404" xr:uid="{00000000-0005-0000-0000-00008A010000}"/>
    <cellStyle name="60% - Accent4 7" xfId="405" xr:uid="{00000000-0005-0000-0000-00008B010000}"/>
    <cellStyle name="60% - Accent4 7 2" xfId="406" xr:uid="{00000000-0005-0000-0000-00008C010000}"/>
    <cellStyle name="60% - Accent4 7 3" xfId="407" xr:uid="{00000000-0005-0000-0000-00008D010000}"/>
    <cellStyle name="60% - Accent4 7 4" xfId="408" xr:uid="{00000000-0005-0000-0000-00008E010000}"/>
    <cellStyle name="60% - Accent4 8" xfId="409" xr:uid="{00000000-0005-0000-0000-00008F010000}"/>
    <cellStyle name="60% - Accent5 2" xfId="410" xr:uid="{00000000-0005-0000-0000-000090010000}"/>
    <cellStyle name="60% - Accent5 2 2" xfId="411" xr:uid="{00000000-0005-0000-0000-000091010000}"/>
    <cellStyle name="60% - Accent5 2 3" xfId="412" xr:uid="{00000000-0005-0000-0000-000092010000}"/>
    <cellStyle name="60% - Accent5 2 4" xfId="413" xr:uid="{00000000-0005-0000-0000-000093010000}"/>
    <cellStyle name="60% - Accent5 3" xfId="414" xr:uid="{00000000-0005-0000-0000-000094010000}"/>
    <cellStyle name="60% - Accent5 3 2" xfId="415" xr:uid="{00000000-0005-0000-0000-000095010000}"/>
    <cellStyle name="60% - Accent5 3 3" xfId="416" xr:uid="{00000000-0005-0000-0000-000096010000}"/>
    <cellStyle name="60% - Accent5 3 4" xfId="417" xr:uid="{00000000-0005-0000-0000-000097010000}"/>
    <cellStyle name="60% - Accent5 4" xfId="418" xr:uid="{00000000-0005-0000-0000-000098010000}"/>
    <cellStyle name="60% - Accent5 4 2" xfId="419" xr:uid="{00000000-0005-0000-0000-000099010000}"/>
    <cellStyle name="60% - Accent5 4 3" xfId="420" xr:uid="{00000000-0005-0000-0000-00009A010000}"/>
    <cellStyle name="60% - Accent5 4 4" xfId="421" xr:uid="{00000000-0005-0000-0000-00009B010000}"/>
    <cellStyle name="60% - Accent5 5" xfId="422" xr:uid="{00000000-0005-0000-0000-00009C010000}"/>
    <cellStyle name="60% - Accent5 5 2" xfId="423" xr:uid="{00000000-0005-0000-0000-00009D010000}"/>
    <cellStyle name="60% - Accent5 5 3" xfId="424" xr:uid="{00000000-0005-0000-0000-00009E010000}"/>
    <cellStyle name="60% - Accent5 5 4" xfId="425" xr:uid="{00000000-0005-0000-0000-00009F010000}"/>
    <cellStyle name="60% - Accent5 6" xfId="426" xr:uid="{00000000-0005-0000-0000-0000A0010000}"/>
    <cellStyle name="60% - Accent5 6 2" xfId="427" xr:uid="{00000000-0005-0000-0000-0000A1010000}"/>
    <cellStyle name="60% - Accent5 6 3" xfId="428" xr:uid="{00000000-0005-0000-0000-0000A2010000}"/>
    <cellStyle name="60% - Accent5 6 4" xfId="429" xr:uid="{00000000-0005-0000-0000-0000A3010000}"/>
    <cellStyle name="60% - Accent5 7" xfId="430" xr:uid="{00000000-0005-0000-0000-0000A4010000}"/>
    <cellStyle name="60% - Accent5 7 2" xfId="431" xr:uid="{00000000-0005-0000-0000-0000A5010000}"/>
    <cellStyle name="60% - Accent5 7 3" xfId="432" xr:uid="{00000000-0005-0000-0000-0000A6010000}"/>
    <cellStyle name="60% - Accent5 7 4" xfId="433" xr:uid="{00000000-0005-0000-0000-0000A7010000}"/>
    <cellStyle name="60% - Accent5 8" xfId="434" xr:uid="{00000000-0005-0000-0000-0000A8010000}"/>
    <cellStyle name="60% - Accent6 2" xfId="435" xr:uid="{00000000-0005-0000-0000-0000A9010000}"/>
    <cellStyle name="60% - Accent6 2 2" xfId="436" xr:uid="{00000000-0005-0000-0000-0000AA010000}"/>
    <cellStyle name="60% - Accent6 2 3" xfId="437" xr:uid="{00000000-0005-0000-0000-0000AB010000}"/>
    <cellStyle name="60% - Accent6 2 4" xfId="438" xr:uid="{00000000-0005-0000-0000-0000AC010000}"/>
    <cellStyle name="60% - Accent6 3" xfId="439" xr:uid="{00000000-0005-0000-0000-0000AD010000}"/>
    <cellStyle name="60% - Accent6 3 2" xfId="440" xr:uid="{00000000-0005-0000-0000-0000AE010000}"/>
    <cellStyle name="60% - Accent6 3 3" xfId="441" xr:uid="{00000000-0005-0000-0000-0000AF010000}"/>
    <cellStyle name="60% - Accent6 3 4" xfId="442" xr:uid="{00000000-0005-0000-0000-0000B0010000}"/>
    <cellStyle name="60% - Accent6 4" xfId="443" xr:uid="{00000000-0005-0000-0000-0000B1010000}"/>
    <cellStyle name="60% - Accent6 4 2" xfId="444" xr:uid="{00000000-0005-0000-0000-0000B2010000}"/>
    <cellStyle name="60% - Accent6 4 3" xfId="445" xr:uid="{00000000-0005-0000-0000-0000B3010000}"/>
    <cellStyle name="60% - Accent6 4 4" xfId="446" xr:uid="{00000000-0005-0000-0000-0000B4010000}"/>
    <cellStyle name="60% - Accent6 5" xfId="447" xr:uid="{00000000-0005-0000-0000-0000B5010000}"/>
    <cellStyle name="60% - Accent6 5 2" xfId="448" xr:uid="{00000000-0005-0000-0000-0000B6010000}"/>
    <cellStyle name="60% - Accent6 5 3" xfId="449" xr:uid="{00000000-0005-0000-0000-0000B7010000}"/>
    <cellStyle name="60% - Accent6 5 4" xfId="450" xr:uid="{00000000-0005-0000-0000-0000B8010000}"/>
    <cellStyle name="60% - Accent6 6" xfId="451" xr:uid="{00000000-0005-0000-0000-0000B9010000}"/>
    <cellStyle name="60% - Accent6 6 2" xfId="452" xr:uid="{00000000-0005-0000-0000-0000BA010000}"/>
    <cellStyle name="60% - Accent6 6 3" xfId="453" xr:uid="{00000000-0005-0000-0000-0000BB010000}"/>
    <cellStyle name="60% - Accent6 6 4" xfId="454" xr:uid="{00000000-0005-0000-0000-0000BC010000}"/>
    <cellStyle name="60% - Accent6 7" xfId="455" xr:uid="{00000000-0005-0000-0000-0000BD010000}"/>
    <cellStyle name="60% - Accent6 7 2" xfId="456" xr:uid="{00000000-0005-0000-0000-0000BE010000}"/>
    <cellStyle name="60% - Accent6 7 3" xfId="457" xr:uid="{00000000-0005-0000-0000-0000BF010000}"/>
    <cellStyle name="60% - Accent6 7 4" xfId="458" xr:uid="{00000000-0005-0000-0000-0000C0010000}"/>
    <cellStyle name="60% - Accent6 8" xfId="459" xr:uid="{00000000-0005-0000-0000-0000C1010000}"/>
    <cellStyle name="Accent1 2" xfId="460" xr:uid="{00000000-0005-0000-0000-0000C2010000}"/>
    <cellStyle name="Accent1 2 2" xfId="461" xr:uid="{00000000-0005-0000-0000-0000C3010000}"/>
    <cellStyle name="Accent1 2 3" xfId="462" xr:uid="{00000000-0005-0000-0000-0000C4010000}"/>
    <cellStyle name="Accent1 2 4" xfId="463" xr:uid="{00000000-0005-0000-0000-0000C5010000}"/>
    <cellStyle name="Accent1 3" xfId="464" xr:uid="{00000000-0005-0000-0000-0000C6010000}"/>
    <cellStyle name="Accent1 3 2" xfId="465" xr:uid="{00000000-0005-0000-0000-0000C7010000}"/>
    <cellStyle name="Accent1 3 3" xfId="466" xr:uid="{00000000-0005-0000-0000-0000C8010000}"/>
    <cellStyle name="Accent1 3 4" xfId="467" xr:uid="{00000000-0005-0000-0000-0000C9010000}"/>
    <cellStyle name="Accent1 4" xfId="468" xr:uid="{00000000-0005-0000-0000-0000CA010000}"/>
    <cellStyle name="Accent1 4 2" xfId="469" xr:uid="{00000000-0005-0000-0000-0000CB010000}"/>
    <cellStyle name="Accent1 4 3" xfId="470" xr:uid="{00000000-0005-0000-0000-0000CC010000}"/>
    <cellStyle name="Accent1 4 4" xfId="471" xr:uid="{00000000-0005-0000-0000-0000CD010000}"/>
    <cellStyle name="Accent1 5" xfId="472" xr:uid="{00000000-0005-0000-0000-0000CE010000}"/>
    <cellStyle name="Accent1 5 2" xfId="473" xr:uid="{00000000-0005-0000-0000-0000CF010000}"/>
    <cellStyle name="Accent1 5 3" xfId="474" xr:uid="{00000000-0005-0000-0000-0000D0010000}"/>
    <cellStyle name="Accent1 5 4" xfId="475" xr:uid="{00000000-0005-0000-0000-0000D1010000}"/>
    <cellStyle name="Accent1 6" xfId="476" xr:uid="{00000000-0005-0000-0000-0000D2010000}"/>
    <cellStyle name="Accent1 6 2" xfId="477" xr:uid="{00000000-0005-0000-0000-0000D3010000}"/>
    <cellStyle name="Accent1 6 3" xfId="478" xr:uid="{00000000-0005-0000-0000-0000D4010000}"/>
    <cellStyle name="Accent1 6 4" xfId="479" xr:uid="{00000000-0005-0000-0000-0000D5010000}"/>
    <cellStyle name="Accent1 7" xfId="480" xr:uid="{00000000-0005-0000-0000-0000D6010000}"/>
    <cellStyle name="Accent1 7 2" xfId="481" xr:uid="{00000000-0005-0000-0000-0000D7010000}"/>
    <cellStyle name="Accent1 7 3" xfId="482" xr:uid="{00000000-0005-0000-0000-0000D8010000}"/>
    <cellStyle name="Accent1 7 4" xfId="483" xr:uid="{00000000-0005-0000-0000-0000D9010000}"/>
    <cellStyle name="Accent1 8" xfId="484" xr:uid="{00000000-0005-0000-0000-0000DA010000}"/>
    <cellStyle name="Accent2 2" xfId="485" xr:uid="{00000000-0005-0000-0000-0000DB010000}"/>
    <cellStyle name="Accent2 2 2" xfId="486" xr:uid="{00000000-0005-0000-0000-0000DC010000}"/>
    <cellStyle name="Accent2 2 3" xfId="487" xr:uid="{00000000-0005-0000-0000-0000DD010000}"/>
    <cellStyle name="Accent2 2 4" xfId="488" xr:uid="{00000000-0005-0000-0000-0000DE010000}"/>
    <cellStyle name="Accent2 3" xfId="489" xr:uid="{00000000-0005-0000-0000-0000DF010000}"/>
    <cellStyle name="Accent2 3 2" xfId="490" xr:uid="{00000000-0005-0000-0000-0000E0010000}"/>
    <cellStyle name="Accent2 3 3" xfId="491" xr:uid="{00000000-0005-0000-0000-0000E1010000}"/>
    <cellStyle name="Accent2 3 4" xfId="492" xr:uid="{00000000-0005-0000-0000-0000E2010000}"/>
    <cellStyle name="Accent2 4" xfId="493" xr:uid="{00000000-0005-0000-0000-0000E3010000}"/>
    <cellStyle name="Accent2 4 2" xfId="494" xr:uid="{00000000-0005-0000-0000-0000E4010000}"/>
    <cellStyle name="Accent2 4 3" xfId="495" xr:uid="{00000000-0005-0000-0000-0000E5010000}"/>
    <cellStyle name="Accent2 4 4" xfId="496" xr:uid="{00000000-0005-0000-0000-0000E6010000}"/>
    <cellStyle name="Accent2 5" xfId="497" xr:uid="{00000000-0005-0000-0000-0000E7010000}"/>
    <cellStyle name="Accent2 5 2" xfId="498" xr:uid="{00000000-0005-0000-0000-0000E8010000}"/>
    <cellStyle name="Accent2 5 3" xfId="499" xr:uid="{00000000-0005-0000-0000-0000E9010000}"/>
    <cellStyle name="Accent2 5 4" xfId="500" xr:uid="{00000000-0005-0000-0000-0000EA010000}"/>
    <cellStyle name="Accent2 6" xfId="501" xr:uid="{00000000-0005-0000-0000-0000EB010000}"/>
    <cellStyle name="Accent2 6 2" xfId="502" xr:uid="{00000000-0005-0000-0000-0000EC010000}"/>
    <cellStyle name="Accent2 6 3" xfId="503" xr:uid="{00000000-0005-0000-0000-0000ED010000}"/>
    <cellStyle name="Accent2 6 4" xfId="504" xr:uid="{00000000-0005-0000-0000-0000EE010000}"/>
    <cellStyle name="Accent2 7" xfId="505" xr:uid="{00000000-0005-0000-0000-0000EF010000}"/>
    <cellStyle name="Accent2 7 2" xfId="506" xr:uid="{00000000-0005-0000-0000-0000F0010000}"/>
    <cellStyle name="Accent2 7 3" xfId="507" xr:uid="{00000000-0005-0000-0000-0000F1010000}"/>
    <cellStyle name="Accent2 7 4" xfId="508" xr:uid="{00000000-0005-0000-0000-0000F2010000}"/>
    <cellStyle name="Accent2 8" xfId="509" xr:uid="{00000000-0005-0000-0000-0000F3010000}"/>
    <cellStyle name="Accent3 2" xfId="510" xr:uid="{00000000-0005-0000-0000-0000F4010000}"/>
    <cellStyle name="Accent3 2 2" xfId="511" xr:uid="{00000000-0005-0000-0000-0000F5010000}"/>
    <cellStyle name="Accent3 2 3" xfId="512" xr:uid="{00000000-0005-0000-0000-0000F6010000}"/>
    <cellStyle name="Accent3 2 4" xfId="513" xr:uid="{00000000-0005-0000-0000-0000F7010000}"/>
    <cellStyle name="Accent3 3" xfId="514" xr:uid="{00000000-0005-0000-0000-0000F8010000}"/>
    <cellStyle name="Accent3 3 2" xfId="515" xr:uid="{00000000-0005-0000-0000-0000F9010000}"/>
    <cellStyle name="Accent3 3 3" xfId="516" xr:uid="{00000000-0005-0000-0000-0000FA010000}"/>
    <cellStyle name="Accent3 3 4" xfId="517" xr:uid="{00000000-0005-0000-0000-0000FB010000}"/>
    <cellStyle name="Accent3 4" xfId="518" xr:uid="{00000000-0005-0000-0000-0000FC010000}"/>
    <cellStyle name="Accent3 4 2" xfId="519" xr:uid="{00000000-0005-0000-0000-0000FD010000}"/>
    <cellStyle name="Accent3 4 3" xfId="520" xr:uid="{00000000-0005-0000-0000-0000FE010000}"/>
    <cellStyle name="Accent3 4 4" xfId="521" xr:uid="{00000000-0005-0000-0000-0000FF010000}"/>
    <cellStyle name="Accent3 5" xfId="522" xr:uid="{00000000-0005-0000-0000-000000020000}"/>
    <cellStyle name="Accent3 5 2" xfId="523" xr:uid="{00000000-0005-0000-0000-000001020000}"/>
    <cellStyle name="Accent3 5 3" xfId="524" xr:uid="{00000000-0005-0000-0000-000002020000}"/>
    <cellStyle name="Accent3 5 4" xfId="525" xr:uid="{00000000-0005-0000-0000-000003020000}"/>
    <cellStyle name="Accent3 6" xfId="526" xr:uid="{00000000-0005-0000-0000-000004020000}"/>
    <cellStyle name="Accent3 6 2" xfId="527" xr:uid="{00000000-0005-0000-0000-000005020000}"/>
    <cellStyle name="Accent3 6 3" xfId="528" xr:uid="{00000000-0005-0000-0000-000006020000}"/>
    <cellStyle name="Accent3 6 4" xfId="529" xr:uid="{00000000-0005-0000-0000-000007020000}"/>
    <cellStyle name="Accent3 7" xfId="530" xr:uid="{00000000-0005-0000-0000-000008020000}"/>
    <cellStyle name="Accent3 7 2" xfId="531" xr:uid="{00000000-0005-0000-0000-000009020000}"/>
    <cellStyle name="Accent3 7 3" xfId="532" xr:uid="{00000000-0005-0000-0000-00000A020000}"/>
    <cellStyle name="Accent3 7 4" xfId="533" xr:uid="{00000000-0005-0000-0000-00000B020000}"/>
    <cellStyle name="Accent3 8" xfId="534" xr:uid="{00000000-0005-0000-0000-00000C020000}"/>
    <cellStyle name="Accent4 2" xfId="535" xr:uid="{00000000-0005-0000-0000-00000D020000}"/>
    <cellStyle name="Accent4 2 2" xfId="536" xr:uid="{00000000-0005-0000-0000-00000E020000}"/>
    <cellStyle name="Accent4 2 3" xfId="537" xr:uid="{00000000-0005-0000-0000-00000F020000}"/>
    <cellStyle name="Accent4 2 4" xfId="538" xr:uid="{00000000-0005-0000-0000-000010020000}"/>
    <cellStyle name="Accent4 3" xfId="539" xr:uid="{00000000-0005-0000-0000-000011020000}"/>
    <cellStyle name="Accent4 3 2" xfId="540" xr:uid="{00000000-0005-0000-0000-000012020000}"/>
    <cellStyle name="Accent4 3 3" xfId="541" xr:uid="{00000000-0005-0000-0000-000013020000}"/>
    <cellStyle name="Accent4 3 4" xfId="542" xr:uid="{00000000-0005-0000-0000-000014020000}"/>
    <cellStyle name="Accent4 4" xfId="543" xr:uid="{00000000-0005-0000-0000-000015020000}"/>
    <cellStyle name="Accent4 4 2" xfId="544" xr:uid="{00000000-0005-0000-0000-000016020000}"/>
    <cellStyle name="Accent4 4 3" xfId="545" xr:uid="{00000000-0005-0000-0000-000017020000}"/>
    <cellStyle name="Accent4 4 4" xfId="546" xr:uid="{00000000-0005-0000-0000-000018020000}"/>
    <cellStyle name="Accent4 5" xfId="547" xr:uid="{00000000-0005-0000-0000-000019020000}"/>
    <cellStyle name="Accent4 5 2" xfId="548" xr:uid="{00000000-0005-0000-0000-00001A020000}"/>
    <cellStyle name="Accent4 5 3" xfId="549" xr:uid="{00000000-0005-0000-0000-00001B020000}"/>
    <cellStyle name="Accent4 5 4" xfId="550" xr:uid="{00000000-0005-0000-0000-00001C020000}"/>
    <cellStyle name="Accent4 6" xfId="551" xr:uid="{00000000-0005-0000-0000-00001D020000}"/>
    <cellStyle name="Accent4 6 2" xfId="552" xr:uid="{00000000-0005-0000-0000-00001E020000}"/>
    <cellStyle name="Accent4 6 3" xfId="553" xr:uid="{00000000-0005-0000-0000-00001F020000}"/>
    <cellStyle name="Accent4 6 4" xfId="554" xr:uid="{00000000-0005-0000-0000-000020020000}"/>
    <cellStyle name="Accent4 7" xfId="555" xr:uid="{00000000-0005-0000-0000-000021020000}"/>
    <cellStyle name="Accent4 7 2" xfId="556" xr:uid="{00000000-0005-0000-0000-000022020000}"/>
    <cellStyle name="Accent4 7 3" xfId="557" xr:uid="{00000000-0005-0000-0000-000023020000}"/>
    <cellStyle name="Accent4 7 4" xfId="558" xr:uid="{00000000-0005-0000-0000-000024020000}"/>
    <cellStyle name="Accent4 8" xfId="559" xr:uid="{00000000-0005-0000-0000-000025020000}"/>
    <cellStyle name="Accent5 2" xfId="560" xr:uid="{00000000-0005-0000-0000-000026020000}"/>
    <cellStyle name="Accent5 2 2" xfId="561" xr:uid="{00000000-0005-0000-0000-000027020000}"/>
    <cellStyle name="Accent5 2 3" xfId="562" xr:uid="{00000000-0005-0000-0000-000028020000}"/>
    <cellStyle name="Accent5 2 4" xfId="563" xr:uid="{00000000-0005-0000-0000-000029020000}"/>
    <cellStyle name="Accent5 3" xfId="564" xr:uid="{00000000-0005-0000-0000-00002A020000}"/>
    <cellStyle name="Accent5 3 2" xfId="565" xr:uid="{00000000-0005-0000-0000-00002B020000}"/>
    <cellStyle name="Accent5 3 3" xfId="566" xr:uid="{00000000-0005-0000-0000-00002C020000}"/>
    <cellStyle name="Accent5 3 4" xfId="567" xr:uid="{00000000-0005-0000-0000-00002D020000}"/>
    <cellStyle name="Accent5 4" xfId="568" xr:uid="{00000000-0005-0000-0000-00002E020000}"/>
    <cellStyle name="Accent5 4 2" xfId="569" xr:uid="{00000000-0005-0000-0000-00002F020000}"/>
    <cellStyle name="Accent5 4 3" xfId="570" xr:uid="{00000000-0005-0000-0000-000030020000}"/>
    <cellStyle name="Accent5 4 4" xfId="571" xr:uid="{00000000-0005-0000-0000-000031020000}"/>
    <cellStyle name="Accent5 5" xfId="572" xr:uid="{00000000-0005-0000-0000-000032020000}"/>
    <cellStyle name="Accent5 5 2" xfId="573" xr:uid="{00000000-0005-0000-0000-000033020000}"/>
    <cellStyle name="Accent5 5 3" xfId="574" xr:uid="{00000000-0005-0000-0000-000034020000}"/>
    <cellStyle name="Accent5 5 4" xfId="575" xr:uid="{00000000-0005-0000-0000-000035020000}"/>
    <cellStyle name="Accent5 6" xfId="576" xr:uid="{00000000-0005-0000-0000-000036020000}"/>
    <cellStyle name="Accent5 6 2" xfId="577" xr:uid="{00000000-0005-0000-0000-000037020000}"/>
    <cellStyle name="Accent5 6 3" xfId="578" xr:uid="{00000000-0005-0000-0000-000038020000}"/>
    <cellStyle name="Accent5 6 4" xfId="579" xr:uid="{00000000-0005-0000-0000-000039020000}"/>
    <cellStyle name="Accent5 7" xfId="580" xr:uid="{00000000-0005-0000-0000-00003A020000}"/>
    <cellStyle name="Accent5 7 2" xfId="581" xr:uid="{00000000-0005-0000-0000-00003B020000}"/>
    <cellStyle name="Accent5 7 3" xfId="582" xr:uid="{00000000-0005-0000-0000-00003C020000}"/>
    <cellStyle name="Accent5 7 4" xfId="583" xr:uid="{00000000-0005-0000-0000-00003D020000}"/>
    <cellStyle name="Accent5 8" xfId="584" xr:uid="{00000000-0005-0000-0000-00003E020000}"/>
    <cellStyle name="Accent6 2" xfId="585" xr:uid="{00000000-0005-0000-0000-00003F020000}"/>
    <cellStyle name="Accent6 2 2" xfId="586" xr:uid="{00000000-0005-0000-0000-000040020000}"/>
    <cellStyle name="Accent6 2 3" xfId="587" xr:uid="{00000000-0005-0000-0000-000041020000}"/>
    <cellStyle name="Accent6 2 4" xfId="588" xr:uid="{00000000-0005-0000-0000-000042020000}"/>
    <cellStyle name="Accent6 3" xfId="589" xr:uid="{00000000-0005-0000-0000-000043020000}"/>
    <cellStyle name="Accent6 3 2" xfId="590" xr:uid="{00000000-0005-0000-0000-000044020000}"/>
    <cellStyle name="Accent6 3 3" xfId="591" xr:uid="{00000000-0005-0000-0000-000045020000}"/>
    <cellStyle name="Accent6 3 4" xfId="592" xr:uid="{00000000-0005-0000-0000-000046020000}"/>
    <cellStyle name="Accent6 4" xfId="593" xr:uid="{00000000-0005-0000-0000-000047020000}"/>
    <cellStyle name="Accent6 4 2" xfId="594" xr:uid="{00000000-0005-0000-0000-000048020000}"/>
    <cellStyle name="Accent6 4 3" xfId="595" xr:uid="{00000000-0005-0000-0000-000049020000}"/>
    <cellStyle name="Accent6 4 4" xfId="596" xr:uid="{00000000-0005-0000-0000-00004A020000}"/>
    <cellStyle name="Accent6 5" xfId="597" xr:uid="{00000000-0005-0000-0000-00004B020000}"/>
    <cellStyle name="Accent6 5 2" xfId="598" xr:uid="{00000000-0005-0000-0000-00004C020000}"/>
    <cellStyle name="Accent6 5 3" xfId="599" xr:uid="{00000000-0005-0000-0000-00004D020000}"/>
    <cellStyle name="Accent6 5 4" xfId="600" xr:uid="{00000000-0005-0000-0000-00004E020000}"/>
    <cellStyle name="Accent6 6" xfId="601" xr:uid="{00000000-0005-0000-0000-00004F020000}"/>
    <cellStyle name="Accent6 6 2" xfId="602" xr:uid="{00000000-0005-0000-0000-000050020000}"/>
    <cellStyle name="Accent6 6 3" xfId="603" xr:uid="{00000000-0005-0000-0000-000051020000}"/>
    <cellStyle name="Accent6 6 4" xfId="604" xr:uid="{00000000-0005-0000-0000-000052020000}"/>
    <cellStyle name="Accent6 7" xfId="605" xr:uid="{00000000-0005-0000-0000-000053020000}"/>
    <cellStyle name="Accent6 7 2" xfId="606" xr:uid="{00000000-0005-0000-0000-000054020000}"/>
    <cellStyle name="Accent6 7 3" xfId="607" xr:uid="{00000000-0005-0000-0000-000055020000}"/>
    <cellStyle name="Accent6 7 4" xfId="608" xr:uid="{00000000-0005-0000-0000-000056020000}"/>
    <cellStyle name="Accent6 8" xfId="609" xr:uid="{00000000-0005-0000-0000-000057020000}"/>
    <cellStyle name="Bad 2" xfId="610" xr:uid="{00000000-0005-0000-0000-000058020000}"/>
    <cellStyle name="Bad 2 2" xfId="611" xr:uid="{00000000-0005-0000-0000-000059020000}"/>
    <cellStyle name="Bad 2 3" xfId="612" xr:uid="{00000000-0005-0000-0000-00005A020000}"/>
    <cellStyle name="Bad 2 4" xfId="613" xr:uid="{00000000-0005-0000-0000-00005B020000}"/>
    <cellStyle name="Bad 3" xfId="614" xr:uid="{00000000-0005-0000-0000-00005C020000}"/>
    <cellStyle name="Bad 3 2" xfId="615" xr:uid="{00000000-0005-0000-0000-00005D020000}"/>
    <cellStyle name="Bad 3 3" xfId="616" xr:uid="{00000000-0005-0000-0000-00005E020000}"/>
    <cellStyle name="Bad 3 4" xfId="617" xr:uid="{00000000-0005-0000-0000-00005F020000}"/>
    <cellStyle name="Bad 4" xfId="618" xr:uid="{00000000-0005-0000-0000-000060020000}"/>
    <cellStyle name="Bad 4 2" xfId="619" xr:uid="{00000000-0005-0000-0000-000061020000}"/>
    <cellStyle name="Bad 4 3" xfId="620" xr:uid="{00000000-0005-0000-0000-000062020000}"/>
    <cellStyle name="Bad 4 4" xfId="621" xr:uid="{00000000-0005-0000-0000-000063020000}"/>
    <cellStyle name="Bad 5" xfId="622" xr:uid="{00000000-0005-0000-0000-000064020000}"/>
    <cellStyle name="Bad 5 2" xfId="623" xr:uid="{00000000-0005-0000-0000-000065020000}"/>
    <cellStyle name="Bad 5 3" xfId="624" xr:uid="{00000000-0005-0000-0000-000066020000}"/>
    <cellStyle name="Bad 5 4" xfId="625" xr:uid="{00000000-0005-0000-0000-000067020000}"/>
    <cellStyle name="Bad 6" xfId="626" xr:uid="{00000000-0005-0000-0000-000068020000}"/>
    <cellStyle name="Bad 6 2" xfId="627" xr:uid="{00000000-0005-0000-0000-000069020000}"/>
    <cellStyle name="Bad 6 3" xfId="628" xr:uid="{00000000-0005-0000-0000-00006A020000}"/>
    <cellStyle name="Bad 6 4" xfId="629" xr:uid="{00000000-0005-0000-0000-00006B020000}"/>
    <cellStyle name="Bad 7" xfId="630" xr:uid="{00000000-0005-0000-0000-00006C020000}"/>
    <cellStyle name="Bad 7 2" xfId="631" xr:uid="{00000000-0005-0000-0000-00006D020000}"/>
    <cellStyle name="Bad 7 3" xfId="632" xr:uid="{00000000-0005-0000-0000-00006E020000}"/>
    <cellStyle name="Bad 7 4" xfId="633" xr:uid="{00000000-0005-0000-0000-00006F020000}"/>
    <cellStyle name="Bad 8" xfId="634" xr:uid="{00000000-0005-0000-0000-000070020000}"/>
    <cellStyle name="Calculation 2" xfId="635" xr:uid="{00000000-0005-0000-0000-000071020000}"/>
    <cellStyle name="Calculation 2 2" xfId="636" xr:uid="{00000000-0005-0000-0000-000072020000}"/>
    <cellStyle name="Calculation 2 3" xfId="637" xr:uid="{00000000-0005-0000-0000-000073020000}"/>
    <cellStyle name="Calculation 2 4" xfId="638" xr:uid="{00000000-0005-0000-0000-000074020000}"/>
    <cellStyle name="Calculation 3" xfId="639" xr:uid="{00000000-0005-0000-0000-000075020000}"/>
    <cellStyle name="Calculation 3 2" xfId="640" xr:uid="{00000000-0005-0000-0000-000076020000}"/>
    <cellStyle name="Calculation 3 3" xfId="641" xr:uid="{00000000-0005-0000-0000-000077020000}"/>
    <cellStyle name="Calculation 3 4" xfId="642" xr:uid="{00000000-0005-0000-0000-000078020000}"/>
    <cellStyle name="Calculation 4" xfId="643" xr:uid="{00000000-0005-0000-0000-000079020000}"/>
    <cellStyle name="Calculation 4 2" xfId="644" xr:uid="{00000000-0005-0000-0000-00007A020000}"/>
    <cellStyle name="Calculation 4 3" xfId="645" xr:uid="{00000000-0005-0000-0000-00007B020000}"/>
    <cellStyle name="Calculation 4 4" xfId="646" xr:uid="{00000000-0005-0000-0000-00007C020000}"/>
    <cellStyle name="Calculation 5" xfId="647" xr:uid="{00000000-0005-0000-0000-00007D020000}"/>
    <cellStyle name="Calculation 5 2" xfId="648" xr:uid="{00000000-0005-0000-0000-00007E020000}"/>
    <cellStyle name="Calculation 5 3" xfId="649" xr:uid="{00000000-0005-0000-0000-00007F020000}"/>
    <cellStyle name="Calculation 5 4" xfId="650" xr:uid="{00000000-0005-0000-0000-000080020000}"/>
    <cellStyle name="Calculation 6" xfId="651" xr:uid="{00000000-0005-0000-0000-000081020000}"/>
    <cellStyle name="Calculation 6 2" xfId="652" xr:uid="{00000000-0005-0000-0000-000082020000}"/>
    <cellStyle name="Calculation 6 3" xfId="653" xr:uid="{00000000-0005-0000-0000-000083020000}"/>
    <cellStyle name="Calculation 6 4" xfId="654" xr:uid="{00000000-0005-0000-0000-000084020000}"/>
    <cellStyle name="Calculation 7" xfId="655" xr:uid="{00000000-0005-0000-0000-000085020000}"/>
    <cellStyle name="Calculation 7 2" xfId="656" xr:uid="{00000000-0005-0000-0000-000086020000}"/>
    <cellStyle name="Calculation 7 3" xfId="657" xr:uid="{00000000-0005-0000-0000-000087020000}"/>
    <cellStyle name="Calculation 7 4" xfId="658" xr:uid="{00000000-0005-0000-0000-000088020000}"/>
    <cellStyle name="Calculation 8" xfId="659" xr:uid="{00000000-0005-0000-0000-000089020000}"/>
    <cellStyle name="Check Cell 2" xfId="660" xr:uid="{00000000-0005-0000-0000-00008A020000}"/>
    <cellStyle name="Check Cell 2 2" xfId="661" xr:uid="{00000000-0005-0000-0000-00008B020000}"/>
    <cellStyle name="Check Cell 2 3" xfId="662" xr:uid="{00000000-0005-0000-0000-00008C020000}"/>
    <cellStyle name="Check Cell 2 4" xfId="663" xr:uid="{00000000-0005-0000-0000-00008D020000}"/>
    <cellStyle name="Check Cell 3" xfId="664" xr:uid="{00000000-0005-0000-0000-00008E020000}"/>
    <cellStyle name="Check Cell 3 2" xfId="665" xr:uid="{00000000-0005-0000-0000-00008F020000}"/>
    <cellStyle name="Check Cell 3 3" xfId="666" xr:uid="{00000000-0005-0000-0000-000090020000}"/>
    <cellStyle name="Check Cell 3 4" xfId="667" xr:uid="{00000000-0005-0000-0000-000091020000}"/>
    <cellStyle name="Check Cell 4" xfId="668" xr:uid="{00000000-0005-0000-0000-000092020000}"/>
    <cellStyle name="Check Cell 4 2" xfId="669" xr:uid="{00000000-0005-0000-0000-000093020000}"/>
    <cellStyle name="Check Cell 4 3" xfId="670" xr:uid="{00000000-0005-0000-0000-000094020000}"/>
    <cellStyle name="Check Cell 4 4" xfId="671" xr:uid="{00000000-0005-0000-0000-000095020000}"/>
    <cellStyle name="Check Cell 5" xfId="672" xr:uid="{00000000-0005-0000-0000-000096020000}"/>
    <cellStyle name="Check Cell 5 2" xfId="673" xr:uid="{00000000-0005-0000-0000-000097020000}"/>
    <cellStyle name="Check Cell 5 3" xfId="674" xr:uid="{00000000-0005-0000-0000-000098020000}"/>
    <cellStyle name="Check Cell 5 4" xfId="675" xr:uid="{00000000-0005-0000-0000-000099020000}"/>
    <cellStyle name="Check Cell 6" xfId="676" xr:uid="{00000000-0005-0000-0000-00009A020000}"/>
    <cellStyle name="Check Cell 6 2" xfId="677" xr:uid="{00000000-0005-0000-0000-00009B020000}"/>
    <cellStyle name="Check Cell 6 3" xfId="678" xr:uid="{00000000-0005-0000-0000-00009C020000}"/>
    <cellStyle name="Check Cell 6 4" xfId="679" xr:uid="{00000000-0005-0000-0000-00009D020000}"/>
    <cellStyle name="Check Cell 7" xfId="680" xr:uid="{00000000-0005-0000-0000-00009E020000}"/>
    <cellStyle name="Check Cell 7 2" xfId="681" xr:uid="{00000000-0005-0000-0000-00009F020000}"/>
    <cellStyle name="Check Cell 7 3" xfId="682" xr:uid="{00000000-0005-0000-0000-0000A0020000}"/>
    <cellStyle name="Check Cell 7 4" xfId="683" xr:uid="{00000000-0005-0000-0000-0000A1020000}"/>
    <cellStyle name="Check Cell 8" xfId="684" xr:uid="{00000000-0005-0000-0000-0000A2020000}"/>
    <cellStyle name="Comma" xfId="1" builtinId="3"/>
    <cellStyle name="Comma 10" xfId="685" xr:uid="{00000000-0005-0000-0000-0000A4020000}"/>
    <cellStyle name="Comma 10 2" xfId="686" xr:uid="{00000000-0005-0000-0000-0000A5020000}"/>
    <cellStyle name="Comma 10 3" xfId="687" xr:uid="{00000000-0005-0000-0000-0000A6020000}"/>
    <cellStyle name="Comma 11" xfId="688" xr:uid="{00000000-0005-0000-0000-0000A7020000}"/>
    <cellStyle name="Comma 11 2" xfId="689" xr:uid="{00000000-0005-0000-0000-0000A8020000}"/>
    <cellStyle name="Comma 12" xfId="690" xr:uid="{00000000-0005-0000-0000-0000A9020000}"/>
    <cellStyle name="Comma 12 2" xfId="691" xr:uid="{00000000-0005-0000-0000-0000AA020000}"/>
    <cellStyle name="Comma 13" xfId="692" xr:uid="{00000000-0005-0000-0000-0000AB020000}"/>
    <cellStyle name="Comma 13 2" xfId="693" xr:uid="{00000000-0005-0000-0000-0000AC020000}"/>
    <cellStyle name="Comma 14" xfId="694" xr:uid="{00000000-0005-0000-0000-0000AD020000}"/>
    <cellStyle name="Comma 14 2" xfId="695" xr:uid="{00000000-0005-0000-0000-0000AE020000}"/>
    <cellStyle name="Comma 15" xfId="696" xr:uid="{00000000-0005-0000-0000-0000AF020000}"/>
    <cellStyle name="Comma 15 2" xfId="697" xr:uid="{00000000-0005-0000-0000-0000B0020000}"/>
    <cellStyle name="Comma 16" xfId="698" xr:uid="{00000000-0005-0000-0000-0000B1020000}"/>
    <cellStyle name="Comma 16 2" xfId="699" xr:uid="{00000000-0005-0000-0000-0000B2020000}"/>
    <cellStyle name="Comma 17" xfId="700" xr:uid="{00000000-0005-0000-0000-0000B3020000}"/>
    <cellStyle name="Comma 17 2" xfId="701" xr:uid="{00000000-0005-0000-0000-0000B4020000}"/>
    <cellStyle name="Comma 18" xfId="702" xr:uid="{00000000-0005-0000-0000-0000B5020000}"/>
    <cellStyle name="Comma 19" xfId="703" xr:uid="{00000000-0005-0000-0000-0000B6020000}"/>
    <cellStyle name="Comma 2" xfId="3" xr:uid="{00000000-0005-0000-0000-0000B7020000}"/>
    <cellStyle name="Comma 2 2" xfId="704" xr:uid="{00000000-0005-0000-0000-0000B8020000}"/>
    <cellStyle name="Comma 2 3" xfId="705" xr:uid="{00000000-0005-0000-0000-0000B9020000}"/>
    <cellStyle name="Comma 2 3 2" xfId="706" xr:uid="{00000000-0005-0000-0000-0000BA020000}"/>
    <cellStyle name="Comma 2 4" xfId="707" xr:uid="{00000000-0005-0000-0000-0000BB020000}"/>
    <cellStyle name="Comma 2 5" xfId="708" xr:uid="{00000000-0005-0000-0000-0000BC020000}"/>
    <cellStyle name="Comma 2 6" xfId="709" xr:uid="{00000000-0005-0000-0000-0000BD020000}"/>
    <cellStyle name="Comma 2 7" xfId="710" xr:uid="{00000000-0005-0000-0000-0000BE020000}"/>
    <cellStyle name="Comma 2_2012-13 Distr" xfId="711" xr:uid="{00000000-0005-0000-0000-0000BF020000}"/>
    <cellStyle name="Comma 3" xfId="8" xr:uid="{00000000-0005-0000-0000-0000C0020000}"/>
    <cellStyle name="Comma 3 2" xfId="712" xr:uid="{00000000-0005-0000-0000-0000C1020000}"/>
    <cellStyle name="Comma 3 3" xfId="713" xr:uid="{00000000-0005-0000-0000-0000C2020000}"/>
    <cellStyle name="Comma 3 4" xfId="714" xr:uid="{00000000-0005-0000-0000-0000C3020000}"/>
    <cellStyle name="Comma 4" xfId="715" xr:uid="{00000000-0005-0000-0000-0000C4020000}"/>
    <cellStyle name="Comma 4 2" xfId="716" xr:uid="{00000000-0005-0000-0000-0000C5020000}"/>
    <cellStyle name="Comma 4 3" xfId="717" xr:uid="{00000000-0005-0000-0000-0000C6020000}"/>
    <cellStyle name="Comma 4 3 2" xfId="718" xr:uid="{00000000-0005-0000-0000-0000C7020000}"/>
    <cellStyle name="Comma 5" xfId="719" xr:uid="{00000000-0005-0000-0000-0000C8020000}"/>
    <cellStyle name="Comma 5 2" xfId="720" xr:uid="{00000000-0005-0000-0000-0000C9020000}"/>
    <cellStyle name="Comma 5 2 2" xfId="721" xr:uid="{00000000-0005-0000-0000-0000CA020000}"/>
    <cellStyle name="Comma 6" xfId="722" xr:uid="{00000000-0005-0000-0000-0000CB020000}"/>
    <cellStyle name="Comma 6 2" xfId="723" xr:uid="{00000000-0005-0000-0000-0000CC020000}"/>
    <cellStyle name="Comma 6 2 2" xfId="724" xr:uid="{00000000-0005-0000-0000-0000CD020000}"/>
    <cellStyle name="Comma 7" xfId="725" xr:uid="{00000000-0005-0000-0000-0000CE020000}"/>
    <cellStyle name="Comma 7 2" xfId="726" xr:uid="{00000000-0005-0000-0000-0000CF020000}"/>
    <cellStyle name="Comma 8" xfId="727" xr:uid="{00000000-0005-0000-0000-0000D0020000}"/>
    <cellStyle name="Comma 8 2" xfId="728" xr:uid="{00000000-0005-0000-0000-0000D1020000}"/>
    <cellStyle name="Comma 9" xfId="729" xr:uid="{00000000-0005-0000-0000-0000D2020000}"/>
    <cellStyle name="Comma 9 2" xfId="730" xr:uid="{00000000-0005-0000-0000-0000D3020000}"/>
    <cellStyle name="Comma 9 3" xfId="731" xr:uid="{00000000-0005-0000-0000-0000D4020000}"/>
    <cellStyle name="Currency" xfId="1185" builtinId="4"/>
    <cellStyle name="Currency [0] 2" xfId="732" xr:uid="{00000000-0005-0000-0000-0000D6020000}"/>
    <cellStyle name="Currency 10" xfId="733" xr:uid="{00000000-0005-0000-0000-0000D7020000}"/>
    <cellStyle name="Currency 10 2" xfId="734" xr:uid="{00000000-0005-0000-0000-0000D8020000}"/>
    <cellStyle name="Currency 11" xfId="735" xr:uid="{00000000-0005-0000-0000-0000D9020000}"/>
    <cellStyle name="Currency 11 2" xfId="736" xr:uid="{00000000-0005-0000-0000-0000DA020000}"/>
    <cellStyle name="Currency 12" xfId="737" xr:uid="{00000000-0005-0000-0000-0000DB020000}"/>
    <cellStyle name="Currency 2" xfId="9" xr:uid="{00000000-0005-0000-0000-0000DC020000}"/>
    <cellStyle name="Currency 2 2" xfId="738" xr:uid="{00000000-0005-0000-0000-0000DD020000}"/>
    <cellStyle name="Currency 2 3" xfId="739" xr:uid="{00000000-0005-0000-0000-0000DE020000}"/>
    <cellStyle name="Currency 2 4" xfId="740" xr:uid="{00000000-0005-0000-0000-0000DF020000}"/>
    <cellStyle name="Currency 3" xfId="4" xr:uid="{00000000-0005-0000-0000-0000E0020000}"/>
    <cellStyle name="Currency 3 2" xfId="741" xr:uid="{00000000-0005-0000-0000-0000E1020000}"/>
    <cellStyle name="Currency 3 3" xfId="742" xr:uid="{00000000-0005-0000-0000-0000E2020000}"/>
    <cellStyle name="Currency 3 4" xfId="743" xr:uid="{00000000-0005-0000-0000-0000E3020000}"/>
    <cellStyle name="Currency 3 5" xfId="744" xr:uid="{00000000-0005-0000-0000-0000E4020000}"/>
    <cellStyle name="Currency 4" xfId="745" xr:uid="{00000000-0005-0000-0000-0000E5020000}"/>
    <cellStyle name="Currency 4 2" xfId="746" xr:uid="{00000000-0005-0000-0000-0000E6020000}"/>
    <cellStyle name="Currency 4 3" xfId="747" xr:uid="{00000000-0005-0000-0000-0000E7020000}"/>
    <cellStyle name="Currency 4 4" xfId="748" xr:uid="{00000000-0005-0000-0000-0000E8020000}"/>
    <cellStyle name="Currency 5" xfId="749" xr:uid="{00000000-0005-0000-0000-0000E9020000}"/>
    <cellStyle name="Currency 5 2" xfId="750" xr:uid="{00000000-0005-0000-0000-0000EA020000}"/>
    <cellStyle name="Currency 5 3" xfId="751" xr:uid="{00000000-0005-0000-0000-0000EB020000}"/>
    <cellStyle name="Currency 6" xfId="752" xr:uid="{00000000-0005-0000-0000-0000EC020000}"/>
    <cellStyle name="Currency 7" xfId="753" xr:uid="{00000000-0005-0000-0000-0000ED020000}"/>
    <cellStyle name="Currency 8" xfId="754" xr:uid="{00000000-0005-0000-0000-0000EE020000}"/>
    <cellStyle name="Currency 9" xfId="755" xr:uid="{00000000-0005-0000-0000-0000EF020000}"/>
    <cellStyle name="Currency 9 2" xfId="756" xr:uid="{00000000-0005-0000-0000-0000F0020000}"/>
    <cellStyle name="Explanatory Text 2" xfId="757" xr:uid="{00000000-0005-0000-0000-0000F1020000}"/>
    <cellStyle name="Explanatory Text 2 2" xfId="758" xr:uid="{00000000-0005-0000-0000-0000F2020000}"/>
    <cellStyle name="Explanatory Text 2 3" xfId="759" xr:uid="{00000000-0005-0000-0000-0000F3020000}"/>
    <cellStyle name="Explanatory Text 2 4" xfId="760" xr:uid="{00000000-0005-0000-0000-0000F4020000}"/>
    <cellStyle name="Explanatory Text 3" xfId="761" xr:uid="{00000000-0005-0000-0000-0000F5020000}"/>
    <cellStyle name="Explanatory Text 3 2" xfId="762" xr:uid="{00000000-0005-0000-0000-0000F6020000}"/>
    <cellStyle name="Explanatory Text 3 3" xfId="763" xr:uid="{00000000-0005-0000-0000-0000F7020000}"/>
    <cellStyle name="Explanatory Text 3 4" xfId="764" xr:uid="{00000000-0005-0000-0000-0000F8020000}"/>
    <cellStyle name="Explanatory Text 4" xfId="765" xr:uid="{00000000-0005-0000-0000-0000F9020000}"/>
    <cellStyle name="Explanatory Text 4 2" xfId="766" xr:uid="{00000000-0005-0000-0000-0000FA020000}"/>
    <cellStyle name="Explanatory Text 4 3" xfId="767" xr:uid="{00000000-0005-0000-0000-0000FB020000}"/>
    <cellStyle name="Explanatory Text 4 4" xfId="768" xr:uid="{00000000-0005-0000-0000-0000FC020000}"/>
    <cellStyle name="Explanatory Text 5" xfId="769" xr:uid="{00000000-0005-0000-0000-0000FD020000}"/>
    <cellStyle name="Explanatory Text 5 2" xfId="770" xr:uid="{00000000-0005-0000-0000-0000FE020000}"/>
    <cellStyle name="Explanatory Text 5 3" xfId="771" xr:uid="{00000000-0005-0000-0000-0000FF020000}"/>
    <cellStyle name="Explanatory Text 5 4" xfId="772" xr:uid="{00000000-0005-0000-0000-000000030000}"/>
    <cellStyle name="Explanatory Text 6" xfId="773" xr:uid="{00000000-0005-0000-0000-000001030000}"/>
    <cellStyle name="Explanatory Text 6 2" xfId="774" xr:uid="{00000000-0005-0000-0000-000002030000}"/>
    <cellStyle name="Explanatory Text 6 3" xfId="775" xr:uid="{00000000-0005-0000-0000-000003030000}"/>
    <cellStyle name="Explanatory Text 6 4" xfId="776" xr:uid="{00000000-0005-0000-0000-000004030000}"/>
    <cellStyle name="Explanatory Text 7" xfId="777" xr:uid="{00000000-0005-0000-0000-000005030000}"/>
    <cellStyle name="Explanatory Text 7 2" xfId="778" xr:uid="{00000000-0005-0000-0000-000006030000}"/>
    <cellStyle name="Explanatory Text 7 3" xfId="779" xr:uid="{00000000-0005-0000-0000-000007030000}"/>
    <cellStyle name="Explanatory Text 7 4" xfId="780" xr:uid="{00000000-0005-0000-0000-000008030000}"/>
    <cellStyle name="Explanatory Text 8" xfId="781" xr:uid="{00000000-0005-0000-0000-000009030000}"/>
    <cellStyle name="Good 2" xfId="782" xr:uid="{00000000-0005-0000-0000-00000A030000}"/>
    <cellStyle name="Good 2 2" xfId="783" xr:uid="{00000000-0005-0000-0000-00000B030000}"/>
    <cellStyle name="Good 2 3" xfId="784" xr:uid="{00000000-0005-0000-0000-00000C030000}"/>
    <cellStyle name="Good 2 4" xfId="785" xr:uid="{00000000-0005-0000-0000-00000D030000}"/>
    <cellStyle name="Good 3" xfId="786" xr:uid="{00000000-0005-0000-0000-00000E030000}"/>
    <cellStyle name="Good 3 2" xfId="787" xr:uid="{00000000-0005-0000-0000-00000F030000}"/>
    <cellStyle name="Good 3 3" xfId="788" xr:uid="{00000000-0005-0000-0000-000010030000}"/>
    <cellStyle name="Good 3 4" xfId="789" xr:uid="{00000000-0005-0000-0000-000011030000}"/>
    <cellStyle name="Good 4" xfId="790" xr:uid="{00000000-0005-0000-0000-000012030000}"/>
    <cellStyle name="Good 4 2" xfId="791" xr:uid="{00000000-0005-0000-0000-000013030000}"/>
    <cellStyle name="Good 4 3" xfId="792" xr:uid="{00000000-0005-0000-0000-000014030000}"/>
    <cellStyle name="Good 4 4" xfId="793" xr:uid="{00000000-0005-0000-0000-000015030000}"/>
    <cellStyle name="Good 5" xfId="794" xr:uid="{00000000-0005-0000-0000-000016030000}"/>
    <cellStyle name="Good 5 2" xfId="795" xr:uid="{00000000-0005-0000-0000-000017030000}"/>
    <cellStyle name="Good 5 3" xfId="796" xr:uid="{00000000-0005-0000-0000-000018030000}"/>
    <cellStyle name="Good 5 4" xfId="797" xr:uid="{00000000-0005-0000-0000-000019030000}"/>
    <cellStyle name="Good 6" xfId="798" xr:uid="{00000000-0005-0000-0000-00001A030000}"/>
    <cellStyle name="Good 6 2" xfId="799" xr:uid="{00000000-0005-0000-0000-00001B030000}"/>
    <cellStyle name="Good 6 3" xfId="800" xr:uid="{00000000-0005-0000-0000-00001C030000}"/>
    <cellStyle name="Good 6 4" xfId="801" xr:uid="{00000000-0005-0000-0000-00001D030000}"/>
    <cellStyle name="Good 7" xfId="802" xr:uid="{00000000-0005-0000-0000-00001E030000}"/>
    <cellStyle name="Good 7 2" xfId="803" xr:uid="{00000000-0005-0000-0000-00001F030000}"/>
    <cellStyle name="Good 7 3" xfId="804" xr:uid="{00000000-0005-0000-0000-000020030000}"/>
    <cellStyle name="Good 7 4" xfId="805" xr:uid="{00000000-0005-0000-0000-000021030000}"/>
    <cellStyle name="Good 8" xfId="806" xr:uid="{00000000-0005-0000-0000-000022030000}"/>
    <cellStyle name="Heading 1 2" xfId="807" xr:uid="{00000000-0005-0000-0000-000023030000}"/>
    <cellStyle name="Heading 1 2 2" xfId="808" xr:uid="{00000000-0005-0000-0000-000024030000}"/>
    <cellStyle name="Heading 1 2 3" xfId="809" xr:uid="{00000000-0005-0000-0000-000025030000}"/>
    <cellStyle name="Heading 1 2 4" xfId="810" xr:uid="{00000000-0005-0000-0000-000026030000}"/>
    <cellStyle name="Heading 1 3" xfId="811" xr:uid="{00000000-0005-0000-0000-000027030000}"/>
    <cellStyle name="Heading 1 3 2" xfId="812" xr:uid="{00000000-0005-0000-0000-000028030000}"/>
    <cellStyle name="Heading 1 3 3" xfId="813" xr:uid="{00000000-0005-0000-0000-000029030000}"/>
    <cellStyle name="Heading 1 3 4" xfId="814" xr:uid="{00000000-0005-0000-0000-00002A030000}"/>
    <cellStyle name="Heading 1 4" xfId="815" xr:uid="{00000000-0005-0000-0000-00002B030000}"/>
    <cellStyle name="Heading 1 4 2" xfId="816" xr:uid="{00000000-0005-0000-0000-00002C030000}"/>
    <cellStyle name="Heading 1 4 3" xfId="817" xr:uid="{00000000-0005-0000-0000-00002D030000}"/>
    <cellStyle name="Heading 1 4 4" xfId="818" xr:uid="{00000000-0005-0000-0000-00002E030000}"/>
    <cellStyle name="Heading 1 5" xfId="819" xr:uid="{00000000-0005-0000-0000-00002F030000}"/>
    <cellStyle name="Heading 1 5 2" xfId="820" xr:uid="{00000000-0005-0000-0000-000030030000}"/>
    <cellStyle name="Heading 1 5 3" xfId="821" xr:uid="{00000000-0005-0000-0000-000031030000}"/>
    <cellStyle name="Heading 1 5 4" xfId="822" xr:uid="{00000000-0005-0000-0000-000032030000}"/>
    <cellStyle name="Heading 1 6" xfId="823" xr:uid="{00000000-0005-0000-0000-000033030000}"/>
    <cellStyle name="Heading 1 6 2" xfId="824" xr:uid="{00000000-0005-0000-0000-000034030000}"/>
    <cellStyle name="Heading 1 6 3" xfId="825" xr:uid="{00000000-0005-0000-0000-000035030000}"/>
    <cellStyle name="Heading 1 6 4" xfId="826" xr:uid="{00000000-0005-0000-0000-000036030000}"/>
    <cellStyle name="Heading 1 7" xfId="827" xr:uid="{00000000-0005-0000-0000-000037030000}"/>
    <cellStyle name="Heading 1 7 2" xfId="828" xr:uid="{00000000-0005-0000-0000-000038030000}"/>
    <cellStyle name="Heading 1 7 3" xfId="829" xr:uid="{00000000-0005-0000-0000-000039030000}"/>
    <cellStyle name="Heading 1 7 4" xfId="830" xr:uid="{00000000-0005-0000-0000-00003A030000}"/>
    <cellStyle name="Heading 1 8" xfId="831" xr:uid="{00000000-0005-0000-0000-00003B030000}"/>
    <cellStyle name="Heading 2 2" xfId="832" xr:uid="{00000000-0005-0000-0000-00003C030000}"/>
    <cellStyle name="Heading 2 2 2" xfId="833" xr:uid="{00000000-0005-0000-0000-00003D030000}"/>
    <cellStyle name="Heading 2 2 3" xfId="834" xr:uid="{00000000-0005-0000-0000-00003E030000}"/>
    <cellStyle name="Heading 2 2 4" xfId="835" xr:uid="{00000000-0005-0000-0000-00003F030000}"/>
    <cellStyle name="Heading 2 3" xfId="836" xr:uid="{00000000-0005-0000-0000-000040030000}"/>
    <cellStyle name="Heading 2 3 2" xfId="837" xr:uid="{00000000-0005-0000-0000-000041030000}"/>
    <cellStyle name="Heading 2 3 3" xfId="838" xr:uid="{00000000-0005-0000-0000-000042030000}"/>
    <cellStyle name="Heading 2 3 4" xfId="839" xr:uid="{00000000-0005-0000-0000-000043030000}"/>
    <cellStyle name="Heading 2 4" xfId="840" xr:uid="{00000000-0005-0000-0000-000044030000}"/>
    <cellStyle name="Heading 2 4 2" xfId="841" xr:uid="{00000000-0005-0000-0000-000045030000}"/>
    <cellStyle name="Heading 2 4 3" xfId="842" xr:uid="{00000000-0005-0000-0000-000046030000}"/>
    <cellStyle name="Heading 2 4 4" xfId="843" xr:uid="{00000000-0005-0000-0000-000047030000}"/>
    <cellStyle name="Heading 2 5" xfId="844" xr:uid="{00000000-0005-0000-0000-000048030000}"/>
    <cellStyle name="Heading 2 5 2" xfId="845" xr:uid="{00000000-0005-0000-0000-000049030000}"/>
    <cellStyle name="Heading 2 5 3" xfId="846" xr:uid="{00000000-0005-0000-0000-00004A030000}"/>
    <cellStyle name="Heading 2 5 4" xfId="847" xr:uid="{00000000-0005-0000-0000-00004B030000}"/>
    <cellStyle name="Heading 2 6" xfId="848" xr:uid="{00000000-0005-0000-0000-00004C030000}"/>
    <cellStyle name="Heading 2 6 2" xfId="849" xr:uid="{00000000-0005-0000-0000-00004D030000}"/>
    <cellStyle name="Heading 2 6 3" xfId="850" xr:uid="{00000000-0005-0000-0000-00004E030000}"/>
    <cellStyle name="Heading 2 6 4" xfId="851" xr:uid="{00000000-0005-0000-0000-00004F030000}"/>
    <cellStyle name="Heading 2 7" xfId="852" xr:uid="{00000000-0005-0000-0000-000050030000}"/>
    <cellStyle name="Heading 2 7 2" xfId="853" xr:uid="{00000000-0005-0000-0000-000051030000}"/>
    <cellStyle name="Heading 2 7 3" xfId="854" xr:uid="{00000000-0005-0000-0000-000052030000}"/>
    <cellStyle name="Heading 2 7 4" xfId="855" xr:uid="{00000000-0005-0000-0000-000053030000}"/>
    <cellStyle name="Heading 2 8" xfId="856" xr:uid="{00000000-0005-0000-0000-000054030000}"/>
    <cellStyle name="Heading 3 2" xfId="857" xr:uid="{00000000-0005-0000-0000-000055030000}"/>
    <cellStyle name="Heading 3 2 2" xfId="858" xr:uid="{00000000-0005-0000-0000-000056030000}"/>
    <cellStyle name="Heading 3 2 3" xfId="859" xr:uid="{00000000-0005-0000-0000-000057030000}"/>
    <cellStyle name="Heading 3 2 4" xfId="860" xr:uid="{00000000-0005-0000-0000-000058030000}"/>
    <cellStyle name="Heading 3 3" xfId="861" xr:uid="{00000000-0005-0000-0000-000059030000}"/>
    <cellStyle name="Heading 3 3 2" xfId="862" xr:uid="{00000000-0005-0000-0000-00005A030000}"/>
    <cellStyle name="Heading 3 3 3" xfId="863" xr:uid="{00000000-0005-0000-0000-00005B030000}"/>
    <cellStyle name="Heading 3 3 4" xfId="864" xr:uid="{00000000-0005-0000-0000-00005C030000}"/>
    <cellStyle name="Heading 3 4" xfId="865" xr:uid="{00000000-0005-0000-0000-00005D030000}"/>
    <cellStyle name="Heading 3 4 2" xfId="866" xr:uid="{00000000-0005-0000-0000-00005E030000}"/>
    <cellStyle name="Heading 3 4 3" xfId="867" xr:uid="{00000000-0005-0000-0000-00005F030000}"/>
    <cellStyle name="Heading 3 4 4" xfId="868" xr:uid="{00000000-0005-0000-0000-000060030000}"/>
    <cellStyle name="Heading 3 5" xfId="869" xr:uid="{00000000-0005-0000-0000-000061030000}"/>
    <cellStyle name="Heading 3 5 2" xfId="870" xr:uid="{00000000-0005-0000-0000-000062030000}"/>
    <cellStyle name="Heading 3 5 3" xfId="871" xr:uid="{00000000-0005-0000-0000-000063030000}"/>
    <cellStyle name="Heading 3 5 4" xfId="872" xr:uid="{00000000-0005-0000-0000-000064030000}"/>
    <cellStyle name="Heading 3 6" xfId="873" xr:uid="{00000000-0005-0000-0000-000065030000}"/>
    <cellStyle name="Heading 3 6 2" xfId="874" xr:uid="{00000000-0005-0000-0000-000066030000}"/>
    <cellStyle name="Heading 3 6 3" xfId="875" xr:uid="{00000000-0005-0000-0000-000067030000}"/>
    <cellStyle name="Heading 3 6 4" xfId="876" xr:uid="{00000000-0005-0000-0000-000068030000}"/>
    <cellStyle name="Heading 3 7" xfId="877" xr:uid="{00000000-0005-0000-0000-000069030000}"/>
    <cellStyle name="Heading 3 7 2" xfId="878" xr:uid="{00000000-0005-0000-0000-00006A030000}"/>
    <cellStyle name="Heading 3 7 3" xfId="879" xr:uid="{00000000-0005-0000-0000-00006B030000}"/>
    <cellStyle name="Heading 3 7 4" xfId="880" xr:uid="{00000000-0005-0000-0000-00006C030000}"/>
    <cellStyle name="Heading 3 8" xfId="881" xr:uid="{00000000-0005-0000-0000-00006D030000}"/>
    <cellStyle name="Heading 4 2" xfId="882" xr:uid="{00000000-0005-0000-0000-00006E030000}"/>
    <cellStyle name="Heading 4 2 2" xfId="883" xr:uid="{00000000-0005-0000-0000-00006F030000}"/>
    <cellStyle name="Heading 4 2 3" xfId="884" xr:uid="{00000000-0005-0000-0000-000070030000}"/>
    <cellStyle name="Heading 4 2 4" xfId="885" xr:uid="{00000000-0005-0000-0000-000071030000}"/>
    <cellStyle name="Heading 4 3" xfId="886" xr:uid="{00000000-0005-0000-0000-000072030000}"/>
    <cellStyle name="Heading 4 3 2" xfId="887" xr:uid="{00000000-0005-0000-0000-000073030000}"/>
    <cellStyle name="Heading 4 3 3" xfId="888" xr:uid="{00000000-0005-0000-0000-000074030000}"/>
    <cellStyle name="Heading 4 3 4" xfId="889" xr:uid="{00000000-0005-0000-0000-000075030000}"/>
    <cellStyle name="Heading 4 4" xfId="890" xr:uid="{00000000-0005-0000-0000-000076030000}"/>
    <cellStyle name="Heading 4 4 2" xfId="891" xr:uid="{00000000-0005-0000-0000-000077030000}"/>
    <cellStyle name="Heading 4 4 3" xfId="892" xr:uid="{00000000-0005-0000-0000-000078030000}"/>
    <cellStyle name="Heading 4 4 4" xfId="893" xr:uid="{00000000-0005-0000-0000-000079030000}"/>
    <cellStyle name="Heading 4 5" xfId="894" xr:uid="{00000000-0005-0000-0000-00007A030000}"/>
    <cellStyle name="Heading 4 5 2" xfId="895" xr:uid="{00000000-0005-0000-0000-00007B030000}"/>
    <cellStyle name="Heading 4 5 3" xfId="896" xr:uid="{00000000-0005-0000-0000-00007C030000}"/>
    <cellStyle name="Heading 4 5 4" xfId="897" xr:uid="{00000000-0005-0000-0000-00007D030000}"/>
    <cellStyle name="Heading 4 6" xfId="898" xr:uid="{00000000-0005-0000-0000-00007E030000}"/>
    <cellStyle name="Heading 4 6 2" xfId="899" xr:uid="{00000000-0005-0000-0000-00007F030000}"/>
    <cellStyle name="Heading 4 6 3" xfId="900" xr:uid="{00000000-0005-0000-0000-000080030000}"/>
    <cellStyle name="Heading 4 6 4" xfId="901" xr:uid="{00000000-0005-0000-0000-000081030000}"/>
    <cellStyle name="Heading 4 7" xfId="902" xr:uid="{00000000-0005-0000-0000-000082030000}"/>
    <cellStyle name="Heading 4 7 2" xfId="903" xr:uid="{00000000-0005-0000-0000-000083030000}"/>
    <cellStyle name="Heading 4 7 3" xfId="904" xr:uid="{00000000-0005-0000-0000-000084030000}"/>
    <cellStyle name="Heading 4 7 4" xfId="905" xr:uid="{00000000-0005-0000-0000-000085030000}"/>
    <cellStyle name="Heading 4 8" xfId="906" xr:uid="{00000000-0005-0000-0000-000086030000}"/>
    <cellStyle name="Input 2" xfId="907" xr:uid="{00000000-0005-0000-0000-000087030000}"/>
    <cellStyle name="Input 2 2" xfId="908" xr:uid="{00000000-0005-0000-0000-000088030000}"/>
    <cellStyle name="Input 2 3" xfId="909" xr:uid="{00000000-0005-0000-0000-000089030000}"/>
    <cellStyle name="Input 2 4" xfId="910" xr:uid="{00000000-0005-0000-0000-00008A030000}"/>
    <cellStyle name="Input 3" xfId="911" xr:uid="{00000000-0005-0000-0000-00008B030000}"/>
    <cellStyle name="Input 3 2" xfId="912" xr:uid="{00000000-0005-0000-0000-00008C030000}"/>
    <cellStyle name="Input 3 3" xfId="913" xr:uid="{00000000-0005-0000-0000-00008D030000}"/>
    <cellStyle name="Input 3 4" xfId="914" xr:uid="{00000000-0005-0000-0000-00008E030000}"/>
    <cellStyle name="Input 4" xfId="915" xr:uid="{00000000-0005-0000-0000-00008F030000}"/>
    <cellStyle name="Input 4 2" xfId="916" xr:uid="{00000000-0005-0000-0000-000090030000}"/>
    <cellStyle name="Input 4 3" xfId="917" xr:uid="{00000000-0005-0000-0000-000091030000}"/>
    <cellStyle name="Input 4 4" xfId="918" xr:uid="{00000000-0005-0000-0000-000092030000}"/>
    <cellStyle name="Input 5" xfId="919" xr:uid="{00000000-0005-0000-0000-000093030000}"/>
    <cellStyle name="Input 5 2" xfId="920" xr:uid="{00000000-0005-0000-0000-000094030000}"/>
    <cellStyle name="Input 5 3" xfId="921" xr:uid="{00000000-0005-0000-0000-000095030000}"/>
    <cellStyle name="Input 5 4" xfId="922" xr:uid="{00000000-0005-0000-0000-000096030000}"/>
    <cellStyle name="Input 6" xfId="923" xr:uid="{00000000-0005-0000-0000-000097030000}"/>
    <cellStyle name="Input 6 2" xfId="924" xr:uid="{00000000-0005-0000-0000-000098030000}"/>
    <cellStyle name="Input 6 3" xfId="925" xr:uid="{00000000-0005-0000-0000-000099030000}"/>
    <cellStyle name="Input 6 4" xfId="926" xr:uid="{00000000-0005-0000-0000-00009A030000}"/>
    <cellStyle name="Input 7" xfId="927" xr:uid="{00000000-0005-0000-0000-00009B030000}"/>
    <cellStyle name="Input 7 2" xfId="928" xr:uid="{00000000-0005-0000-0000-00009C030000}"/>
    <cellStyle name="Input 7 3" xfId="929" xr:uid="{00000000-0005-0000-0000-00009D030000}"/>
    <cellStyle name="Input 7 4" xfId="930" xr:uid="{00000000-0005-0000-0000-00009E030000}"/>
    <cellStyle name="Input 8" xfId="931" xr:uid="{00000000-0005-0000-0000-00009F030000}"/>
    <cellStyle name="Linked Cell 2" xfId="932" xr:uid="{00000000-0005-0000-0000-0000A0030000}"/>
    <cellStyle name="Linked Cell 2 2" xfId="933" xr:uid="{00000000-0005-0000-0000-0000A1030000}"/>
    <cellStyle name="Linked Cell 2 3" xfId="934" xr:uid="{00000000-0005-0000-0000-0000A2030000}"/>
    <cellStyle name="Linked Cell 2 4" xfId="935" xr:uid="{00000000-0005-0000-0000-0000A3030000}"/>
    <cellStyle name="Linked Cell 3" xfId="936" xr:uid="{00000000-0005-0000-0000-0000A4030000}"/>
    <cellStyle name="Linked Cell 3 2" xfId="937" xr:uid="{00000000-0005-0000-0000-0000A5030000}"/>
    <cellStyle name="Linked Cell 3 3" xfId="938" xr:uid="{00000000-0005-0000-0000-0000A6030000}"/>
    <cellStyle name="Linked Cell 3 4" xfId="939" xr:uid="{00000000-0005-0000-0000-0000A7030000}"/>
    <cellStyle name="Linked Cell 4" xfId="940" xr:uid="{00000000-0005-0000-0000-0000A8030000}"/>
    <cellStyle name="Linked Cell 4 2" xfId="941" xr:uid="{00000000-0005-0000-0000-0000A9030000}"/>
    <cellStyle name="Linked Cell 4 3" xfId="942" xr:uid="{00000000-0005-0000-0000-0000AA030000}"/>
    <cellStyle name="Linked Cell 4 4" xfId="943" xr:uid="{00000000-0005-0000-0000-0000AB030000}"/>
    <cellStyle name="Linked Cell 5" xfId="944" xr:uid="{00000000-0005-0000-0000-0000AC030000}"/>
    <cellStyle name="Linked Cell 5 2" xfId="945" xr:uid="{00000000-0005-0000-0000-0000AD030000}"/>
    <cellStyle name="Linked Cell 5 3" xfId="946" xr:uid="{00000000-0005-0000-0000-0000AE030000}"/>
    <cellStyle name="Linked Cell 5 4" xfId="947" xr:uid="{00000000-0005-0000-0000-0000AF030000}"/>
    <cellStyle name="Linked Cell 6" xfId="948" xr:uid="{00000000-0005-0000-0000-0000B0030000}"/>
    <cellStyle name="Linked Cell 6 2" xfId="949" xr:uid="{00000000-0005-0000-0000-0000B1030000}"/>
    <cellStyle name="Linked Cell 6 3" xfId="950" xr:uid="{00000000-0005-0000-0000-0000B2030000}"/>
    <cellStyle name="Linked Cell 6 4" xfId="951" xr:uid="{00000000-0005-0000-0000-0000B3030000}"/>
    <cellStyle name="Linked Cell 7" xfId="952" xr:uid="{00000000-0005-0000-0000-0000B4030000}"/>
    <cellStyle name="Linked Cell 7 2" xfId="953" xr:uid="{00000000-0005-0000-0000-0000B5030000}"/>
    <cellStyle name="Linked Cell 7 3" xfId="954" xr:uid="{00000000-0005-0000-0000-0000B6030000}"/>
    <cellStyle name="Linked Cell 7 4" xfId="955" xr:uid="{00000000-0005-0000-0000-0000B7030000}"/>
    <cellStyle name="Linked Cell 8" xfId="956" xr:uid="{00000000-0005-0000-0000-0000B8030000}"/>
    <cellStyle name="Neutral 2" xfId="957" xr:uid="{00000000-0005-0000-0000-0000B9030000}"/>
    <cellStyle name="Neutral 2 2" xfId="958" xr:uid="{00000000-0005-0000-0000-0000BA030000}"/>
    <cellStyle name="Neutral 2 3" xfId="959" xr:uid="{00000000-0005-0000-0000-0000BB030000}"/>
    <cellStyle name="Neutral 2 4" xfId="960" xr:uid="{00000000-0005-0000-0000-0000BC030000}"/>
    <cellStyle name="Neutral 3" xfId="961" xr:uid="{00000000-0005-0000-0000-0000BD030000}"/>
    <cellStyle name="Neutral 3 2" xfId="962" xr:uid="{00000000-0005-0000-0000-0000BE030000}"/>
    <cellStyle name="Neutral 3 3" xfId="963" xr:uid="{00000000-0005-0000-0000-0000BF030000}"/>
    <cellStyle name="Neutral 3 4" xfId="964" xr:uid="{00000000-0005-0000-0000-0000C0030000}"/>
    <cellStyle name="Neutral 4" xfId="965" xr:uid="{00000000-0005-0000-0000-0000C1030000}"/>
    <cellStyle name="Neutral 4 2" xfId="966" xr:uid="{00000000-0005-0000-0000-0000C2030000}"/>
    <cellStyle name="Neutral 4 3" xfId="967" xr:uid="{00000000-0005-0000-0000-0000C3030000}"/>
    <cellStyle name="Neutral 4 4" xfId="968" xr:uid="{00000000-0005-0000-0000-0000C4030000}"/>
    <cellStyle name="Neutral 5" xfId="969" xr:uid="{00000000-0005-0000-0000-0000C5030000}"/>
    <cellStyle name="Neutral 5 2" xfId="970" xr:uid="{00000000-0005-0000-0000-0000C6030000}"/>
    <cellStyle name="Neutral 5 3" xfId="971" xr:uid="{00000000-0005-0000-0000-0000C7030000}"/>
    <cellStyle name="Neutral 5 4" xfId="972" xr:uid="{00000000-0005-0000-0000-0000C8030000}"/>
    <cellStyle name="Neutral 6" xfId="973" xr:uid="{00000000-0005-0000-0000-0000C9030000}"/>
    <cellStyle name="Neutral 6 2" xfId="974" xr:uid="{00000000-0005-0000-0000-0000CA030000}"/>
    <cellStyle name="Neutral 6 3" xfId="975" xr:uid="{00000000-0005-0000-0000-0000CB030000}"/>
    <cellStyle name="Neutral 6 4" xfId="976" xr:uid="{00000000-0005-0000-0000-0000CC030000}"/>
    <cellStyle name="Neutral 7" xfId="977" xr:uid="{00000000-0005-0000-0000-0000CD030000}"/>
    <cellStyle name="Neutral 7 2" xfId="978" xr:uid="{00000000-0005-0000-0000-0000CE030000}"/>
    <cellStyle name="Neutral 7 3" xfId="979" xr:uid="{00000000-0005-0000-0000-0000CF030000}"/>
    <cellStyle name="Neutral 7 4" xfId="980" xr:uid="{00000000-0005-0000-0000-0000D0030000}"/>
    <cellStyle name="Neutral 8" xfId="981" xr:uid="{00000000-0005-0000-0000-0000D1030000}"/>
    <cellStyle name="Normal" xfId="0" builtinId="0"/>
    <cellStyle name="Normal 10" xfId="982" xr:uid="{00000000-0005-0000-0000-0000D3030000}"/>
    <cellStyle name="Normal 11" xfId="983" xr:uid="{00000000-0005-0000-0000-0000D4030000}"/>
    <cellStyle name="Normal 12" xfId="984" xr:uid="{00000000-0005-0000-0000-0000D5030000}"/>
    <cellStyle name="Normal 12 2" xfId="985" xr:uid="{00000000-0005-0000-0000-0000D6030000}"/>
    <cellStyle name="Normal 12_A-1" xfId="986" xr:uid="{00000000-0005-0000-0000-0000D7030000}"/>
    <cellStyle name="Normal 13" xfId="987" xr:uid="{00000000-0005-0000-0000-0000D8030000}"/>
    <cellStyle name="Normal 14" xfId="988" xr:uid="{00000000-0005-0000-0000-0000D9030000}"/>
    <cellStyle name="Normal 14 2" xfId="989" xr:uid="{00000000-0005-0000-0000-0000DA030000}"/>
    <cellStyle name="Normal 14_A-1" xfId="990" xr:uid="{00000000-0005-0000-0000-0000DB030000}"/>
    <cellStyle name="Normal 15" xfId="991" xr:uid="{00000000-0005-0000-0000-0000DC030000}"/>
    <cellStyle name="Normal 16" xfId="992" xr:uid="{00000000-0005-0000-0000-0000DD030000}"/>
    <cellStyle name="Normal 16 2" xfId="993" xr:uid="{00000000-0005-0000-0000-0000DE030000}"/>
    <cellStyle name="Normal 17" xfId="994" xr:uid="{00000000-0005-0000-0000-0000DF030000}"/>
    <cellStyle name="Normal 18" xfId="995" xr:uid="{00000000-0005-0000-0000-0000E0030000}"/>
    <cellStyle name="Normal 19" xfId="996" xr:uid="{00000000-0005-0000-0000-0000E1030000}"/>
    <cellStyle name="Normal 2" xfId="6" xr:uid="{00000000-0005-0000-0000-0000E2030000}"/>
    <cellStyle name="Normal 2 10" xfId="997" xr:uid="{00000000-0005-0000-0000-0000E3030000}"/>
    <cellStyle name="Normal 2 11" xfId="998" xr:uid="{00000000-0005-0000-0000-0000E4030000}"/>
    <cellStyle name="Normal 2 12" xfId="999" xr:uid="{00000000-0005-0000-0000-0000E5030000}"/>
    <cellStyle name="Normal 2 13" xfId="1000" xr:uid="{00000000-0005-0000-0000-0000E6030000}"/>
    <cellStyle name="Normal 2 13 2" xfId="1001" xr:uid="{00000000-0005-0000-0000-0000E7030000}"/>
    <cellStyle name="Normal 2 13_A-1" xfId="1002" xr:uid="{00000000-0005-0000-0000-0000E8030000}"/>
    <cellStyle name="Normal 2 14" xfId="1003" xr:uid="{00000000-0005-0000-0000-0000E9030000}"/>
    <cellStyle name="Normal 2 15" xfId="1004" xr:uid="{00000000-0005-0000-0000-0000EA030000}"/>
    <cellStyle name="Normal 2 16" xfId="1005" xr:uid="{00000000-0005-0000-0000-0000EB030000}"/>
    <cellStyle name="Normal 2 17" xfId="1006" xr:uid="{00000000-0005-0000-0000-0000EC030000}"/>
    <cellStyle name="Normal 2 18" xfId="1007" xr:uid="{00000000-0005-0000-0000-0000ED030000}"/>
    <cellStyle name="Normal 2 19" xfId="1008" xr:uid="{00000000-0005-0000-0000-0000EE030000}"/>
    <cellStyle name="Normal 2 2" xfId="1009" xr:uid="{00000000-0005-0000-0000-0000EF030000}"/>
    <cellStyle name="Normal 2 2 2" xfId="1010" xr:uid="{00000000-0005-0000-0000-0000F0030000}"/>
    <cellStyle name="Normal 2 2 3" xfId="1011" xr:uid="{00000000-0005-0000-0000-0000F1030000}"/>
    <cellStyle name="Normal 2 2 4" xfId="1012" xr:uid="{00000000-0005-0000-0000-0000F2030000}"/>
    <cellStyle name="Normal 2 20" xfId="1013" xr:uid="{00000000-0005-0000-0000-0000F3030000}"/>
    <cellStyle name="Normal 2 3" xfId="1014" xr:uid="{00000000-0005-0000-0000-0000F4030000}"/>
    <cellStyle name="Normal 2 3 2" xfId="1015" xr:uid="{00000000-0005-0000-0000-0000F5030000}"/>
    <cellStyle name="Normal 2 4" xfId="1016" xr:uid="{00000000-0005-0000-0000-0000F6030000}"/>
    <cellStyle name="Normal 2 4 2" xfId="1017" xr:uid="{00000000-0005-0000-0000-0000F7030000}"/>
    <cellStyle name="Normal 2 5" xfId="1018" xr:uid="{00000000-0005-0000-0000-0000F8030000}"/>
    <cellStyle name="Normal 2 5 2" xfId="1019" xr:uid="{00000000-0005-0000-0000-0000F9030000}"/>
    <cellStyle name="Normal 2 5 3" xfId="1020" xr:uid="{00000000-0005-0000-0000-0000FA030000}"/>
    <cellStyle name="Normal 2 5_A-1" xfId="1021" xr:uid="{00000000-0005-0000-0000-0000FB030000}"/>
    <cellStyle name="Normal 2 6" xfId="1022" xr:uid="{00000000-0005-0000-0000-0000FC030000}"/>
    <cellStyle name="Normal 2 7" xfId="1023" xr:uid="{00000000-0005-0000-0000-0000FD030000}"/>
    <cellStyle name="Normal 2 8" xfId="1024" xr:uid="{00000000-0005-0000-0000-0000FE030000}"/>
    <cellStyle name="Normal 2 9" xfId="1025" xr:uid="{00000000-0005-0000-0000-0000FF030000}"/>
    <cellStyle name="Normal 2_2012-13 Distr" xfId="1026" xr:uid="{00000000-0005-0000-0000-000000040000}"/>
    <cellStyle name="Normal 20" xfId="1027" xr:uid="{00000000-0005-0000-0000-000001040000}"/>
    <cellStyle name="Normal 21" xfId="1028" xr:uid="{00000000-0005-0000-0000-000002040000}"/>
    <cellStyle name="Normal 22" xfId="1029" xr:uid="{00000000-0005-0000-0000-000003040000}"/>
    <cellStyle name="Normal 23" xfId="1030" xr:uid="{00000000-0005-0000-0000-000004040000}"/>
    <cellStyle name="Normal 24" xfId="1031" xr:uid="{00000000-0005-0000-0000-000005040000}"/>
    <cellStyle name="Normal 25" xfId="1032" xr:uid="{00000000-0005-0000-0000-000006040000}"/>
    <cellStyle name="Normal 26" xfId="1033" xr:uid="{00000000-0005-0000-0000-000007040000}"/>
    <cellStyle name="Normal 3" xfId="1034" xr:uid="{00000000-0005-0000-0000-000008040000}"/>
    <cellStyle name="Normal 3 2" xfId="1035" xr:uid="{00000000-0005-0000-0000-000009040000}"/>
    <cellStyle name="Normal 3 3" xfId="1036" xr:uid="{00000000-0005-0000-0000-00000A040000}"/>
    <cellStyle name="Normal 3 4" xfId="1037" xr:uid="{00000000-0005-0000-0000-00000B040000}"/>
    <cellStyle name="Normal 3 5" xfId="1038" xr:uid="{00000000-0005-0000-0000-00000C040000}"/>
    <cellStyle name="Normal 4" xfId="1039" xr:uid="{00000000-0005-0000-0000-00000D040000}"/>
    <cellStyle name="Normal 4 2" xfId="1040" xr:uid="{00000000-0005-0000-0000-00000E040000}"/>
    <cellStyle name="Normal 4 3" xfId="1041" xr:uid="{00000000-0005-0000-0000-00000F040000}"/>
    <cellStyle name="Normal 4 4" xfId="1042" xr:uid="{00000000-0005-0000-0000-000010040000}"/>
    <cellStyle name="Normal 4 5" xfId="1043" xr:uid="{00000000-0005-0000-0000-000011040000}"/>
    <cellStyle name="Normal 5" xfId="1044" xr:uid="{00000000-0005-0000-0000-000012040000}"/>
    <cellStyle name="Normal 5 2" xfId="1045" xr:uid="{00000000-0005-0000-0000-000013040000}"/>
    <cellStyle name="Normal 6" xfId="1046" xr:uid="{00000000-0005-0000-0000-000014040000}"/>
    <cellStyle name="Normal 6 2" xfId="1047" xr:uid="{00000000-0005-0000-0000-000015040000}"/>
    <cellStyle name="Normal 7" xfId="1048" xr:uid="{00000000-0005-0000-0000-000016040000}"/>
    <cellStyle name="Normal 8" xfId="1049" xr:uid="{00000000-0005-0000-0000-000017040000}"/>
    <cellStyle name="Normal 8 2" xfId="1050" xr:uid="{00000000-0005-0000-0000-000018040000}"/>
    <cellStyle name="Normal 9" xfId="1051" xr:uid="{00000000-0005-0000-0000-000019040000}"/>
    <cellStyle name="Normal 9 2" xfId="1052" xr:uid="{00000000-0005-0000-0000-00001A040000}"/>
    <cellStyle name="Note 2" xfId="1053" xr:uid="{00000000-0005-0000-0000-00001B040000}"/>
    <cellStyle name="Note 2 2" xfId="1054" xr:uid="{00000000-0005-0000-0000-00001C040000}"/>
    <cellStyle name="Note 2 3" xfId="1055" xr:uid="{00000000-0005-0000-0000-00001D040000}"/>
    <cellStyle name="Note 2 4" xfId="1056" xr:uid="{00000000-0005-0000-0000-00001E040000}"/>
    <cellStyle name="Note 2 5" xfId="1057" xr:uid="{00000000-0005-0000-0000-00001F040000}"/>
    <cellStyle name="Note 3" xfId="1058" xr:uid="{00000000-0005-0000-0000-000020040000}"/>
    <cellStyle name="Note 3 2" xfId="1059" xr:uid="{00000000-0005-0000-0000-000021040000}"/>
    <cellStyle name="Note 3 3" xfId="1060" xr:uid="{00000000-0005-0000-0000-000022040000}"/>
    <cellStyle name="Note 3 4" xfId="1061" xr:uid="{00000000-0005-0000-0000-000023040000}"/>
    <cellStyle name="Note 4" xfId="1062" xr:uid="{00000000-0005-0000-0000-000024040000}"/>
    <cellStyle name="Note 4 2" xfId="1063" xr:uid="{00000000-0005-0000-0000-000025040000}"/>
    <cellStyle name="Note 4 3" xfId="1064" xr:uid="{00000000-0005-0000-0000-000026040000}"/>
    <cellStyle name="Note 4 4" xfId="1065" xr:uid="{00000000-0005-0000-0000-000027040000}"/>
    <cellStyle name="Note 5" xfId="1066" xr:uid="{00000000-0005-0000-0000-000028040000}"/>
    <cellStyle name="Note 5 2" xfId="1067" xr:uid="{00000000-0005-0000-0000-000029040000}"/>
    <cellStyle name="Note 5 3" xfId="1068" xr:uid="{00000000-0005-0000-0000-00002A040000}"/>
    <cellStyle name="Note 5 4" xfId="1069" xr:uid="{00000000-0005-0000-0000-00002B040000}"/>
    <cellStyle name="Note 6" xfId="1070" xr:uid="{00000000-0005-0000-0000-00002C040000}"/>
    <cellStyle name="Note 6 2" xfId="1071" xr:uid="{00000000-0005-0000-0000-00002D040000}"/>
    <cellStyle name="Note 6 3" xfId="1072" xr:uid="{00000000-0005-0000-0000-00002E040000}"/>
    <cellStyle name="Note 6 4" xfId="1073" xr:uid="{00000000-0005-0000-0000-00002F040000}"/>
    <cellStyle name="Note 7" xfId="1074" xr:uid="{00000000-0005-0000-0000-000030040000}"/>
    <cellStyle name="Note 7 2" xfId="1075" xr:uid="{00000000-0005-0000-0000-000031040000}"/>
    <cellStyle name="Note 7 3" xfId="1076" xr:uid="{00000000-0005-0000-0000-000032040000}"/>
    <cellStyle name="Note 7 4" xfId="1077" xr:uid="{00000000-0005-0000-0000-000033040000}"/>
    <cellStyle name="Note 8" xfId="1078" xr:uid="{00000000-0005-0000-0000-000034040000}"/>
    <cellStyle name="Output 2" xfId="1079" xr:uid="{00000000-0005-0000-0000-000035040000}"/>
    <cellStyle name="Output 2 2" xfId="1080" xr:uid="{00000000-0005-0000-0000-000036040000}"/>
    <cellStyle name="Output 2 3" xfId="1081" xr:uid="{00000000-0005-0000-0000-000037040000}"/>
    <cellStyle name="Output 2 4" xfId="1082" xr:uid="{00000000-0005-0000-0000-000038040000}"/>
    <cellStyle name="Output 3" xfId="1083" xr:uid="{00000000-0005-0000-0000-000039040000}"/>
    <cellStyle name="Output 3 2" xfId="1084" xr:uid="{00000000-0005-0000-0000-00003A040000}"/>
    <cellStyle name="Output 3 3" xfId="1085" xr:uid="{00000000-0005-0000-0000-00003B040000}"/>
    <cellStyle name="Output 3 4" xfId="1086" xr:uid="{00000000-0005-0000-0000-00003C040000}"/>
    <cellStyle name="Output 4" xfId="1087" xr:uid="{00000000-0005-0000-0000-00003D040000}"/>
    <cellStyle name="Output 4 2" xfId="1088" xr:uid="{00000000-0005-0000-0000-00003E040000}"/>
    <cellStyle name="Output 4 3" xfId="1089" xr:uid="{00000000-0005-0000-0000-00003F040000}"/>
    <cellStyle name="Output 4 4" xfId="1090" xr:uid="{00000000-0005-0000-0000-000040040000}"/>
    <cellStyle name="Output 5" xfId="1091" xr:uid="{00000000-0005-0000-0000-000041040000}"/>
    <cellStyle name="Output 5 2" xfId="1092" xr:uid="{00000000-0005-0000-0000-000042040000}"/>
    <cellStyle name="Output 5 3" xfId="1093" xr:uid="{00000000-0005-0000-0000-000043040000}"/>
    <cellStyle name="Output 5 4" xfId="1094" xr:uid="{00000000-0005-0000-0000-000044040000}"/>
    <cellStyle name="Output 6" xfId="1095" xr:uid="{00000000-0005-0000-0000-000045040000}"/>
    <cellStyle name="Output 6 2" xfId="1096" xr:uid="{00000000-0005-0000-0000-000046040000}"/>
    <cellStyle name="Output 6 3" xfId="1097" xr:uid="{00000000-0005-0000-0000-000047040000}"/>
    <cellStyle name="Output 6 4" xfId="1098" xr:uid="{00000000-0005-0000-0000-000048040000}"/>
    <cellStyle name="Output 7" xfId="1099" xr:uid="{00000000-0005-0000-0000-000049040000}"/>
    <cellStyle name="Output 7 2" xfId="1100" xr:uid="{00000000-0005-0000-0000-00004A040000}"/>
    <cellStyle name="Output 7 3" xfId="1101" xr:uid="{00000000-0005-0000-0000-00004B040000}"/>
    <cellStyle name="Output 7 4" xfId="1102" xr:uid="{00000000-0005-0000-0000-00004C040000}"/>
    <cellStyle name="Output 8" xfId="1103" xr:uid="{00000000-0005-0000-0000-00004D040000}"/>
    <cellStyle name="Percent" xfId="2" builtinId="5"/>
    <cellStyle name="Percent 2" xfId="5" xr:uid="{00000000-0005-0000-0000-00004F040000}"/>
    <cellStyle name="Percent 2 2" xfId="1104" xr:uid="{00000000-0005-0000-0000-000050040000}"/>
    <cellStyle name="Percent 2 3" xfId="1105" xr:uid="{00000000-0005-0000-0000-000051040000}"/>
    <cellStyle name="Percent 2 4" xfId="1106" xr:uid="{00000000-0005-0000-0000-000052040000}"/>
    <cellStyle name="Percent 3" xfId="7" xr:uid="{00000000-0005-0000-0000-000053040000}"/>
    <cellStyle name="Percent 3 2" xfId="1107" xr:uid="{00000000-0005-0000-0000-000054040000}"/>
    <cellStyle name="Percent 4" xfId="1108" xr:uid="{00000000-0005-0000-0000-000055040000}"/>
    <cellStyle name="Percent 5" xfId="1109" xr:uid="{00000000-0005-0000-0000-000056040000}"/>
    <cellStyle name="Title 2" xfId="1110" xr:uid="{00000000-0005-0000-0000-000057040000}"/>
    <cellStyle name="Title 2 2" xfId="1111" xr:uid="{00000000-0005-0000-0000-000058040000}"/>
    <cellStyle name="Title 2 3" xfId="1112" xr:uid="{00000000-0005-0000-0000-000059040000}"/>
    <cellStyle name="Title 2 4" xfId="1113" xr:uid="{00000000-0005-0000-0000-00005A040000}"/>
    <cellStyle name="Title 3" xfId="1114" xr:uid="{00000000-0005-0000-0000-00005B040000}"/>
    <cellStyle name="Title 3 2" xfId="1115" xr:uid="{00000000-0005-0000-0000-00005C040000}"/>
    <cellStyle name="Title 3 3" xfId="1116" xr:uid="{00000000-0005-0000-0000-00005D040000}"/>
    <cellStyle name="Title 3 4" xfId="1117" xr:uid="{00000000-0005-0000-0000-00005E040000}"/>
    <cellStyle name="Title 4" xfId="1118" xr:uid="{00000000-0005-0000-0000-00005F040000}"/>
    <cellStyle name="Title 4 2" xfId="1119" xr:uid="{00000000-0005-0000-0000-000060040000}"/>
    <cellStyle name="Title 4 3" xfId="1120" xr:uid="{00000000-0005-0000-0000-000061040000}"/>
    <cellStyle name="Title 4 4" xfId="1121" xr:uid="{00000000-0005-0000-0000-000062040000}"/>
    <cellStyle name="Title 5" xfId="1122" xr:uid="{00000000-0005-0000-0000-000063040000}"/>
    <cellStyle name="Title 5 2" xfId="1123" xr:uid="{00000000-0005-0000-0000-000064040000}"/>
    <cellStyle name="Title 5 3" xfId="1124" xr:uid="{00000000-0005-0000-0000-000065040000}"/>
    <cellStyle name="Title 5 4" xfId="1125" xr:uid="{00000000-0005-0000-0000-000066040000}"/>
    <cellStyle name="Title 6" xfId="1126" xr:uid="{00000000-0005-0000-0000-000067040000}"/>
    <cellStyle name="Title 6 2" xfId="1127" xr:uid="{00000000-0005-0000-0000-000068040000}"/>
    <cellStyle name="Title 6 3" xfId="1128" xr:uid="{00000000-0005-0000-0000-000069040000}"/>
    <cellStyle name="Title 6 4" xfId="1129" xr:uid="{00000000-0005-0000-0000-00006A040000}"/>
    <cellStyle name="Title 7" xfId="1130" xr:uid="{00000000-0005-0000-0000-00006B040000}"/>
    <cellStyle name="Title 7 2" xfId="1131" xr:uid="{00000000-0005-0000-0000-00006C040000}"/>
    <cellStyle name="Title 7 3" xfId="1132" xr:uid="{00000000-0005-0000-0000-00006D040000}"/>
    <cellStyle name="Title 7 4" xfId="1133" xr:uid="{00000000-0005-0000-0000-00006E040000}"/>
    <cellStyle name="Title 8" xfId="1134" xr:uid="{00000000-0005-0000-0000-00006F040000}"/>
    <cellStyle name="Total 2" xfId="1135" xr:uid="{00000000-0005-0000-0000-000070040000}"/>
    <cellStyle name="Total 2 2" xfId="1136" xr:uid="{00000000-0005-0000-0000-000071040000}"/>
    <cellStyle name="Total 2 3" xfId="1137" xr:uid="{00000000-0005-0000-0000-000072040000}"/>
    <cellStyle name="Total 2 4" xfId="1138" xr:uid="{00000000-0005-0000-0000-000073040000}"/>
    <cellStyle name="Total 3" xfId="1139" xr:uid="{00000000-0005-0000-0000-000074040000}"/>
    <cellStyle name="Total 3 2" xfId="1140" xr:uid="{00000000-0005-0000-0000-000075040000}"/>
    <cellStyle name="Total 3 3" xfId="1141" xr:uid="{00000000-0005-0000-0000-000076040000}"/>
    <cellStyle name="Total 3 4" xfId="1142" xr:uid="{00000000-0005-0000-0000-000077040000}"/>
    <cellStyle name="Total 4" xfId="1143" xr:uid="{00000000-0005-0000-0000-000078040000}"/>
    <cellStyle name="Total 4 2" xfId="1144" xr:uid="{00000000-0005-0000-0000-000079040000}"/>
    <cellStyle name="Total 4 3" xfId="1145" xr:uid="{00000000-0005-0000-0000-00007A040000}"/>
    <cellStyle name="Total 4 4" xfId="1146" xr:uid="{00000000-0005-0000-0000-00007B040000}"/>
    <cellStyle name="Total 5" xfId="1147" xr:uid="{00000000-0005-0000-0000-00007C040000}"/>
    <cellStyle name="Total 5 2" xfId="1148" xr:uid="{00000000-0005-0000-0000-00007D040000}"/>
    <cellStyle name="Total 5 3" xfId="1149" xr:uid="{00000000-0005-0000-0000-00007E040000}"/>
    <cellStyle name="Total 5 4" xfId="1150" xr:uid="{00000000-0005-0000-0000-00007F040000}"/>
    <cellStyle name="Total 6" xfId="1151" xr:uid="{00000000-0005-0000-0000-000080040000}"/>
    <cellStyle name="Total 6 2" xfId="1152" xr:uid="{00000000-0005-0000-0000-000081040000}"/>
    <cellStyle name="Total 6 3" xfId="1153" xr:uid="{00000000-0005-0000-0000-000082040000}"/>
    <cellStyle name="Total 6 4" xfId="1154" xr:uid="{00000000-0005-0000-0000-000083040000}"/>
    <cellStyle name="Total 7" xfId="1155" xr:uid="{00000000-0005-0000-0000-000084040000}"/>
    <cellStyle name="Total 7 2" xfId="1156" xr:uid="{00000000-0005-0000-0000-000085040000}"/>
    <cellStyle name="Total 7 3" xfId="1157" xr:uid="{00000000-0005-0000-0000-000086040000}"/>
    <cellStyle name="Total 7 4" xfId="1158" xr:uid="{00000000-0005-0000-0000-000087040000}"/>
    <cellStyle name="Total 8" xfId="1159" xr:uid="{00000000-0005-0000-0000-000088040000}"/>
    <cellStyle name="Warning Text 2" xfId="1160" xr:uid="{00000000-0005-0000-0000-000089040000}"/>
    <cellStyle name="Warning Text 2 2" xfId="1161" xr:uid="{00000000-0005-0000-0000-00008A040000}"/>
    <cellStyle name="Warning Text 2 3" xfId="1162" xr:uid="{00000000-0005-0000-0000-00008B040000}"/>
    <cellStyle name="Warning Text 2 4" xfId="1163" xr:uid="{00000000-0005-0000-0000-00008C040000}"/>
    <cellStyle name="Warning Text 3" xfId="1164" xr:uid="{00000000-0005-0000-0000-00008D040000}"/>
    <cellStyle name="Warning Text 3 2" xfId="1165" xr:uid="{00000000-0005-0000-0000-00008E040000}"/>
    <cellStyle name="Warning Text 3 3" xfId="1166" xr:uid="{00000000-0005-0000-0000-00008F040000}"/>
    <cellStyle name="Warning Text 3 4" xfId="1167" xr:uid="{00000000-0005-0000-0000-000090040000}"/>
    <cellStyle name="Warning Text 4" xfId="1168" xr:uid="{00000000-0005-0000-0000-000091040000}"/>
    <cellStyle name="Warning Text 4 2" xfId="1169" xr:uid="{00000000-0005-0000-0000-000092040000}"/>
    <cellStyle name="Warning Text 4 3" xfId="1170" xr:uid="{00000000-0005-0000-0000-000093040000}"/>
    <cellStyle name="Warning Text 4 4" xfId="1171" xr:uid="{00000000-0005-0000-0000-000094040000}"/>
    <cellStyle name="Warning Text 5" xfId="1172" xr:uid="{00000000-0005-0000-0000-000095040000}"/>
    <cellStyle name="Warning Text 5 2" xfId="1173" xr:uid="{00000000-0005-0000-0000-000096040000}"/>
    <cellStyle name="Warning Text 5 3" xfId="1174" xr:uid="{00000000-0005-0000-0000-000097040000}"/>
    <cellStyle name="Warning Text 5 4" xfId="1175" xr:uid="{00000000-0005-0000-0000-000098040000}"/>
    <cellStyle name="Warning Text 6" xfId="1176" xr:uid="{00000000-0005-0000-0000-000099040000}"/>
    <cellStyle name="Warning Text 6 2" xfId="1177" xr:uid="{00000000-0005-0000-0000-00009A040000}"/>
    <cellStyle name="Warning Text 6 3" xfId="1178" xr:uid="{00000000-0005-0000-0000-00009B040000}"/>
    <cellStyle name="Warning Text 6 4" xfId="1179" xr:uid="{00000000-0005-0000-0000-00009C040000}"/>
    <cellStyle name="Warning Text 7" xfId="1180" xr:uid="{00000000-0005-0000-0000-00009D040000}"/>
    <cellStyle name="Warning Text 7 2" xfId="1181" xr:uid="{00000000-0005-0000-0000-00009E040000}"/>
    <cellStyle name="Warning Text 7 3" xfId="1182" xr:uid="{00000000-0005-0000-0000-00009F040000}"/>
    <cellStyle name="Warning Text 7 4" xfId="1183" xr:uid="{00000000-0005-0000-0000-0000A0040000}"/>
    <cellStyle name="Warning Text 8" xfId="1184" xr:uid="{00000000-0005-0000-0000-0000A1040000}"/>
  </cellStyles>
  <dxfs count="10">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s>
  <tableStyles count="0" defaultTableStyle="TableStyleMedium2" defaultPivotStyle="PivotStyleLight16"/>
  <colors>
    <mruColors>
      <color rgb="FFFFB3D9"/>
      <color rgb="FF3366FF"/>
      <color rgb="FF0000FF"/>
      <color rgb="FFEEDDFF"/>
      <color rgb="FFE6B8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590550</xdr:colOff>
      <xdr:row>5</xdr:row>
      <xdr:rowOff>71437</xdr:rowOff>
    </xdr:from>
    <xdr:to>
      <xdr:col>6</xdr:col>
      <xdr:colOff>57150</xdr:colOff>
      <xdr:row>10</xdr:row>
      <xdr:rowOff>185737</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590550" y="642937"/>
          <a:ext cx="2514600" cy="1066800"/>
        </a:xfrm>
        <a:prstGeom prst="rect">
          <a:avLst/>
        </a:prstGeom>
        <a:solidFill>
          <a:schemeClr val="accent5"/>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latin typeface="Open Sans" panose="020B0606030504020204" pitchFamily="34" charset="0"/>
              <a:ea typeface="Open Sans" panose="020B0606030504020204" pitchFamily="34" charset="0"/>
              <a:cs typeface="Open Sans" panose="020B0606030504020204" pitchFamily="34" charset="0"/>
            </a:rPr>
            <a:t>CC Data</a:t>
          </a:r>
        </a:p>
        <a:p>
          <a:pPr algn="l"/>
          <a:r>
            <a:rPr lang="en-US" sz="900" b="0">
              <a:latin typeface="Open Sans" panose="020B0606030504020204" pitchFamily="34" charset="0"/>
              <a:ea typeface="Open Sans" panose="020B0606030504020204" pitchFamily="34" charset="0"/>
              <a:cs typeface="Open Sans" panose="020B0606030504020204" pitchFamily="34" charset="0"/>
            </a:rPr>
            <a:t>This</a:t>
          </a:r>
          <a:r>
            <a:rPr lang="en-US" sz="900" b="0" baseline="0">
              <a:latin typeface="Open Sans" panose="020B0606030504020204" pitchFamily="34" charset="0"/>
              <a:ea typeface="Open Sans" panose="020B0606030504020204" pitchFamily="34" charset="0"/>
              <a:cs typeface="Open Sans" panose="020B0606030504020204" pitchFamily="34" charset="0"/>
            </a:rPr>
            <a:t> tab shows the historic data used to create the community college sector's mathematically-derived scales. Also included are reference tables displaying useful data regarding focus populations.</a:t>
          </a:r>
          <a:endParaRPr lang="en-US" sz="900" b="0">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1</xdr:col>
      <xdr:colOff>590550</xdr:colOff>
      <xdr:row>12</xdr:row>
      <xdr:rowOff>0</xdr:rowOff>
    </xdr:from>
    <xdr:to>
      <xdr:col>6</xdr:col>
      <xdr:colOff>57150</xdr:colOff>
      <xdr:row>17</xdr:row>
      <xdr:rowOff>114300</xdr:rowOff>
    </xdr:to>
    <xdr:sp macro="" textlink="">
      <xdr:nvSpPr>
        <xdr:cNvPr id="3" name="TextBox 2">
          <a:extLst>
            <a:ext uri="{FF2B5EF4-FFF2-40B4-BE49-F238E27FC236}">
              <a16:creationId xmlns:a16="http://schemas.microsoft.com/office/drawing/2014/main" id="{00000000-0008-0000-0900-000003000000}"/>
            </a:ext>
          </a:extLst>
        </xdr:cNvPr>
        <xdr:cNvSpPr txBox="1"/>
      </xdr:nvSpPr>
      <xdr:spPr>
        <a:xfrm>
          <a:off x="590550" y="1905000"/>
          <a:ext cx="2514600" cy="1066800"/>
        </a:xfrm>
        <a:prstGeom prst="rect">
          <a:avLst/>
        </a:prstGeom>
        <a:solidFill>
          <a:schemeClr val="accent5"/>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latin typeface="Open Sans" panose="020B0606030504020204" pitchFamily="34" charset="0"/>
              <a:ea typeface="Open Sans" panose="020B0606030504020204" pitchFamily="34" charset="0"/>
              <a:cs typeface="Open Sans" panose="020B0606030504020204" pitchFamily="34" charset="0"/>
            </a:rPr>
            <a:t>Univ Data</a:t>
          </a:r>
        </a:p>
        <a:p>
          <a:pPr marL="0" marR="0" indent="0" algn="l" defTabSz="914400" eaLnBrk="1" fontAlgn="auto" latinLnBrk="0" hangingPunct="1">
            <a:lnSpc>
              <a:spcPct val="100000"/>
            </a:lnSpc>
            <a:spcBef>
              <a:spcPts val="0"/>
            </a:spcBef>
            <a:spcAft>
              <a:spcPts val="0"/>
            </a:spcAft>
            <a:buClrTx/>
            <a:buSzTx/>
            <a:buFontTx/>
            <a:buNone/>
            <a:tabLst/>
            <a:defRPr/>
          </a:pPr>
          <a:r>
            <a:rPr lang="en-US" sz="900" b="0">
              <a:solidFill>
                <a:schemeClr val="dk1"/>
              </a:solidFill>
              <a:effectLst/>
              <a:latin typeface="Open Sans" panose="020B0606030504020204" pitchFamily="34" charset="0"/>
              <a:ea typeface="Open Sans" panose="020B0606030504020204" pitchFamily="34" charset="0"/>
              <a:cs typeface="Open Sans" panose="020B0606030504020204" pitchFamily="34" charset="0"/>
            </a:rPr>
            <a:t>This</a:t>
          </a:r>
          <a:r>
            <a:rPr lang="en-US" sz="900" b="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tab shows the historic data used to create the university sector's mathematically-derived scales. Also included are reference tables displaying useful data regarding focus populations.</a:t>
          </a:r>
          <a:endParaRPr lang="en-US" sz="900">
            <a:effectLst/>
            <a:latin typeface="Open Sans" panose="020B0606030504020204" pitchFamily="34" charset="0"/>
            <a:ea typeface="Open Sans" panose="020B0606030504020204" pitchFamily="34" charset="0"/>
            <a:cs typeface="Open Sans" panose="020B0606030504020204" pitchFamily="34" charset="0"/>
          </a:endParaRPr>
        </a:p>
        <a:p>
          <a:pPr algn="l"/>
          <a:endParaRPr lang="en-US" sz="900" b="1">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1</xdr:col>
      <xdr:colOff>590550</xdr:colOff>
      <xdr:row>19</xdr:row>
      <xdr:rowOff>0</xdr:rowOff>
    </xdr:from>
    <xdr:to>
      <xdr:col>6</xdr:col>
      <xdr:colOff>57150</xdr:colOff>
      <xdr:row>23</xdr:row>
      <xdr:rowOff>76200</xdr:rowOff>
    </xdr:to>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590550" y="3238500"/>
          <a:ext cx="2514600" cy="838200"/>
        </a:xfrm>
        <a:prstGeom prst="rect">
          <a:avLst/>
        </a:prstGeom>
        <a:solidFill>
          <a:schemeClr val="accent1">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latin typeface="Open Sans" panose="020B0606030504020204" pitchFamily="34" charset="0"/>
              <a:ea typeface="Open Sans" panose="020B0606030504020204" pitchFamily="34" charset="0"/>
              <a:cs typeface="Open Sans" panose="020B0606030504020204" pitchFamily="34" charset="0"/>
            </a:rPr>
            <a:t>Scales</a:t>
          </a:r>
        </a:p>
        <a:p>
          <a:pPr algn="l"/>
          <a:r>
            <a:rPr lang="en-US" sz="900" b="0">
              <a:latin typeface="Open Sans" panose="020B0606030504020204" pitchFamily="34" charset="0"/>
              <a:ea typeface="Open Sans" panose="020B0606030504020204" pitchFamily="34" charset="0"/>
              <a:cs typeface="Open Sans" panose="020B0606030504020204" pitchFamily="34" charset="0"/>
            </a:rPr>
            <a:t>This</a:t>
          </a:r>
          <a:r>
            <a:rPr lang="en-US" sz="900" b="0" baseline="0">
              <a:latin typeface="Open Sans" panose="020B0606030504020204" pitchFamily="34" charset="0"/>
              <a:ea typeface="Open Sans" panose="020B0606030504020204" pitchFamily="34" charset="0"/>
              <a:cs typeface="Open Sans" panose="020B0606030504020204" pitchFamily="34" charset="0"/>
            </a:rPr>
            <a:t> tab displays the mathematically-derived scales and discusses how those scales guided the creation of the proposed scales. </a:t>
          </a:r>
          <a:endParaRPr lang="en-US" sz="800" b="0">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8</xdr:col>
      <xdr:colOff>0</xdr:colOff>
      <xdr:row>5</xdr:row>
      <xdr:rowOff>71437</xdr:rowOff>
    </xdr:from>
    <xdr:to>
      <xdr:col>12</xdr:col>
      <xdr:colOff>76200</xdr:colOff>
      <xdr:row>10</xdr:row>
      <xdr:rowOff>185737</xdr:rowOff>
    </xdr:to>
    <xdr:sp macro="" textlink="">
      <xdr:nvSpPr>
        <xdr:cNvPr id="6" name="TextBox 5">
          <a:extLst>
            <a:ext uri="{FF2B5EF4-FFF2-40B4-BE49-F238E27FC236}">
              <a16:creationId xmlns:a16="http://schemas.microsoft.com/office/drawing/2014/main" id="{00000000-0008-0000-0900-000006000000}"/>
            </a:ext>
          </a:extLst>
        </xdr:cNvPr>
        <xdr:cNvSpPr txBox="1"/>
      </xdr:nvSpPr>
      <xdr:spPr>
        <a:xfrm>
          <a:off x="4267200" y="642937"/>
          <a:ext cx="2514600" cy="1066800"/>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latin typeface="Open Sans" panose="020B0606030504020204" pitchFamily="34" charset="0"/>
              <a:ea typeface="Open Sans" panose="020B0606030504020204" pitchFamily="34" charset="0"/>
              <a:cs typeface="Open Sans" panose="020B0606030504020204" pitchFamily="34" charset="0"/>
            </a:rPr>
            <a:t>2023-24 CC</a:t>
          </a:r>
        </a:p>
        <a:p>
          <a:pPr algn="l"/>
          <a:r>
            <a:rPr lang="en-US" sz="900" b="0">
              <a:latin typeface="Open Sans" panose="020B0606030504020204" pitchFamily="34" charset="0"/>
              <a:ea typeface="Open Sans" panose="020B0606030504020204" pitchFamily="34" charset="0"/>
              <a:cs typeface="Open Sans" panose="020B0606030504020204" pitchFamily="34" charset="0"/>
            </a:rPr>
            <a:t>Using</a:t>
          </a:r>
          <a:r>
            <a:rPr lang="en-US" sz="900" b="0" baseline="0">
              <a:latin typeface="Open Sans" panose="020B0606030504020204" pitchFamily="34" charset="0"/>
              <a:ea typeface="Open Sans" panose="020B0606030504020204" pitchFamily="34" charset="0"/>
              <a:cs typeface="Open Sans" panose="020B0606030504020204" pitchFamily="34" charset="0"/>
            </a:rPr>
            <a:t> a three-year average of combined outcomes (as calculated using the </a:t>
          </a:r>
          <a:r>
            <a:rPr lang="en-US" sz="900" b="1" baseline="0">
              <a:latin typeface="Open Sans" panose="020B0606030504020204" pitchFamily="34" charset="0"/>
              <a:ea typeface="Open Sans" panose="020B0606030504020204" pitchFamily="34" charset="0"/>
              <a:cs typeface="Open Sans" panose="020B0606030504020204" pitchFamily="34" charset="0"/>
            </a:rPr>
            <a:t>CC Data </a:t>
          </a:r>
          <a:r>
            <a:rPr lang="en-US" sz="900" b="0" baseline="0">
              <a:latin typeface="Open Sans" panose="020B0606030504020204" pitchFamily="34" charset="0"/>
              <a:ea typeface="Open Sans" panose="020B0606030504020204" pitchFamily="34" charset="0"/>
              <a:cs typeface="Open Sans" panose="020B0606030504020204" pitchFamily="34" charset="0"/>
            </a:rPr>
            <a:t>tab), this tab shows how the new scales and weights are used to calculate each community college's weighted outcomes.</a:t>
          </a:r>
          <a:endParaRPr lang="en-US" sz="900" b="0">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8</xdr:col>
      <xdr:colOff>0</xdr:colOff>
      <xdr:row>12</xdr:row>
      <xdr:rowOff>0</xdr:rowOff>
    </xdr:from>
    <xdr:to>
      <xdr:col>12</xdr:col>
      <xdr:colOff>76200</xdr:colOff>
      <xdr:row>17</xdr:row>
      <xdr:rowOff>114300</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4267200" y="1905000"/>
          <a:ext cx="2514600" cy="1066800"/>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latin typeface="Open Sans" panose="020B0606030504020204" pitchFamily="34" charset="0"/>
              <a:ea typeface="Open Sans" panose="020B0606030504020204" pitchFamily="34" charset="0"/>
              <a:cs typeface="Open Sans" panose="020B0606030504020204" pitchFamily="34" charset="0"/>
            </a:rPr>
            <a:t>2023-24 Univ</a:t>
          </a:r>
        </a:p>
        <a:p>
          <a:pPr marL="0" marR="0" indent="0" algn="l" defTabSz="914400" eaLnBrk="1" fontAlgn="auto" latinLnBrk="0" hangingPunct="1">
            <a:lnSpc>
              <a:spcPct val="100000"/>
            </a:lnSpc>
            <a:spcBef>
              <a:spcPts val="0"/>
            </a:spcBef>
            <a:spcAft>
              <a:spcPts val="0"/>
            </a:spcAft>
            <a:buClrTx/>
            <a:buSzTx/>
            <a:buFontTx/>
            <a:buNone/>
            <a:tabLst/>
            <a:defRPr/>
          </a:pPr>
          <a:r>
            <a:rPr lang="en-US" sz="900" b="0">
              <a:solidFill>
                <a:schemeClr val="dk1"/>
              </a:solidFill>
              <a:effectLst/>
              <a:latin typeface="Open Sans" panose="020B0606030504020204" pitchFamily="34" charset="0"/>
              <a:ea typeface="Open Sans" panose="020B0606030504020204" pitchFamily="34" charset="0"/>
              <a:cs typeface="Open Sans" panose="020B0606030504020204" pitchFamily="34" charset="0"/>
            </a:rPr>
            <a:t>Using</a:t>
          </a:r>
          <a:r>
            <a:rPr lang="en-US" sz="900" b="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 three-year average of combined outcomes (as calculated using the </a:t>
          </a:r>
          <a:r>
            <a:rPr lang="en-US" sz="900" b="1"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Univ Data </a:t>
          </a:r>
          <a:r>
            <a:rPr lang="en-US" sz="900" b="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tab), this tab shows how the new scales and weights are used to calculate each university's weighted outcomes.</a:t>
          </a:r>
          <a:endParaRPr lang="en-US" sz="900">
            <a:effectLst/>
            <a:latin typeface="Open Sans" panose="020B0606030504020204" pitchFamily="34" charset="0"/>
            <a:ea typeface="Open Sans" panose="020B0606030504020204" pitchFamily="34" charset="0"/>
            <a:cs typeface="Open Sans" panose="020B0606030504020204" pitchFamily="34" charset="0"/>
          </a:endParaRPr>
        </a:p>
        <a:p>
          <a:pPr algn="l"/>
          <a:endParaRPr lang="en-US" sz="900" b="1">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13</xdr:col>
      <xdr:colOff>0</xdr:colOff>
      <xdr:row>4</xdr:row>
      <xdr:rowOff>90487</xdr:rowOff>
    </xdr:from>
    <xdr:to>
      <xdr:col>17</xdr:col>
      <xdr:colOff>76200</xdr:colOff>
      <xdr:row>11</xdr:row>
      <xdr:rowOff>166687</xdr:rowOff>
    </xdr:to>
    <xdr:sp macro="" textlink="">
      <xdr:nvSpPr>
        <xdr:cNvPr id="8" name="TextBox 7">
          <a:extLst>
            <a:ext uri="{FF2B5EF4-FFF2-40B4-BE49-F238E27FC236}">
              <a16:creationId xmlns:a16="http://schemas.microsoft.com/office/drawing/2014/main" id="{00000000-0008-0000-0900-000008000000}"/>
            </a:ext>
          </a:extLst>
        </xdr:cNvPr>
        <xdr:cNvSpPr txBox="1"/>
      </xdr:nvSpPr>
      <xdr:spPr>
        <a:xfrm>
          <a:off x="7315200" y="471487"/>
          <a:ext cx="2514600" cy="1409700"/>
        </a:xfrm>
        <a:prstGeom prst="rect">
          <a:avLst/>
        </a:prstGeom>
        <a:solidFill>
          <a:schemeClr val="accent2">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latin typeface="Open Sans" panose="020B0606030504020204" pitchFamily="34" charset="0"/>
              <a:ea typeface="Open Sans" panose="020B0606030504020204" pitchFamily="34" charset="0"/>
              <a:cs typeface="Open Sans" panose="020B0606030504020204" pitchFamily="34" charset="0"/>
            </a:rPr>
            <a:t>23-24 Point Calculation</a:t>
          </a:r>
        </a:p>
        <a:p>
          <a:pPr algn="l"/>
          <a:r>
            <a:rPr lang="en-US" sz="900" b="0">
              <a:latin typeface="Open Sans" panose="020B0606030504020204" pitchFamily="34" charset="0"/>
              <a:ea typeface="Open Sans" panose="020B0606030504020204" pitchFamily="34" charset="0"/>
              <a:cs typeface="Open Sans" panose="020B0606030504020204" pitchFamily="34" charset="0"/>
            </a:rPr>
            <a:t>This tab shows how weighted</a:t>
          </a:r>
          <a:r>
            <a:rPr lang="en-US" sz="900" b="0" baseline="0">
              <a:latin typeface="Open Sans" panose="020B0606030504020204" pitchFamily="34" charset="0"/>
              <a:ea typeface="Open Sans" panose="020B0606030504020204" pitchFamily="34" charset="0"/>
              <a:cs typeface="Open Sans" panose="020B0606030504020204" pitchFamily="34" charset="0"/>
            </a:rPr>
            <a:t> outcomes, fixed costs and Quality Assurance are combined to form each institution's total 2023-24 Total Points. These totals are compared to the 2022-23 Point Totals calculated on the </a:t>
          </a:r>
          <a:r>
            <a:rPr lang="en-US" sz="900" b="1" baseline="0">
              <a:latin typeface="Open Sans" panose="020B0606030504020204" pitchFamily="34" charset="0"/>
              <a:ea typeface="Open Sans" panose="020B0606030504020204" pitchFamily="34" charset="0"/>
              <a:cs typeface="Open Sans" panose="020B0606030504020204" pitchFamily="34" charset="0"/>
            </a:rPr>
            <a:t>22-23 Point Calculation </a:t>
          </a:r>
          <a:r>
            <a:rPr lang="en-US" sz="900" b="0" baseline="0">
              <a:latin typeface="Open Sans" panose="020B0606030504020204" pitchFamily="34" charset="0"/>
              <a:ea typeface="Open Sans" panose="020B0606030504020204" pitchFamily="34" charset="0"/>
              <a:cs typeface="Open Sans" panose="020B0606030504020204" pitchFamily="34" charset="0"/>
            </a:rPr>
            <a:t>tab to determine appropriation growth.</a:t>
          </a:r>
          <a:endParaRPr lang="en-US" sz="900" b="0">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18</xdr:col>
      <xdr:colOff>0</xdr:colOff>
      <xdr:row>4</xdr:row>
      <xdr:rowOff>142874</xdr:rowOff>
    </xdr:from>
    <xdr:to>
      <xdr:col>22</xdr:col>
      <xdr:colOff>76200</xdr:colOff>
      <xdr:row>11</xdr:row>
      <xdr:rowOff>114300</xdr:rowOff>
    </xdr:to>
    <xdr:sp macro="" textlink="">
      <xdr:nvSpPr>
        <xdr:cNvPr id="9" name="TextBox 8">
          <a:extLst>
            <a:ext uri="{FF2B5EF4-FFF2-40B4-BE49-F238E27FC236}">
              <a16:creationId xmlns:a16="http://schemas.microsoft.com/office/drawing/2014/main" id="{00000000-0008-0000-0900-000009000000}"/>
            </a:ext>
          </a:extLst>
        </xdr:cNvPr>
        <xdr:cNvSpPr txBox="1"/>
      </xdr:nvSpPr>
      <xdr:spPr>
        <a:xfrm>
          <a:off x="10363200" y="523874"/>
          <a:ext cx="2514600" cy="1304926"/>
        </a:xfrm>
        <a:prstGeom prst="rect">
          <a:avLst/>
        </a:prstGeom>
        <a:solidFill>
          <a:schemeClr val="accent4">
            <a:lumMod val="40000"/>
            <a:lumOff val="6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latin typeface="Open Sans" panose="020B0606030504020204" pitchFamily="34" charset="0"/>
              <a:ea typeface="Open Sans" panose="020B0606030504020204" pitchFamily="34" charset="0"/>
              <a:cs typeface="Open Sans" panose="020B0606030504020204" pitchFamily="34" charset="0"/>
            </a:rPr>
            <a:t>23-24 Recommendation</a:t>
          </a:r>
        </a:p>
        <a:p>
          <a:pPr algn="l"/>
          <a:r>
            <a:rPr lang="en-US" sz="900" b="0">
              <a:latin typeface="Open Sans" panose="020B0606030504020204" pitchFamily="34" charset="0"/>
              <a:ea typeface="Open Sans" panose="020B0606030504020204" pitchFamily="34" charset="0"/>
              <a:cs typeface="Open Sans" panose="020B0606030504020204" pitchFamily="34" charset="0"/>
            </a:rPr>
            <a:t>This</a:t>
          </a:r>
          <a:r>
            <a:rPr lang="en-US" sz="900" b="0" baseline="0">
              <a:latin typeface="Open Sans" panose="020B0606030504020204" pitchFamily="34" charset="0"/>
              <a:ea typeface="Open Sans" panose="020B0606030504020204" pitchFamily="34" charset="0"/>
              <a:cs typeface="Open Sans" panose="020B0606030504020204" pitchFamily="34" charset="0"/>
            </a:rPr>
            <a:t> tab shows how the growth in point totals (as calculated on the </a:t>
          </a:r>
          <a:r>
            <a:rPr lang="en-US" sz="900" b="1" baseline="0">
              <a:latin typeface="Open Sans" panose="020B0606030504020204" pitchFamily="34" charset="0"/>
              <a:ea typeface="Open Sans" panose="020B0606030504020204" pitchFamily="34" charset="0"/>
              <a:cs typeface="Open Sans" panose="020B0606030504020204" pitchFamily="34" charset="0"/>
            </a:rPr>
            <a:t>23-24 Point Calculation </a:t>
          </a:r>
          <a:r>
            <a:rPr lang="en-US" sz="900" b="0" baseline="0">
              <a:latin typeface="Open Sans" panose="020B0606030504020204" pitchFamily="34" charset="0"/>
              <a:ea typeface="Open Sans" panose="020B0606030504020204" pitchFamily="34" charset="0"/>
              <a:cs typeface="Open Sans" panose="020B0606030504020204" pitchFamily="34" charset="0"/>
            </a:rPr>
            <a:t>tab) alters each institution's appropriation share and, therefore, each institution's 2023-24 appropriation recommendation.</a:t>
          </a:r>
          <a:endParaRPr lang="en-US" sz="900" b="0">
            <a:latin typeface="Open Sans" panose="020B0606030504020204" pitchFamily="34" charset="0"/>
            <a:ea typeface="Open Sans" panose="020B0606030504020204" pitchFamily="34" charset="0"/>
            <a:cs typeface="Open Sans" panose="020B0606030504020204" pitchFamily="34" charset="0"/>
          </a:endParaRPr>
        </a:p>
        <a:p>
          <a:pPr algn="ctr"/>
          <a:endParaRPr lang="en-US" sz="1050" b="1">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13</xdr:col>
      <xdr:colOff>0</xdr:colOff>
      <xdr:row>26</xdr:row>
      <xdr:rowOff>133350</xdr:rowOff>
    </xdr:from>
    <xdr:to>
      <xdr:col>17</xdr:col>
      <xdr:colOff>76200</xdr:colOff>
      <xdr:row>32</xdr:row>
      <xdr:rowOff>57150</xdr:rowOff>
    </xdr:to>
    <xdr:sp macro="" textlink="">
      <xdr:nvSpPr>
        <xdr:cNvPr id="10" name="TextBox 9">
          <a:extLst>
            <a:ext uri="{FF2B5EF4-FFF2-40B4-BE49-F238E27FC236}">
              <a16:creationId xmlns:a16="http://schemas.microsoft.com/office/drawing/2014/main" id="{00000000-0008-0000-0900-00000A000000}"/>
            </a:ext>
          </a:extLst>
        </xdr:cNvPr>
        <xdr:cNvSpPr txBox="1"/>
      </xdr:nvSpPr>
      <xdr:spPr>
        <a:xfrm>
          <a:off x="7315200" y="4705350"/>
          <a:ext cx="2514600" cy="1066800"/>
        </a:xfrm>
        <a:prstGeom prst="rect">
          <a:avLst/>
        </a:prstGeom>
        <a:solidFill>
          <a:schemeClr val="bg2">
            <a:lumMod val="7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latin typeface="Open Sans" panose="020B0606030504020204" pitchFamily="34" charset="0"/>
              <a:ea typeface="Open Sans" panose="020B0606030504020204" pitchFamily="34" charset="0"/>
              <a:cs typeface="Open Sans" panose="020B0606030504020204" pitchFamily="34" charset="0"/>
            </a:rPr>
            <a:t>22-23</a:t>
          </a:r>
          <a:r>
            <a:rPr lang="en-US" sz="1050" b="1" baseline="0">
              <a:latin typeface="Open Sans" panose="020B0606030504020204" pitchFamily="34" charset="0"/>
              <a:ea typeface="Open Sans" panose="020B0606030504020204" pitchFamily="34" charset="0"/>
              <a:cs typeface="Open Sans" panose="020B0606030504020204" pitchFamily="34" charset="0"/>
            </a:rPr>
            <a:t> </a:t>
          </a:r>
          <a:r>
            <a:rPr lang="en-US" sz="1050" b="1">
              <a:latin typeface="Open Sans" panose="020B0606030504020204" pitchFamily="34" charset="0"/>
              <a:ea typeface="Open Sans" panose="020B0606030504020204" pitchFamily="34" charset="0"/>
              <a:cs typeface="Open Sans" panose="020B0606030504020204" pitchFamily="34" charset="0"/>
            </a:rPr>
            <a:t>Point Calculation</a:t>
          </a:r>
        </a:p>
        <a:p>
          <a:pPr marL="0" marR="0" indent="0" algn="l" defTabSz="914400" eaLnBrk="1" fontAlgn="auto" latinLnBrk="0" hangingPunct="1">
            <a:lnSpc>
              <a:spcPct val="100000"/>
            </a:lnSpc>
            <a:spcBef>
              <a:spcPts val="0"/>
            </a:spcBef>
            <a:spcAft>
              <a:spcPts val="0"/>
            </a:spcAft>
            <a:buClrTx/>
            <a:buSzTx/>
            <a:buFontTx/>
            <a:buNone/>
            <a:tabLst/>
            <a:defRPr/>
          </a:pPr>
          <a:r>
            <a:rPr lang="en-US" sz="900" b="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a:t>
          </a:r>
          <a:r>
            <a:rPr lang="en-US" sz="900" b="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background tab used to calculate the 22-23 Point Calculation.</a:t>
          </a:r>
          <a:endParaRPr lang="en-US" sz="900">
            <a:effectLst/>
            <a:latin typeface="Open Sans" panose="020B0606030504020204" pitchFamily="34" charset="0"/>
            <a:ea typeface="Open Sans" panose="020B0606030504020204" pitchFamily="34" charset="0"/>
            <a:cs typeface="Open Sans" panose="020B0606030504020204" pitchFamily="34" charset="0"/>
          </a:endParaRPr>
        </a:p>
        <a:p>
          <a:pPr algn="l"/>
          <a:endParaRPr lang="en-US" sz="900" b="0">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8</xdr:col>
      <xdr:colOff>0</xdr:colOff>
      <xdr:row>22</xdr:row>
      <xdr:rowOff>0</xdr:rowOff>
    </xdr:from>
    <xdr:to>
      <xdr:col>12</xdr:col>
      <xdr:colOff>76200</xdr:colOff>
      <xdr:row>27</xdr:row>
      <xdr:rowOff>114300</xdr:rowOff>
    </xdr:to>
    <xdr:sp macro="" textlink="">
      <xdr:nvSpPr>
        <xdr:cNvPr id="11" name="TextBox 10">
          <a:extLst>
            <a:ext uri="{FF2B5EF4-FFF2-40B4-BE49-F238E27FC236}">
              <a16:creationId xmlns:a16="http://schemas.microsoft.com/office/drawing/2014/main" id="{00000000-0008-0000-0900-00000B000000}"/>
            </a:ext>
          </a:extLst>
        </xdr:cNvPr>
        <xdr:cNvSpPr txBox="1"/>
      </xdr:nvSpPr>
      <xdr:spPr>
        <a:xfrm>
          <a:off x="4267200" y="3810000"/>
          <a:ext cx="2514600" cy="1066800"/>
        </a:xfrm>
        <a:prstGeom prst="rect">
          <a:avLst/>
        </a:prstGeom>
        <a:solidFill>
          <a:schemeClr val="bg2">
            <a:lumMod val="7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latin typeface="Open Sans" panose="020B0606030504020204" pitchFamily="34" charset="0"/>
              <a:ea typeface="Open Sans" panose="020B0606030504020204" pitchFamily="34" charset="0"/>
              <a:cs typeface="Open Sans" panose="020B0606030504020204" pitchFamily="34" charset="0"/>
            </a:rPr>
            <a:t>2022-23 CC</a:t>
          </a:r>
        </a:p>
        <a:p>
          <a:pPr algn="l"/>
          <a:r>
            <a:rPr lang="en-US" sz="900" b="0">
              <a:latin typeface="Open Sans" panose="020B0606030504020204" pitchFamily="34" charset="0"/>
              <a:ea typeface="Open Sans" panose="020B0606030504020204" pitchFamily="34" charset="0"/>
              <a:cs typeface="Open Sans" panose="020B0606030504020204" pitchFamily="34" charset="0"/>
            </a:rPr>
            <a:t>A</a:t>
          </a:r>
          <a:r>
            <a:rPr lang="en-US" sz="900" b="0" baseline="0">
              <a:latin typeface="Open Sans" panose="020B0606030504020204" pitchFamily="34" charset="0"/>
              <a:ea typeface="Open Sans" panose="020B0606030504020204" pitchFamily="34" charset="0"/>
              <a:cs typeface="Open Sans" panose="020B0606030504020204" pitchFamily="34" charset="0"/>
            </a:rPr>
            <a:t> background tab used to calculate the 22-23 Point Calculation.</a:t>
          </a:r>
          <a:endParaRPr lang="en-US" sz="900" b="0">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8</xdr:col>
      <xdr:colOff>9525</xdr:colOff>
      <xdr:row>28</xdr:row>
      <xdr:rowOff>142875</xdr:rowOff>
    </xdr:from>
    <xdr:to>
      <xdr:col>12</xdr:col>
      <xdr:colOff>85725</xdr:colOff>
      <xdr:row>34</xdr:row>
      <xdr:rowOff>66675</xdr:rowOff>
    </xdr:to>
    <xdr:sp macro="" textlink="">
      <xdr:nvSpPr>
        <xdr:cNvPr id="12" name="TextBox 11">
          <a:extLst>
            <a:ext uri="{FF2B5EF4-FFF2-40B4-BE49-F238E27FC236}">
              <a16:creationId xmlns:a16="http://schemas.microsoft.com/office/drawing/2014/main" id="{00000000-0008-0000-0900-00000C000000}"/>
            </a:ext>
          </a:extLst>
        </xdr:cNvPr>
        <xdr:cNvSpPr txBox="1"/>
      </xdr:nvSpPr>
      <xdr:spPr>
        <a:xfrm>
          <a:off x="4867275" y="5655469"/>
          <a:ext cx="2505075" cy="1066800"/>
        </a:xfrm>
        <a:prstGeom prst="rect">
          <a:avLst/>
        </a:prstGeom>
        <a:solidFill>
          <a:schemeClr val="bg2">
            <a:lumMod val="7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latin typeface="Open Sans" panose="020B0606030504020204" pitchFamily="34" charset="0"/>
              <a:ea typeface="Open Sans" panose="020B0606030504020204" pitchFamily="34" charset="0"/>
              <a:cs typeface="Open Sans" panose="020B0606030504020204" pitchFamily="34" charset="0"/>
            </a:rPr>
            <a:t>2022-23 Univ</a:t>
          </a:r>
        </a:p>
        <a:p>
          <a:pPr marL="0" marR="0" indent="0" algn="l" defTabSz="914400" eaLnBrk="1" fontAlgn="auto" latinLnBrk="0" hangingPunct="1">
            <a:lnSpc>
              <a:spcPct val="100000"/>
            </a:lnSpc>
            <a:spcBef>
              <a:spcPts val="0"/>
            </a:spcBef>
            <a:spcAft>
              <a:spcPts val="0"/>
            </a:spcAft>
            <a:buClrTx/>
            <a:buSzTx/>
            <a:buFontTx/>
            <a:buNone/>
            <a:tabLst/>
            <a:defRPr/>
          </a:pPr>
          <a:r>
            <a:rPr lang="en-US" sz="900" b="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a:t>
          </a:r>
          <a:r>
            <a:rPr lang="en-US" sz="900" b="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background tab used to calculate the 22-23 Point Calculation.</a:t>
          </a:r>
          <a:endParaRPr lang="en-US" sz="900">
            <a:effectLst/>
            <a:latin typeface="Open Sans" panose="020B0606030504020204" pitchFamily="34" charset="0"/>
            <a:ea typeface="Open Sans" panose="020B0606030504020204" pitchFamily="34" charset="0"/>
            <a:cs typeface="Open Sans" panose="020B0606030504020204" pitchFamily="34" charset="0"/>
          </a:endParaRPr>
        </a:p>
        <a:p>
          <a:pPr algn="ctr"/>
          <a:endParaRPr lang="en-US" sz="1050" b="1">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6</xdr:col>
      <xdr:colOff>57150</xdr:colOff>
      <xdr:row>8</xdr:row>
      <xdr:rowOff>33337</xdr:rowOff>
    </xdr:from>
    <xdr:to>
      <xdr:col>8</xdr:col>
      <xdr:colOff>0</xdr:colOff>
      <xdr:row>8</xdr:row>
      <xdr:rowOff>33337</xdr:rowOff>
    </xdr:to>
    <xdr:cxnSp macro="">
      <xdr:nvCxnSpPr>
        <xdr:cNvPr id="14" name="Straight Arrow Connector 13">
          <a:extLst>
            <a:ext uri="{FF2B5EF4-FFF2-40B4-BE49-F238E27FC236}">
              <a16:creationId xmlns:a16="http://schemas.microsoft.com/office/drawing/2014/main" id="{00000000-0008-0000-0900-00000E000000}"/>
            </a:ext>
          </a:extLst>
        </xdr:cNvPr>
        <xdr:cNvCxnSpPr>
          <a:stCxn id="2" idx="3"/>
          <a:endCxn id="6" idx="1"/>
        </xdr:cNvCxnSpPr>
      </xdr:nvCxnSpPr>
      <xdr:spPr>
        <a:xfrm>
          <a:off x="3105150" y="1176337"/>
          <a:ext cx="1162050" cy="0"/>
        </a:xfrm>
        <a:prstGeom prst="straightConnector1">
          <a:avLst/>
        </a:prstGeom>
        <a:ln w="28575">
          <a:solidFill>
            <a:sysClr val="windowText" lastClr="000000"/>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57150</xdr:colOff>
      <xdr:row>14</xdr:row>
      <xdr:rowOff>152400</xdr:rowOff>
    </xdr:from>
    <xdr:to>
      <xdr:col>8</xdr:col>
      <xdr:colOff>0</xdr:colOff>
      <xdr:row>14</xdr:row>
      <xdr:rowOff>152400</xdr:rowOff>
    </xdr:to>
    <xdr:cxnSp macro="">
      <xdr:nvCxnSpPr>
        <xdr:cNvPr id="18" name="Straight Arrow Connector 17">
          <a:extLst>
            <a:ext uri="{FF2B5EF4-FFF2-40B4-BE49-F238E27FC236}">
              <a16:creationId xmlns:a16="http://schemas.microsoft.com/office/drawing/2014/main" id="{00000000-0008-0000-0900-000012000000}"/>
            </a:ext>
          </a:extLst>
        </xdr:cNvPr>
        <xdr:cNvCxnSpPr>
          <a:stCxn id="3" idx="3"/>
          <a:endCxn id="7" idx="1"/>
        </xdr:cNvCxnSpPr>
      </xdr:nvCxnSpPr>
      <xdr:spPr>
        <a:xfrm>
          <a:off x="3105150" y="2438400"/>
          <a:ext cx="1162050" cy="0"/>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xdr:colOff>
      <xdr:row>17</xdr:row>
      <xdr:rowOff>114300</xdr:rowOff>
    </xdr:from>
    <xdr:to>
      <xdr:col>4</xdr:col>
      <xdr:colOff>19050</xdr:colOff>
      <xdr:row>19</xdr:row>
      <xdr:rowOff>0</xdr:rowOff>
    </xdr:to>
    <xdr:cxnSp macro="">
      <xdr:nvCxnSpPr>
        <xdr:cNvPr id="22" name="Straight Arrow Connector 21">
          <a:extLst>
            <a:ext uri="{FF2B5EF4-FFF2-40B4-BE49-F238E27FC236}">
              <a16:creationId xmlns:a16="http://schemas.microsoft.com/office/drawing/2014/main" id="{00000000-0008-0000-0900-000016000000}"/>
            </a:ext>
          </a:extLst>
        </xdr:cNvPr>
        <xdr:cNvCxnSpPr>
          <a:stCxn id="3" idx="2"/>
          <a:endCxn id="5" idx="0"/>
        </xdr:cNvCxnSpPr>
      </xdr:nvCxnSpPr>
      <xdr:spPr>
        <a:xfrm>
          <a:off x="1847850" y="2971800"/>
          <a:ext cx="0" cy="26670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590550</xdr:colOff>
      <xdr:row>8</xdr:row>
      <xdr:rowOff>33336</xdr:rowOff>
    </xdr:from>
    <xdr:to>
      <xdr:col>1</xdr:col>
      <xdr:colOff>603250</xdr:colOff>
      <xdr:row>21</xdr:row>
      <xdr:rowOff>38099</xdr:rowOff>
    </xdr:to>
    <xdr:cxnSp macro="">
      <xdr:nvCxnSpPr>
        <xdr:cNvPr id="29" name="Curved Connector 28">
          <a:extLst>
            <a:ext uri="{FF2B5EF4-FFF2-40B4-BE49-F238E27FC236}">
              <a16:creationId xmlns:a16="http://schemas.microsoft.com/office/drawing/2014/main" id="{00000000-0008-0000-0900-00001D000000}"/>
            </a:ext>
          </a:extLst>
        </xdr:cNvPr>
        <xdr:cNvCxnSpPr>
          <a:stCxn id="2" idx="1"/>
          <a:endCxn id="5" idx="1"/>
        </xdr:cNvCxnSpPr>
      </xdr:nvCxnSpPr>
      <xdr:spPr>
        <a:xfrm rot="10800000" flipV="1">
          <a:off x="590550" y="1176336"/>
          <a:ext cx="12700" cy="2481263"/>
        </a:xfrm>
        <a:prstGeom prst="curvedConnector3">
          <a:avLst>
            <a:gd name="adj1" fmla="val 1800000"/>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57150</xdr:colOff>
      <xdr:row>14</xdr:row>
      <xdr:rowOff>152400</xdr:rowOff>
    </xdr:from>
    <xdr:to>
      <xdr:col>8</xdr:col>
      <xdr:colOff>0</xdr:colOff>
      <xdr:row>21</xdr:row>
      <xdr:rowOff>38100</xdr:rowOff>
    </xdr:to>
    <xdr:cxnSp macro="">
      <xdr:nvCxnSpPr>
        <xdr:cNvPr id="32" name="Straight Arrow Connector 31">
          <a:extLst>
            <a:ext uri="{FF2B5EF4-FFF2-40B4-BE49-F238E27FC236}">
              <a16:creationId xmlns:a16="http://schemas.microsoft.com/office/drawing/2014/main" id="{00000000-0008-0000-0900-000020000000}"/>
            </a:ext>
          </a:extLst>
        </xdr:cNvPr>
        <xdr:cNvCxnSpPr>
          <a:stCxn id="5" idx="3"/>
          <a:endCxn id="7" idx="1"/>
        </xdr:cNvCxnSpPr>
      </xdr:nvCxnSpPr>
      <xdr:spPr>
        <a:xfrm flipV="1">
          <a:off x="3105150" y="2438400"/>
          <a:ext cx="1162050" cy="1219200"/>
        </a:xfrm>
        <a:prstGeom prst="straightConnector1">
          <a:avLst/>
        </a:prstGeom>
        <a:ln w="952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57150</xdr:colOff>
      <xdr:row>8</xdr:row>
      <xdr:rowOff>33337</xdr:rowOff>
    </xdr:from>
    <xdr:to>
      <xdr:col>8</xdr:col>
      <xdr:colOff>0</xdr:colOff>
      <xdr:row>21</xdr:row>
      <xdr:rowOff>38100</xdr:rowOff>
    </xdr:to>
    <xdr:cxnSp macro="">
      <xdr:nvCxnSpPr>
        <xdr:cNvPr id="34" name="Straight Arrow Connector 33">
          <a:extLst>
            <a:ext uri="{FF2B5EF4-FFF2-40B4-BE49-F238E27FC236}">
              <a16:creationId xmlns:a16="http://schemas.microsoft.com/office/drawing/2014/main" id="{00000000-0008-0000-0900-000022000000}"/>
            </a:ext>
          </a:extLst>
        </xdr:cNvPr>
        <xdr:cNvCxnSpPr>
          <a:stCxn id="5" idx="3"/>
          <a:endCxn id="6" idx="1"/>
        </xdr:cNvCxnSpPr>
      </xdr:nvCxnSpPr>
      <xdr:spPr>
        <a:xfrm flipV="1">
          <a:off x="3105150" y="1176337"/>
          <a:ext cx="1162050" cy="2481263"/>
        </a:xfrm>
        <a:prstGeom prst="straightConnector1">
          <a:avLst/>
        </a:prstGeom>
        <a:ln w="1270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76200</xdr:colOff>
      <xdr:row>8</xdr:row>
      <xdr:rowOff>33337</xdr:rowOff>
    </xdr:from>
    <xdr:to>
      <xdr:col>13</xdr:col>
      <xdr:colOff>0</xdr:colOff>
      <xdr:row>8</xdr:row>
      <xdr:rowOff>33337</xdr:rowOff>
    </xdr:to>
    <xdr:cxnSp macro="">
      <xdr:nvCxnSpPr>
        <xdr:cNvPr id="38" name="Straight Arrow Connector 37">
          <a:extLst>
            <a:ext uri="{FF2B5EF4-FFF2-40B4-BE49-F238E27FC236}">
              <a16:creationId xmlns:a16="http://schemas.microsoft.com/office/drawing/2014/main" id="{00000000-0008-0000-0900-000026000000}"/>
            </a:ext>
          </a:extLst>
        </xdr:cNvPr>
        <xdr:cNvCxnSpPr>
          <a:stCxn id="6" idx="3"/>
          <a:endCxn id="8" idx="1"/>
        </xdr:cNvCxnSpPr>
      </xdr:nvCxnSpPr>
      <xdr:spPr>
        <a:xfrm>
          <a:off x="6781800" y="1176337"/>
          <a:ext cx="533400" cy="0"/>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40481</xdr:colOff>
      <xdr:row>8</xdr:row>
      <xdr:rowOff>9525</xdr:rowOff>
    </xdr:from>
    <xdr:to>
      <xdr:col>12</xdr:col>
      <xdr:colOff>571500</xdr:colOff>
      <xdr:row>14</xdr:row>
      <xdr:rowOff>128588</xdr:rowOff>
    </xdr:to>
    <xdr:cxnSp macro="">
      <xdr:nvCxnSpPr>
        <xdr:cNvPr id="40" name="Straight Arrow Connector 39">
          <a:extLst>
            <a:ext uri="{FF2B5EF4-FFF2-40B4-BE49-F238E27FC236}">
              <a16:creationId xmlns:a16="http://schemas.microsoft.com/office/drawing/2014/main" id="{00000000-0008-0000-0900-000028000000}"/>
            </a:ext>
          </a:extLst>
        </xdr:cNvPr>
        <xdr:cNvCxnSpPr/>
      </xdr:nvCxnSpPr>
      <xdr:spPr>
        <a:xfrm flipV="1">
          <a:off x="7327106" y="1700213"/>
          <a:ext cx="531019" cy="1262063"/>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76200</xdr:colOff>
      <xdr:row>24</xdr:row>
      <xdr:rowOff>152400</xdr:rowOff>
    </xdr:from>
    <xdr:to>
      <xdr:col>13</xdr:col>
      <xdr:colOff>0</xdr:colOff>
      <xdr:row>29</xdr:row>
      <xdr:rowOff>95250</xdr:rowOff>
    </xdr:to>
    <xdr:cxnSp macro="">
      <xdr:nvCxnSpPr>
        <xdr:cNvPr id="42" name="Straight Arrow Connector 41">
          <a:extLst>
            <a:ext uri="{FF2B5EF4-FFF2-40B4-BE49-F238E27FC236}">
              <a16:creationId xmlns:a16="http://schemas.microsoft.com/office/drawing/2014/main" id="{00000000-0008-0000-0900-00002A000000}"/>
            </a:ext>
          </a:extLst>
        </xdr:cNvPr>
        <xdr:cNvCxnSpPr>
          <a:stCxn id="11" idx="3"/>
          <a:endCxn id="10" idx="1"/>
        </xdr:cNvCxnSpPr>
      </xdr:nvCxnSpPr>
      <xdr:spPr>
        <a:xfrm>
          <a:off x="6781800" y="4343400"/>
          <a:ext cx="533400" cy="895350"/>
        </a:xfrm>
        <a:prstGeom prst="straightConnector1">
          <a:avLst/>
        </a:prstGeom>
        <a:ln>
          <a:solidFill>
            <a:sysClr val="windowText" lastClr="000000"/>
          </a:solidFill>
          <a:prstDash val="lgDash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85725</xdr:colOff>
      <xdr:row>29</xdr:row>
      <xdr:rowOff>95250</xdr:rowOff>
    </xdr:from>
    <xdr:to>
      <xdr:col>13</xdr:col>
      <xdr:colOff>0</xdr:colOff>
      <xdr:row>31</xdr:row>
      <xdr:rowOff>104775</xdr:rowOff>
    </xdr:to>
    <xdr:cxnSp macro="">
      <xdr:nvCxnSpPr>
        <xdr:cNvPr id="46" name="Straight Arrow Connector 45">
          <a:extLst>
            <a:ext uri="{FF2B5EF4-FFF2-40B4-BE49-F238E27FC236}">
              <a16:creationId xmlns:a16="http://schemas.microsoft.com/office/drawing/2014/main" id="{00000000-0008-0000-0900-00002E000000}"/>
            </a:ext>
          </a:extLst>
        </xdr:cNvPr>
        <xdr:cNvCxnSpPr>
          <a:stCxn id="12" idx="3"/>
          <a:endCxn id="10" idx="1"/>
        </xdr:cNvCxnSpPr>
      </xdr:nvCxnSpPr>
      <xdr:spPr>
        <a:xfrm flipV="1">
          <a:off x="6791325" y="5238750"/>
          <a:ext cx="523875" cy="390525"/>
        </a:xfrm>
        <a:prstGeom prst="straightConnector1">
          <a:avLst/>
        </a:prstGeom>
        <a:ln w="9525">
          <a:solidFill>
            <a:sysClr val="windowText" lastClr="000000"/>
          </a:solidFill>
          <a:prstDash val="lgDash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38100</xdr:colOff>
      <xdr:row>11</xdr:row>
      <xdr:rowOff>166687</xdr:rowOff>
    </xdr:from>
    <xdr:to>
      <xdr:col>15</xdr:col>
      <xdr:colOff>38100</xdr:colOff>
      <xdr:row>26</xdr:row>
      <xdr:rowOff>133350</xdr:rowOff>
    </xdr:to>
    <xdr:cxnSp macro="">
      <xdr:nvCxnSpPr>
        <xdr:cNvPr id="48" name="Straight Arrow Connector 47">
          <a:extLst>
            <a:ext uri="{FF2B5EF4-FFF2-40B4-BE49-F238E27FC236}">
              <a16:creationId xmlns:a16="http://schemas.microsoft.com/office/drawing/2014/main" id="{00000000-0008-0000-0900-000030000000}"/>
            </a:ext>
          </a:extLst>
        </xdr:cNvPr>
        <xdr:cNvCxnSpPr>
          <a:stCxn id="10" idx="0"/>
          <a:endCxn id="8" idx="2"/>
        </xdr:cNvCxnSpPr>
      </xdr:nvCxnSpPr>
      <xdr:spPr>
        <a:xfrm flipV="1">
          <a:off x="8572500" y="1881187"/>
          <a:ext cx="0" cy="2824163"/>
        </a:xfrm>
        <a:prstGeom prst="straightConnector1">
          <a:avLst/>
        </a:prstGeom>
        <a:ln>
          <a:solidFill>
            <a:sysClr val="windowText" lastClr="000000"/>
          </a:solidFill>
          <a:prstDash val="lgDash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76200</xdr:colOff>
      <xdr:row>8</xdr:row>
      <xdr:rowOff>33337</xdr:rowOff>
    </xdr:from>
    <xdr:to>
      <xdr:col>18</xdr:col>
      <xdr:colOff>0</xdr:colOff>
      <xdr:row>8</xdr:row>
      <xdr:rowOff>33337</xdr:rowOff>
    </xdr:to>
    <xdr:cxnSp macro="">
      <xdr:nvCxnSpPr>
        <xdr:cNvPr id="50" name="Straight Arrow Connector 49">
          <a:extLst>
            <a:ext uri="{FF2B5EF4-FFF2-40B4-BE49-F238E27FC236}">
              <a16:creationId xmlns:a16="http://schemas.microsoft.com/office/drawing/2014/main" id="{00000000-0008-0000-0900-000032000000}"/>
            </a:ext>
          </a:extLst>
        </xdr:cNvPr>
        <xdr:cNvCxnSpPr>
          <a:stCxn id="8" idx="3"/>
          <a:endCxn id="9" idx="1"/>
        </xdr:cNvCxnSpPr>
      </xdr:nvCxnSpPr>
      <xdr:spPr>
        <a:xfrm>
          <a:off x="9829800" y="1176337"/>
          <a:ext cx="533400" cy="0"/>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83343</xdr:colOff>
      <xdr:row>9</xdr:row>
      <xdr:rowOff>119062</xdr:rowOff>
    </xdr:from>
    <xdr:to>
      <xdr:col>7</xdr:col>
      <xdr:colOff>595313</xdr:colOff>
      <xdr:row>23</xdr:row>
      <xdr:rowOff>166687</xdr:rowOff>
    </xdr:to>
    <xdr:cxnSp macro="">
      <xdr:nvCxnSpPr>
        <xdr:cNvPr id="24" name="Straight Arrow Connector 23">
          <a:extLst>
            <a:ext uri="{FF2B5EF4-FFF2-40B4-BE49-F238E27FC236}">
              <a16:creationId xmlns:a16="http://schemas.microsoft.com/office/drawing/2014/main" id="{EC4F2013-FF20-46C1-BBB3-09C6F6627C91}"/>
            </a:ext>
          </a:extLst>
        </xdr:cNvPr>
        <xdr:cNvCxnSpPr/>
      </xdr:nvCxnSpPr>
      <xdr:spPr>
        <a:xfrm>
          <a:off x="3726656" y="2012156"/>
          <a:ext cx="1119188" cy="2714625"/>
        </a:xfrm>
        <a:prstGeom prst="straightConnector1">
          <a:avLst/>
        </a:prstGeom>
        <a:ln>
          <a:solidFill>
            <a:sysClr val="windowText" lastClr="000000"/>
          </a:solidFill>
          <a:prstDash val="lgDash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45246</xdr:colOff>
      <xdr:row>15</xdr:row>
      <xdr:rowOff>69048</xdr:rowOff>
    </xdr:from>
    <xdr:to>
      <xdr:col>8</xdr:col>
      <xdr:colOff>0</xdr:colOff>
      <xdr:row>30</xdr:row>
      <xdr:rowOff>130968</xdr:rowOff>
    </xdr:to>
    <xdr:cxnSp macro="">
      <xdr:nvCxnSpPr>
        <xdr:cNvPr id="26" name="Straight Arrow Connector 25">
          <a:extLst>
            <a:ext uri="{FF2B5EF4-FFF2-40B4-BE49-F238E27FC236}">
              <a16:creationId xmlns:a16="http://schemas.microsoft.com/office/drawing/2014/main" id="{447D3F76-B4C2-4477-B897-732024DF6ED2}"/>
            </a:ext>
          </a:extLst>
        </xdr:cNvPr>
        <xdr:cNvCxnSpPr/>
      </xdr:nvCxnSpPr>
      <xdr:spPr>
        <a:xfrm>
          <a:off x="3688559" y="3105142"/>
          <a:ext cx="1169191" cy="2919420"/>
        </a:xfrm>
        <a:prstGeom prst="straightConnector1">
          <a:avLst/>
        </a:prstGeom>
        <a:ln>
          <a:solidFill>
            <a:sysClr val="windowText" lastClr="000000"/>
          </a:solidFill>
          <a:prstDash val="lgDash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590550</xdr:colOff>
      <xdr:row>5</xdr:row>
      <xdr:rowOff>71437</xdr:rowOff>
    </xdr:from>
    <xdr:to>
      <xdr:col>6</xdr:col>
      <xdr:colOff>57150</xdr:colOff>
      <xdr:row>10</xdr:row>
      <xdr:rowOff>185737</xdr:rowOff>
    </xdr:to>
    <xdr:sp macro="" textlink="">
      <xdr:nvSpPr>
        <xdr:cNvPr id="27" name="TextBox 26">
          <a:extLst>
            <a:ext uri="{FF2B5EF4-FFF2-40B4-BE49-F238E27FC236}">
              <a16:creationId xmlns:a16="http://schemas.microsoft.com/office/drawing/2014/main" id="{0D775057-1AAB-4554-8195-6AE3F02C430F}"/>
            </a:ext>
          </a:extLst>
        </xdr:cNvPr>
        <xdr:cNvSpPr txBox="1"/>
      </xdr:nvSpPr>
      <xdr:spPr>
        <a:xfrm>
          <a:off x="1200150" y="1195387"/>
          <a:ext cx="2514600" cy="1066800"/>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latin typeface="Open Sans" panose="020B0606030504020204" pitchFamily="34" charset="0"/>
              <a:ea typeface="Open Sans" panose="020B0606030504020204" pitchFamily="34" charset="0"/>
              <a:cs typeface="Open Sans" panose="020B0606030504020204" pitchFamily="34" charset="0"/>
            </a:rPr>
            <a:t>CC Data</a:t>
          </a:r>
        </a:p>
        <a:p>
          <a:pPr algn="l"/>
          <a:r>
            <a:rPr lang="en-US" sz="900" b="0">
              <a:latin typeface="Open Sans" panose="020B0606030504020204" pitchFamily="34" charset="0"/>
              <a:ea typeface="Open Sans" panose="020B0606030504020204" pitchFamily="34" charset="0"/>
              <a:cs typeface="Open Sans" panose="020B0606030504020204" pitchFamily="34" charset="0"/>
            </a:rPr>
            <a:t>This</a:t>
          </a:r>
          <a:r>
            <a:rPr lang="en-US" sz="900" b="0" baseline="0">
              <a:latin typeface="Open Sans" panose="020B0606030504020204" pitchFamily="34" charset="0"/>
              <a:ea typeface="Open Sans" panose="020B0606030504020204" pitchFamily="34" charset="0"/>
              <a:cs typeface="Open Sans" panose="020B0606030504020204" pitchFamily="34" charset="0"/>
            </a:rPr>
            <a:t> tab shows the historic data used to create the community college sector's mathematically-derived scales. Also included are reference tables displaying useful data regarding focus populations.</a:t>
          </a:r>
          <a:endParaRPr lang="en-US" sz="900" b="0">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1</xdr:col>
      <xdr:colOff>590550</xdr:colOff>
      <xdr:row>12</xdr:row>
      <xdr:rowOff>0</xdr:rowOff>
    </xdr:from>
    <xdr:to>
      <xdr:col>6</xdr:col>
      <xdr:colOff>57150</xdr:colOff>
      <xdr:row>17</xdr:row>
      <xdr:rowOff>114300</xdr:rowOff>
    </xdr:to>
    <xdr:sp macro="" textlink="">
      <xdr:nvSpPr>
        <xdr:cNvPr id="28" name="TextBox 27">
          <a:extLst>
            <a:ext uri="{FF2B5EF4-FFF2-40B4-BE49-F238E27FC236}">
              <a16:creationId xmlns:a16="http://schemas.microsoft.com/office/drawing/2014/main" id="{D4424A37-2C8E-459C-9DAF-04A7A20E111D}"/>
            </a:ext>
          </a:extLst>
        </xdr:cNvPr>
        <xdr:cNvSpPr txBox="1"/>
      </xdr:nvSpPr>
      <xdr:spPr>
        <a:xfrm>
          <a:off x="1200150" y="2457450"/>
          <a:ext cx="2514600" cy="1066800"/>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latin typeface="Open Sans" panose="020B0606030504020204" pitchFamily="34" charset="0"/>
              <a:ea typeface="Open Sans" panose="020B0606030504020204" pitchFamily="34" charset="0"/>
              <a:cs typeface="Open Sans" panose="020B0606030504020204" pitchFamily="34" charset="0"/>
            </a:rPr>
            <a:t>Univ Data</a:t>
          </a:r>
        </a:p>
        <a:p>
          <a:pPr marL="0" marR="0" indent="0" algn="l" defTabSz="914400" eaLnBrk="1" fontAlgn="auto" latinLnBrk="0" hangingPunct="1">
            <a:lnSpc>
              <a:spcPct val="100000"/>
            </a:lnSpc>
            <a:spcBef>
              <a:spcPts val="0"/>
            </a:spcBef>
            <a:spcAft>
              <a:spcPts val="0"/>
            </a:spcAft>
            <a:buClrTx/>
            <a:buSzTx/>
            <a:buFontTx/>
            <a:buNone/>
            <a:tabLst/>
            <a:defRPr/>
          </a:pPr>
          <a:r>
            <a:rPr lang="en-US" sz="900" b="0">
              <a:solidFill>
                <a:schemeClr val="dk1"/>
              </a:solidFill>
              <a:effectLst/>
              <a:latin typeface="Open Sans" panose="020B0606030504020204" pitchFamily="34" charset="0"/>
              <a:ea typeface="Open Sans" panose="020B0606030504020204" pitchFamily="34" charset="0"/>
              <a:cs typeface="Open Sans" panose="020B0606030504020204" pitchFamily="34" charset="0"/>
            </a:rPr>
            <a:t>This</a:t>
          </a:r>
          <a:r>
            <a:rPr lang="en-US" sz="900" b="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tab shows the historic data used to create the university sector's mathematically-derived scales. Also included are reference tables displaying useful data regarding focus populations.</a:t>
          </a:r>
          <a:endParaRPr lang="en-US" sz="900">
            <a:effectLst/>
            <a:latin typeface="Open Sans" panose="020B0606030504020204" pitchFamily="34" charset="0"/>
            <a:ea typeface="Open Sans" panose="020B0606030504020204" pitchFamily="34" charset="0"/>
            <a:cs typeface="Open Sans" panose="020B0606030504020204" pitchFamily="34" charset="0"/>
          </a:endParaRPr>
        </a:p>
        <a:p>
          <a:pPr algn="l"/>
          <a:endParaRPr lang="en-US" sz="900" b="1">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1</xdr:col>
      <xdr:colOff>590550</xdr:colOff>
      <xdr:row>19</xdr:row>
      <xdr:rowOff>0</xdr:rowOff>
    </xdr:from>
    <xdr:to>
      <xdr:col>6</xdr:col>
      <xdr:colOff>57150</xdr:colOff>
      <xdr:row>23</xdr:row>
      <xdr:rowOff>76200</xdr:rowOff>
    </xdr:to>
    <xdr:sp macro="" textlink="">
      <xdr:nvSpPr>
        <xdr:cNvPr id="30" name="TextBox 29">
          <a:extLst>
            <a:ext uri="{FF2B5EF4-FFF2-40B4-BE49-F238E27FC236}">
              <a16:creationId xmlns:a16="http://schemas.microsoft.com/office/drawing/2014/main" id="{508E62F0-5684-429F-9023-2CA98923856F}"/>
            </a:ext>
          </a:extLst>
        </xdr:cNvPr>
        <xdr:cNvSpPr txBox="1"/>
      </xdr:nvSpPr>
      <xdr:spPr>
        <a:xfrm>
          <a:off x="1200150" y="3790950"/>
          <a:ext cx="2514600" cy="838200"/>
        </a:xfrm>
        <a:prstGeom prst="rect">
          <a:avLst/>
        </a:prstGeom>
        <a:solidFill>
          <a:schemeClr val="accent1">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latin typeface="Open Sans" panose="020B0606030504020204" pitchFamily="34" charset="0"/>
              <a:ea typeface="Open Sans" panose="020B0606030504020204" pitchFamily="34" charset="0"/>
              <a:cs typeface="Open Sans" panose="020B0606030504020204" pitchFamily="34" charset="0"/>
            </a:rPr>
            <a:t>Scales</a:t>
          </a:r>
        </a:p>
        <a:p>
          <a:pPr algn="l"/>
          <a:r>
            <a:rPr lang="en-US" sz="900" b="0">
              <a:latin typeface="Open Sans" panose="020B0606030504020204" pitchFamily="34" charset="0"/>
              <a:ea typeface="Open Sans" panose="020B0606030504020204" pitchFamily="34" charset="0"/>
              <a:cs typeface="Open Sans" panose="020B0606030504020204" pitchFamily="34" charset="0"/>
            </a:rPr>
            <a:t>This</a:t>
          </a:r>
          <a:r>
            <a:rPr lang="en-US" sz="900" b="0" baseline="0">
              <a:latin typeface="Open Sans" panose="020B0606030504020204" pitchFamily="34" charset="0"/>
              <a:ea typeface="Open Sans" panose="020B0606030504020204" pitchFamily="34" charset="0"/>
              <a:cs typeface="Open Sans" panose="020B0606030504020204" pitchFamily="34" charset="0"/>
            </a:rPr>
            <a:t> tab displays the mathematically-derived scales and discusses how those scales guided the creation of the proposed scales. </a:t>
          </a:r>
          <a:endParaRPr lang="en-US" sz="800" b="0">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8</xdr:col>
      <xdr:colOff>0</xdr:colOff>
      <xdr:row>5</xdr:row>
      <xdr:rowOff>71437</xdr:rowOff>
    </xdr:from>
    <xdr:to>
      <xdr:col>12</xdr:col>
      <xdr:colOff>76200</xdr:colOff>
      <xdr:row>10</xdr:row>
      <xdr:rowOff>185737</xdr:rowOff>
    </xdr:to>
    <xdr:sp macro="" textlink="">
      <xdr:nvSpPr>
        <xdr:cNvPr id="31" name="TextBox 30">
          <a:extLst>
            <a:ext uri="{FF2B5EF4-FFF2-40B4-BE49-F238E27FC236}">
              <a16:creationId xmlns:a16="http://schemas.microsoft.com/office/drawing/2014/main" id="{482CEE1D-2B61-4F1B-B010-F21AB5DAE849}"/>
            </a:ext>
          </a:extLst>
        </xdr:cNvPr>
        <xdr:cNvSpPr txBox="1"/>
      </xdr:nvSpPr>
      <xdr:spPr>
        <a:xfrm>
          <a:off x="4876800" y="1195387"/>
          <a:ext cx="2514600" cy="1066800"/>
        </a:xfrm>
        <a:prstGeom prst="rect">
          <a:avLst/>
        </a:prstGeom>
        <a:solidFill>
          <a:srgbClr val="FFB3D9"/>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latin typeface="Open Sans" panose="020B0606030504020204" pitchFamily="34" charset="0"/>
              <a:ea typeface="Open Sans" panose="020B0606030504020204" pitchFamily="34" charset="0"/>
              <a:cs typeface="Open Sans" panose="020B0606030504020204" pitchFamily="34" charset="0"/>
            </a:rPr>
            <a:t>2026-27 CC</a:t>
          </a:r>
        </a:p>
        <a:p>
          <a:pPr algn="l"/>
          <a:r>
            <a:rPr lang="en-US" sz="900" b="0">
              <a:latin typeface="Open Sans" panose="020B0606030504020204" pitchFamily="34" charset="0"/>
              <a:ea typeface="Open Sans" panose="020B0606030504020204" pitchFamily="34" charset="0"/>
              <a:cs typeface="Open Sans" panose="020B0606030504020204" pitchFamily="34" charset="0"/>
            </a:rPr>
            <a:t>Using</a:t>
          </a:r>
          <a:r>
            <a:rPr lang="en-US" sz="900" b="0" baseline="0">
              <a:latin typeface="Open Sans" panose="020B0606030504020204" pitchFamily="34" charset="0"/>
              <a:ea typeface="Open Sans" panose="020B0606030504020204" pitchFamily="34" charset="0"/>
              <a:cs typeface="Open Sans" panose="020B0606030504020204" pitchFamily="34" charset="0"/>
            </a:rPr>
            <a:t> a three-year average of combined outcomes (as calculated using the </a:t>
          </a:r>
          <a:r>
            <a:rPr lang="en-US" sz="900" b="1" baseline="0">
              <a:latin typeface="Open Sans" panose="020B0606030504020204" pitchFamily="34" charset="0"/>
              <a:ea typeface="Open Sans" panose="020B0606030504020204" pitchFamily="34" charset="0"/>
              <a:cs typeface="Open Sans" panose="020B0606030504020204" pitchFamily="34" charset="0"/>
            </a:rPr>
            <a:t>CC Data </a:t>
          </a:r>
          <a:r>
            <a:rPr lang="en-US" sz="900" b="0" baseline="0">
              <a:latin typeface="Open Sans" panose="020B0606030504020204" pitchFamily="34" charset="0"/>
              <a:ea typeface="Open Sans" panose="020B0606030504020204" pitchFamily="34" charset="0"/>
              <a:cs typeface="Open Sans" panose="020B0606030504020204" pitchFamily="34" charset="0"/>
            </a:rPr>
            <a:t>tab), this tab shows how the new scales and weights are used to calculate each community college's weighted outcomes.</a:t>
          </a:r>
          <a:endParaRPr lang="en-US" sz="900" b="0">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8</xdr:col>
      <xdr:colOff>0</xdr:colOff>
      <xdr:row>12</xdr:row>
      <xdr:rowOff>0</xdr:rowOff>
    </xdr:from>
    <xdr:to>
      <xdr:col>12</xdr:col>
      <xdr:colOff>76200</xdr:colOff>
      <xdr:row>17</xdr:row>
      <xdr:rowOff>114300</xdr:rowOff>
    </xdr:to>
    <xdr:sp macro="" textlink="">
      <xdr:nvSpPr>
        <xdr:cNvPr id="33" name="TextBox 32">
          <a:extLst>
            <a:ext uri="{FF2B5EF4-FFF2-40B4-BE49-F238E27FC236}">
              <a16:creationId xmlns:a16="http://schemas.microsoft.com/office/drawing/2014/main" id="{4BE36A91-594B-4454-90FA-497083E3F699}"/>
            </a:ext>
          </a:extLst>
        </xdr:cNvPr>
        <xdr:cNvSpPr txBox="1"/>
      </xdr:nvSpPr>
      <xdr:spPr>
        <a:xfrm>
          <a:off x="4876800" y="2457450"/>
          <a:ext cx="2514600" cy="1066800"/>
        </a:xfrm>
        <a:prstGeom prst="rect">
          <a:avLst/>
        </a:prstGeom>
        <a:solidFill>
          <a:srgbClr val="FFB3D9"/>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latin typeface="Open Sans" panose="020B0606030504020204" pitchFamily="34" charset="0"/>
              <a:ea typeface="Open Sans" panose="020B0606030504020204" pitchFamily="34" charset="0"/>
              <a:cs typeface="Open Sans" panose="020B0606030504020204" pitchFamily="34" charset="0"/>
            </a:rPr>
            <a:t>2026-27 Univ</a:t>
          </a:r>
        </a:p>
        <a:p>
          <a:pPr marL="0" marR="0" indent="0" algn="l" defTabSz="914400" eaLnBrk="1" fontAlgn="auto" latinLnBrk="0" hangingPunct="1">
            <a:lnSpc>
              <a:spcPct val="100000"/>
            </a:lnSpc>
            <a:spcBef>
              <a:spcPts val="0"/>
            </a:spcBef>
            <a:spcAft>
              <a:spcPts val="0"/>
            </a:spcAft>
            <a:buClrTx/>
            <a:buSzTx/>
            <a:buFontTx/>
            <a:buNone/>
            <a:tabLst/>
            <a:defRPr/>
          </a:pPr>
          <a:r>
            <a:rPr lang="en-US" sz="900" b="0">
              <a:solidFill>
                <a:schemeClr val="dk1"/>
              </a:solidFill>
              <a:effectLst/>
              <a:latin typeface="Open Sans" panose="020B0606030504020204" pitchFamily="34" charset="0"/>
              <a:ea typeface="Open Sans" panose="020B0606030504020204" pitchFamily="34" charset="0"/>
              <a:cs typeface="Open Sans" panose="020B0606030504020204" pitchFamily="34" charset="0"/>
            </a:rPr>
            <a:t>Using</a:t>
          </a:r>
          <a:r>
            <a:rPr lang="en-US" sz="900" b="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 three-year average of combined outcomes (as calculated using the </a:t>
          </a:r>
          <a:r>
            <a:rPr lang="en-US" sz="900" b="1"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Univ Data </a:t>
          </a:r>
          <a:r>
            <a:rPr lang="en-US" sz="900" b="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tab), this tab shows how the new scales and weights are used to calculate each university's weighted outcomes.</a:t>
          </a:r>
          <a:endParaRPr lang="en-US" sz="900">
            <a:effectLst/>
            <a:latin typeface="Open Sans" panose="020B0606030504020204" pitchFamily="34" charset="0"/>
            <a:ea typeface="Open Sans" panose="020B0606030504020204" pitchFamily="34" charset="0"/>
            <a:cs typeface="Open Sans" panose="020B0606030504020204" pitchFamily="34" charset="0"/>
          </a:endParaRPr>
        </a:p>
        <a:p>
          <a:pPr algn="l"/>
          <a:endParaRPr lang="en-US" sz="900" b="1">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13</xdr:col>
      <xdr:colOff>0</xdr:colOff>
      <xdr:row>4</xdr:row>
      <xdr:rowOff>90487</xdr:rowOff>
    </xdr:from>
    <xdr:to>
      <xdr:col>17</xdr:col>
      <xdr:colOff>76200</xdr:colOff>
      <xdr:row>11</xdr:row>
      <xdr:rowOff>166687</xdr:rowOff>
    </xdr:to>
    <xdr:sp macro="" textlink="">
      <xdr:nvSpPr>
        <xdr:cNvPr id="35" name="TextBox 34">
          <a:extLst>
            <a:ext uri="{FF2B5EF4-FFF2-40B4-BE49-F238E27FC236}">
              <a16:creationId xmlns:a16="http://schemas.microsoft.com/office/drawing/2014/main" id="{5901E650-ADED-4B72-9BA0-23A40693BDF3}"/>
            </a:ext>
          </a:extLst>
        </xdr:cNvPr>
        <xdr:cNvSpPr txBox="1"/>
      </xdr:nvSpPr>
      <xdr:spPr>
        <a:xfrm>
          <a:off x="7924800" y="1023937"/>
          <a:ext cx="2514600" cy="1409700"/>
        </a:xfrm>
        <a:prstGeom prst="rect">
          <a:avLst/>
        </a:prstGeom>
        <a:solidFill>
          <a:srgbClr val="FFB3D9"/>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latin typeface="Open Sans" panose="020B0606030504020204" pitchFamily="34" charset="0"/>
              <a:ea typeface="Open Sans" panose="020B0606030504020204" pitchFamily="34" charset="0"/>
              <a:cs typeface="Open Sans" panose="020B0606030504020204" pitchFamily="34" charset="0"/>
            </a:rPr>
            <a:t>26-27 Point Calculation</a:t>
          </a:r>
        </a:p>
        <a:p>
          <a:pPr algn="l"/>
          <a:r>
            <a:rPr lang="en-US" sz="900" b="0">
              <a:latin typeface="Open Sans" panose="020B0606030504020204" pitchFamily="34" charset="0"/>
              <a:ea typeface="Open Sans" panose="020B0606030504020204" pitchFamily="34" charset="0"/>
              <a:cs typeface="Open Sans" panose="020B0606030504020204" pitchFamily="34" charset="0"/>
            </a:rPr>
            <a:t>This tab shows how weighted</a:t>
          </a:r>
          <a:r>
            <a:rPr lang="en-US" sz="900" b="0" baseline="0">
              <a:latin typeface="Open Sans" panose="020B0606030504020204" pitchFamily="34" charset="0"/>
              <a:ea typeface="Open Sans" panose="020B0606030504020204" pitchFamily="34" charset="0"/>
              <a:cs typeface="Open Sans" panose="020B0606030504020204" pitchFamily="34" charset="0"/>
            </a:rPr>
            <a:t> outcomes, fixed costs and Quality Assurance are combined to form each institution's total 2026-27 Total Points. These totals are compared to the 2025-26 Point Totals calculated on the </a:t>
          </a:r>
          <a:r>
            <a:rPr lang="en-US" sz="900" b="1" baseline="0">
              <a:latin typeface="Open Sans" panose="020B0606030504020204" pitchFamily="34" charset="0"/>
              <a:ea typeface="Open Sans" panose="020B0606030504020204" pitchFamily="34" charset="0"/>
              <a:cs typeface="Open Sans" panose="020B0606030504020204" pitchFamily="34" charset="0"/>
            </a:rPr>
            <a:t>25-26 Point Calculation </a:t>
          </a:r>
          <a:r>
            <a:rPr lang="en-US" sz="900" b="0" baseline="0">
              <a:latin typeface="Open Sans" panose="020B0606030504020204" pitchFamily="34" charset="0"/>
              <a:ea typeface="Open Sans" panose="020B0606030504020204" pitchFamily="34" charset="0"/>
              <a:cs typeface="Open Sans" panose="020B0606030504020204" pitchFamily="34" charset="0"/>
            </a:rPr>
            <a:t>tab to determine appropriation growth.</a:t>
          </a:r>
          <a:endParaRPr lang="en-US" sz="900" b="0">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18</xdr:col>
      <xdr:colOff>0</xdr:colOff>
      <xdr:row>4</xdr:row>
      <xdr:rowOff>142874</xdr:rowOff>
    </xdr:from>
    <xdr:to>
      <xdr:col>22</xdr:col>
      <xdr:colOff>76200</xdr:colOff>
      <xdr:row>11</xdr:row>
      <xdr:rowOff>114300</xdr:rowOff>
    </xdr:to>
    <xdr:sp macro="" textlink="">
      <xdr:nvSpPr>
        <xdr:cNvPr id="36" name="TextBox 35">
          <a:extLst>
            <a:ext uri="{FF2B5EF4-FFF2-40B4-BE49-F238E27FC236}">
              <a16:creationId xmlns:a16="http://schemas.microsoft.com/office/drawing/2014/main" id="{41CA75C9-68AF-4E93-A806-CEA07ADB210A}"/>
            </a:ext>
          </a:extLst>
        </xdr:cNvPr>
        <xdr:cNvSpPr txBox="1"/>
      </xdr:nvSpPr>
      <xdr:spPr>
        <a:xfrm>
          <a:off x="10972800" y="1076324"/>
          <a:ext cx="2514600" cy="1304926"/>
        </a:xfrm>
        <a:prstGeom prst="rect">
          <a:avLst/>
        </a:prstGeom>
        <a:solidFill>
          <a:schemeClr val="bg2">
            <a:lumMod val="5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latin typeface="Open Sans" panose="020B0606030504020204" pitchFamily="34" charset="0"/>
              <a:ea typeface="Open Sans" panose="020B0606030504020204" pitchFamily="34" charset="0"/>
              <a:cs typeface="Open Sans" panose="020B0606030504020204" pitchFamily="34" charset="0"/>
            </a:rPr>
            <a:t>26-27</a:t>
          </a:r>
          <a:r>
            <a:rPr lang="en-US" sz="1050" b="1" baseline="0">
              <a:latin typeface="Open Sans" panose="020B0606030504020204" pitchFamily="34" charset="0"/>
              <a:ea typeface="Open Sans" panose="020B0606030504020204" pitchFamily="34" charset="0"/>
              <a:cs typeface="Open Sans" panose="020B0606030504020204" pitchFamily="34" charset="0"/>
            </a:rPr>
            <a:t> </a:t>
          </a:r>
          <a:r>
            <a:rPr lang="en-US" sz="1050" b="1">
              <a:latin typeface="Open Sans" panose="020B0606030504020204" pitchFamily="34" charset="0"/>
              <a:ea typeface="Open Sans" panose="020B0606030504020204" pitchFamily="34" charset="0"/>
              <a:cs typeface="Open Sans" panose="020B0606030504020204" pitchFamily="34" charset="0"/>
            </a:rPr>
            <a:t>Recommendation</a:t>
          </a:r>
        </a:p>
        <a:p>
          <a:pPr algn="l"/>
          <a:r>
            <a:rPr lang="en-US" sz="900" b="0">
              <a:latin typeface="Open Sans" panose="020B0606030504020204" pitchFamily="34" charset="0"/>
              <a:ea typeface="Open Sans" panose="020B0606030504020204" pitchFamily="34" charset="0"/>
              <a:cs typeface="Open Sans" panose="020B0606030504020204" pitchFamily="34" charset="0"/>
            </a:rPr>
            <a:t>This</a:t>
          </a:r>
          <a:r>
            <a:rPr lang="en-US" sz="900" b="0" baseline="0">
              <a:latin typeface="Open Sans" panose="020B0606030504020204" pitchFamily="34" charset="0"/>
              <a:ea typeface="Open Sans" panose="020B0606030504020204" pitchFamily="34" charset="0"/>
              <a:cs typeface="Open Sans" panose="020B0606030504020204" pitchFamily="34" charset="0"/>
            </a:rPr>
            <a:t> tab shows how the growth in point totals (as calculated on the </a:t>
          </a:r>
          <a:r>
            <a:rPr lang="en-US" sz="900" b="1" baseline="0">
              <a:latin typeface="Open Sans" panose="020B0606030504020204" pitchFamily="34" charset="0"/>
              <a:ea typeface="Open Sans" panose="020B0606030504020204" pitchFamily="34" charset="0"/>
              <a:cs typeface="Open Sans" panose="020B0606030504020204" pitchFamily="34" charset="0"/>
            </a:rPr>
            <a:t>26-27 Point Calculation </a:t>
          </a:r>
          <a:r>
            <a:rPr lang="en-US" sz="900" b="0" baseline="0">
              <a:latin typeface="Open Sans" panose="020B0606030504020204" pitchFamily="34" charset="0"/>
              <a:ea typeface="Open Sans" panose="020B0606030504020204" pitchFamily="34" charset="0"/>
              <a:cs typeface="Open Sans" panose="020B0606030504020204" pitchFamily="34" charset="0"/>
            </a:rPr>
            <a:t>tab) alters each institution's appropriation share and, therefore, each institution's 2026-27 appropriation recommendation.</a:t>
          </a:r>
          <a:endParaRPr lang="en-US" sz="900" b="0">
            <a:latin typeface="Open Sans" panose="020B0606030504020204" pitchFamily="34" charset="0"/>
            <a:ea typeface="Open Sans" panose="020B0606030504020204" pitchFamily="34" charset="0"/>
            <a:cs typeface="Open Sans" panose="020B0606030504020204" pitchFamily="34" charset="0"/>
          </a:endParaRPr>
        </a:p>
        <a:p>
          <a:pPr algn="ctr"/>
          <a:endParaRPr lang="en-US" sz="1050" b="1">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13</xdr:col>
      <xdr:colOff>0</xdr:colOff>
      <xdr:row>26</xdr:row>
      <xdr:rowOff>133350</xdr:rowOff>
    </xdr:from>
    <xdr:to>
      <xdr:col>17</xdr:col>
      <xdr:colOff>76200</xdr:colOff>
      <xdr:row>32</xdr:row>
      <xdr:rowOff>57150</xdr:rowOff>
    </xdr:to>
    <xdr:sp macro="" textlink="">
      <xdr:nvSpPr>
        <xdr:cNvPr id="37" name="TextBox 36">
          <a:extLst>
            <a:ext uri="{FF2B5EF4-FFF2-40B4-BE49-F238E27FC236}">
              <a16:creationId xmlns:a16="http://schemas.microsoft.com/office/drawing/2014/main" id="{8EA3CFA8-054E-432B-9C6A-283D43363DDB}"/>
            </a:ext>
          </a:extLst>
        </xdr:cNvPr>
        <xdr:cNvSpPr txBox="1"/>
      </xdr:nvSpPr>
      <xdr:spPr>
        <a:xfrm>
          <a:off x="7924800" y="5257800"/>
          <a:ext cx="2514600" cy="1066800"/>
        </a:xfrm>
        <a:prstGeom prst="rect">
          <a:avLst/>
        </a:prstGeom>
        <a:solidFill>
          <a:srgbClr val="EEDDFF"/>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latin typeface="Open Sans" panose="020B0606030504020204" pitchFamily="34" charset="0"/>
              <a:ea typeface="Open Sans" panose="020B0606030504020204" pitchFamily="34" charset="0"/>
              <a:cs typeface="Open Sans" panose="020B0606030504020204" pitchFamily="34" charset="0"/>
            </a:rPr>
            <a:t>25-26</a:t>
          </a:r>
          <a:r>
            <a:rPr lang="en-US" sz="1050" b="1" baseline="0">
              <a:latin typeface="Open Sans" panose="020B0606030504020204" pitchFamily="34" charset="0"/>
              <a:ea typeface="Open Sans" panose="020B0606030504020204" pitchFamily="34" charset="0"/>
              <a:cs typeface="Open Sans" panose="020B0606030504020204" pitchFamily="34" charset="0"/>
            </a:rPr>
            <a:t> </a:t>
          </a:r>
          <a:r>
            <a:rPr lang="en-US" sz="1050" b="1">
              <a:latin typeface="Open Sans" panose="020B0606030504020204" pitchFamily="34" charset="0"/>
              <a:ea typeface="Open Sans" panose="020B0606030504020204" pitchFamily="34" charset="0"/>
              <a:cs typeface="Open Sans" panose="020B0606030504020204" pitchFamily="34" charset="0"/>
            </a:rPr>
            <a:t>Point Calculation</a:t>
          </a:r>
        </a:p>
        <a:p>
          <a:pPr marL="0" marR="0" indent="0" algn="l" defTabSz="914400" eaLnBrk="1" fontAlgn="auto" latinLnBrk="0" hangingPunct="1">
            <a:lnSpc>
              <a:spcPct val="100000"/>
            </a:lnSpc>
            <a:spcBef>
              <a:spcPts val="0"/>
            </a:spcBef>
            <a:spcAft>
              <a:spcPts val="0"/>
            </a:spcAft>
            <a:buClrTx/>
            <a:buSzTx/>
            <a:buFontTx/>
            <a:buNone/>
            <a:tabLst/>
            <a:defRPr/>
          </a:pPr>
          <a:r>
            <a:rPr lang="en-US" sz="900" b="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a:t>
          </a:r>
          <a:r>
            <a:rPr lang="en-US" sz="900" b="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background tab used to calculate the 25-26 Point Calculation.</a:t>
          </a:r>
          <a:endParaRPr lang="en-US" sz="900">
            <a:effectLst/>
            <a:latin typeface="Open Sans" panose="020B0606030504020204" pitchFamily="34" charset="0"/>
            <a:ea typeface="Open Sans" panose="020B0606030504020204" pitchFamily="34" charset="0"/>
            <a:cs typeface="Open Sans" panose="020B0606030504020204" pitchFamily="34" charset="0"/>
          </a:endParaRPr>
        </a:p>
        <a:p>
          <a:pPr algn="l"/>
          <a:endParaRPr lang="en-US" sz="900" b="0">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8</xdr:col>
      <xdr:colOff>0</xdr:colOff>
      <xdr:row>22</xdr:row>
      <xdr:rowOff>0</xdr:rowOff>
    </xdr:from>
    <xdr:to>
      <xdr:col>12</xdr:col>
      <xdr:colOff>76200</xdr:colOff>
      <xdr:row>27</xdr:row>
      <xdr:rowOff>114300</xdr:rowOff>
    </xdr:to>
    <xdr:sp macro="" textlink="">
      <xdr:nvSpPr>
        <xdr:cNvPr id="39" name="TextBox 38">
          <a:extLst>
            <a:ext uri="{FF2B5EF4-FFF2-40B4-BE49-F238E27FC236}">
              <a16:creationId xmlns:a16="http://schemas.microsoft.com/office/drawing/2014/main" id="{0D4FC7DE-508E-499A-938E-29F06DCD1189}"/>
            </a:ext>
          </a:extLst>
        </xdr:cNvPr>
        <xdr:cNvSpPr txBox="1"/>
      </xdr:nvSpPr>
      <xdr:spPr>
        <a:xfrm>
          <a:off x="4876800" y="4362450"/>
          <a:ext cx="2514600" cy="1066800"/>
        </a:xfrm>
        <a:prstGeom prst="rect">
          <a:avLst/>
        </a:prstGeom>
        <a:solidFill>
          <a:srgbClr val="EEDDFF"/>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latin typeface="Open Sans" panose="020B0606030504020204" pitchFamily="34" charset="0"/>
              <a:ea typeface="Open Sans" panose="020B0606030504020204" pitchFamily="34" charset="0"/>
              <a:cs typeface="Open Sans" panose="020B0606030504020204" pitchFamily="34" charset="0"/>
            </a:rPr>
            <a:t>2025-26 CC</a:t>
          </a:r>
        </a:p>
        <a:p>
          <a:pPr algn="l"/>
          <a:r>
            <a:rPr lang="en-US" sz="900" b="0">
              <a:latin typeface="Open Sans" panose="020B0606030504020204" pitchFamily="34" charset="0"/>
              <a:ea typeface="Open Sans" panose="020B0606030504020204" pitchFamily="34" charset="0"/>
              <a:cs typeface="Open Sans" panose="020B0606030504020204" pitchFamily="34" charset="0"/>
            </a:rPr>
            <a:t>A</a:t>
          </a:r>
          <a:r>
            <a:rPr lang="en-US" sz="900" b="0" baseline="0">
              <a:latin typeface="Open Sans" panose="020B0606030504020204" pitchFamily="34" charset="0"/>
              <a:ea typeface="Open Sans" panose="020B0606030504020204" pitchFamily="34" charset="0"/>
              <a:cs typeface="Open Sans" panose="020B0606030504020204" pitchFamily="34" charset="0"/>
            </a:rPr>
            <a:t> background tab used to calculate the 25-26 Point Calculation.</a:t>
          </a:r>
          <a:endParaRPr lang="en-US" sz="900" b="0">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8</xdr:col>
      <xdr:colOff>9525</xdr:colOff>
      <xdr:row>28</xdr:row>
      <xdr:rowOff>142875</xdr:rowOff>
    </xdr:from>
    <xdr:to>
      <xdr:col>12</xdr:col>
      <xdr:colOff>85725</xdr:colOff>
      <xdr:row>34</xdr:row>
      <xdr:rowOff>66675</xdr:rowOff>
    </xdr:to>
    <xdr:sp macro="" textlink="">
      <xdr:nvSpPr>
        <xdr:cNvPr id="41" name="TextBox 40">
          <a:extLst>
            <a:ext uri="{FF2B5EF4-FFF2-40B4-BE49-F238E27FC236}">
              <a16:creationId xmlns:a16="http://schemas.microsoft.com/office/drawing/2014/main" id="{008B711A-9E8C-4493-9D47-75AB0E9FAF8F}"/>
            </a:ext>
          </a:extLst>
        </xdr:cNvPr>
        <xdr:cNvSpPr txBox="1"/>
      </xdr:nvSpPr>
      <xdr:spPr>
        <a:xfrm>
          <a:off x="4886325" y="5648325"/>
          <a:ext cx="2514600" cy="1066800"/>
        </a:xfrm>
        <a:prstGeom prst="rect">
          <a:avLst/>
        </a:prstGeom>
        <a:solidFill>
          <a:srgbClr val="EEDDFF"/>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50" b="1">
              <a:latin typeface="Open Sans" panose="020B0606030504020204" pitchFamily="34" charset="0"/>
              <a:ea typeface="Open Sans" panose="020B0606030504020204" pitchFamily="34" charset="0"/>
              <a:cs typeface="Open Sans" panose="020B0606030504020204" pitchFamily="34" charset="0"/>
            </a:rPr>
            <a:t>2025-26 Univ</a:t>
          </a:r>
        </a:p>
        <a:p>
          <a:pPr marL="0" marR="0" indent="0" algn="l" defTabSz="914400" eaLnBrk="1" fontAlgn="auto" latinLnBrk="0" hangingPunct="1">
            <a:lnSpc>
              <a:spcPct val="100000"/>
            </a:lnSpc>
            <a:spcBef>
              <a:spcPts val="0"/>
            </a:spcBef>
            <a:spcAft>
              <a:spcPts val="0"/>
            </a:spcAft>
            <a:buClrTx/>
            <a:buSzTx/>
            <a:buFontTx/>
            <a:buNone/>
            <a:tabLst/>
            <a:defRPr/>
          </a:pPr>
          <a:r>
            <a:rPr lang="en-US" sz="900" b="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a:t>
          </a:r>
          <a:r>
            <a:rPr lang="en-US" sz="900" b="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background tab used to calculate the 25-26 Point Calculation.</a:t>
          </a:r>
          <a:endParaRPr lang="en-US" sz="900">
            <a:effectLst/>
            <a:latin typeface="Open Sans" panose="020B0606030504020204" pitchFamily="34" charset="0"/>
            <a:ea typeface="Open Sans" panose="020B0606030504020204" pitchFamily="34" charset="0"/>
            <a:cs typeface="Open Sans" panose="020B0606030504020204" pitchFamily="34" charset="0"/>
          </a:endParaRPr>
        </a:p>
        <a:p>
          <a:pPr algn="ctr"/>
          <a:endParaRPr lang="en-US" sz="1050" b="1">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6</xdr:col>
      <xdr:colOff>57150</xdr:colOff>
      <xdr:row>8</xdr:row>
      <xdr:rowOff>33337</xdr:rowOff>
    </xdr:from>
    <xdr:to>
      <xdr:col>8</xdr:col>
      <xdr:colOff>0</xdr:colOff>
      <xdr:row>8</xdr:row>
      <xdr:rowOff>33337</xdr:rowOff>
    </xdr:to>
    <xdr:cxnSp macro="">
      <xdr:nvCxnSpPr>
        <xdr:cNvPr id="43" name="Straight Arrow Connector 42">
          <a:extLst>
            <a:ext uri="{FF2B5EF4-FFF2-40B4-BE49-F238E27FC236}">
              <a16:creationId xmlns:a16="http://schemas.microsoft.com/office/drawing/2014/main" id="{F735B0D9-83AF-42B1-8999-6233C3D3FCFC}"/>
            </a:ext>
          </a:extLst>
        </xdr:cNvPr>
        <xdr:cNvCxnSpPr>
          <a:stCxn id="27" idx="3"/>
          <a:endCxn id="31" idx="1"/>
        </xdr:cNvCxnSpPr>
      </xdr:nvCxnSpPr>
      <xdr:spPr>
        <a:xfrm>
          <a:off x="3714750" y="1728787"/>
          <a:ext cx="1162050" cy="0"/>
        </a:xfrm>
        <a:prstGeom prst="straightConnector1">
          <a:avLst/>
        </a:prstGeom>
        <a:ln w="28575">
          <a:solidFill>
            <a:sysClr val="windowText" lastClr="000000"/>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57150</xdr:colOff>
      <xdr:row>14</xdr:row>
      <xdr:rowOff>152400</xdr:rowOff>
    </xdr:from>
    <xdr:to>
      <xdr:col>8</xdr:col>
      <xdr:colOff>0</xdr:colOff>
      <xdr:row>14</xdr:row>
      <xdr:rowOff>152400</xdr:rowOff>
    </xdr:to>
    <xdr:cxnSp macro="">
      <xdr:nvCxnSpPr>
        <xdr:cNvPr id="44" name="Straight Arrow Connector 43">
          <a:extLst>
            <a:ext uri="{FF2B5EF4-FFF2-40B4-BE49-F238E27FC236}">
              <a16:creationId xmlns:a16="http://schemas.microsoft.com/office/drawing/2014/main" id="{1DDE22E7-5A5A-4519-BF4A-774B384FCB3D}"/>
            </a:ext>
          </a:extLst>
        </xdr:cNvPr>
        <xdr:cNvCxnSpPr>
          <a:stCxn id="28" idx="3"/>
          <a:endCxn id="33" idx="1"/>
        </xdr:cNvCxnSpPr>
      </xdr:nvCxnSpPr>
      <xdr:spPr>
        <a:xfrm>
          <a:off x="3714750" y="2990850"/>
          <a:ext cx="1162050" cy="0"/>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xdr:colOff>
      <xdr:row>17</xdr:row>
      <xdr:rowOff>114300</xdr:rowOff>
    </xdr:from>
    <xdr:to>
      <xdr:col>4</xdr:col>
      <xdr:colOff>19050</xdr:colOff>
      <xdr:row>19</xdr:row>
      <xdr:rowOff>0</xdr:rowOff>
    </xdr:to>
    <xdr:cxnSp macro="">
      <xdr:nvCxnSpPr>
        <xdr:cNvPr id="45" name="Straight Arrow Connector 44">
          <a:extLst>
            <a:ext uri="{FF2B5EF4-FFF2-40B4-BE49-F238E27FC236}">
              <a16:creationId xmlns:a16="http://schemas.microsoft.com/office/drawing/2014/main" id="{11C3D458-81B0-4025-895A-7EA8045AA52A}"/>
            </a:ext>
          </a:extLst>
        </xdr:cNvPr>
        <xdr:cNvCxnSpPr>
          <a:stCxn id="28" idx="2"/>
          <a:endCxn id="30" idx="0"/>
        </xdr:cNvCxnSpPr>
      </xdr:nvCxnSpPr>
      <xdr:spPr>
        <a:xfrm>
          <a:off x="2457450" y="3524250"/>
          <a:ext cx="0" cy="26670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590550</xdr:colOff>
      <xdr:row>8</xdr:row>
      <xdr:rowOff>33336</xdr:rowOff>
    </xdr:from>
    <xdr:to>
      <xdr:col>1</xdr:col>
      <xdr:colOff>603250</xdr:colOff>
      <xdr:row>21</xdr:row>
      <xdr:rowOff>38099</xdr:rowOff>
    </xdr:to>
    <xdr:cxnSp macro="">
      <xdr:nvCxnSpPr>
        <xdr:cNvPr id="47" name="Curved Connector 28">
          <a:extLst>
            <a:ext uri="{FF2B5EF4-FFF2-40B4-BE49-F238E27FC236}">
              <a16:creationId xmlns:a16="http://schemas.microsoft.com/office/drawing/2014/main" id="{CAD019FD-BBEA-4C02-B1C7-5A39CC867143}"/>
            </a:ext>
          </a:extLst>
        </xdr:cNvPr>
        <xdr:cNvCxnSpPr>
          <a:stCxn id="27" idx="1"/>
          <a:endCxn id="30" idx="1"/>
        </xdr:cNvCxnSpPr>
      </xdr:nvCxnSpPr>
      <xdr:spPr>
        <a:xfrm rot="10800000" flipV="1">
          <a:off x="1200150" y="1728786"/>
          <a:ext cx="12700" cy="2481263"/>
        </a:xfrm>
        <a:prstGeom prst="curvedConnector3">
          <a:avLst>
            <a:gd name="adj1" fmla="val 1800000"/>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57150</xdr:colOff>
      <xdr:row>14</xdr:row>
      <xdr:rowOff>152400</xdr:rowOff>
    </xdr:from>
    <xdr:to>
      <xdr:col>8</xdr:col>
      <xdr:colOff>0</xdr:colOff>
      <xdr:row>21</xdr:row>
      <xdr:rowOff>38100</xdr:rowOff>
    </xdr:to>
    <xdr:cxnSp macro="">
      <xdr:nvCxnSpPr>
        <xdr:cNvPr id="49" name="Straight Arrow Connector 48">
          <a:extLst>
            <a:ext uri="{FF2B5EF4-FFF2-40B4-BE49-F238E27FC236}">
              <a16:creationId xmlns:a16="http://schemas.microsoft.com/office/drawing/2014/main" id="{9E60C072-C611-4A12-B1B2-11C566677A45}"/>
            </a:ext>
          </a:extLst>
        </xdr:cNvPr>
        <xdr:cNvCxnSpPr>
          <a:stCxn id="30" idx="3"/>
          <a:endCxn id="33" idx="1"/>
        </xdr:cNvCxnSpPr>
      </xdr:nvCxnSpPr>
      <xdr:spPr>
        <a:xfrm flipV="1">
          <a:off x="3714750" y="2990850"/>
          <a:ext cx="1162050" cy="1219200"/>
        </a:xfrm>
        <a:prstGeom prst="straightConnector1">
          <a:avLst/>
        </a:prstGeom>
        <a:ln w="952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57150</xdr:colOff>
      <xdr:row>8</xdr:row>
      <xdr:rowOff>33337</xdr:rowOff>
    </xdr:from>
    <xdr:to>
      <xdr:col>8</xdr:col>
      <xdr:colOff>0</xdr:colOff>
      <xdr:row>21</xdr:row>
      <xdr:rowOff>38100</xdr:rowOff>
    </xdr:to>
    <xdr:cxnSp macro="">
      <xdr:nvCxnSpPr>
        <xdr:cNvPr id="51" name="Straight Arrow Connector 50">
          <a:extLst>
            <a:ext uri="{FF2B5EF4-FFF2-40B4-BE49-F238E27FC236}">
              <a16:creationId xmlns:a16="http://schemas.microsoft.com/office/drawing/2014/main" id="{06EB8897-7487-4ADA-BB08-E230EBD855FA}"/>
            </a:ext>
          </a:extLst>
        </xdr:cNvPr>
        <xdr:cNvCxnSpPr>
          <a:stCxn id="30" idx="3"/>
          <a:endCxn id="31" idx="1"/>
        </xdr:cNvCxnSpPr>
      </xdr:nvCxnSpPr>
      <xdr:spPr>
        <a:xfrm flipV="1">
          <a:off x="3714750" y="1728787"/>
          <a:ext cx="1162050" cy="2481263"/>
        </a:xfrm>
        <a:prstGeom prst="straightConnector1">
          <a:avLst/>
        </a:prstGeom>
        <a:ln w="1270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76200</xdr:colOff>
      <xdr:row>8</xdr:row>
      <xdr:rowOff>33337</xdr:rowOff>
    </xdr:from>
    <xdr:to>
      <xdr:col>13</xdr:col>
      <xdr:colOff>0</xdr:colOff>
      <xdr:row>8</xdr:row>
      <xdr:rowOff>33337</xdr:rowOff>
    </xdr:to>
    <xdr:cxnSp macro="">
      <xdr:nvCxnSpPr>
        <xdr:cNvPr id="52" name="Straight Arrow Connector 51">
          <a:extLst>
            <a:ext uri="{FF2B5EF4-FFF2-40B4-BE49-F238E27FC236}">
              <a16:creationId xmlns:a16="http://schemas.microsoft.com/office/drawing/2014/main" id="{0334E4DD-1CFF-471B-B142-26BC9BABCBA3}"/>
            </a:ext>
          </a:extLst>
        </xdr:cNvPr>
        <xdr:cNvCxnSpPr>
          <a:stCxn id="31" idx="3"/>
          <a:endCxn id="35" idx="1"/>
        </xdr:cNvCxnSpPr>
      </xdr:nvCxnSpPr>
      <xdr:spPr>
        <a:xfrm>
          <a:off x="7391400" y="1728787"/>
          <a:ext cx="533400" cy="0"/>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76200</xdr:colOff>
      <xdr:row>24</xdr:row>
      <xdr:rowOff>152400</xdr:rowOff>
    </xdr:from>
    <xdr:to>
      <xdr:col>13</xdr:col>
      <xdr:colOff>0</xdr:colOff>
      <xdr:row>29</xdr:row>
      <xdr:rowOff>95250</xdr:rowOff>
    </xdr:to>
    <xdr:cxnSp macro="">
      <xdr:nvCxnSpPr>
        <xdr:cNvPr id="54" name="Straight Arrow Connector 53">
          <a:extLst>
            <a:ext uri="{FF2B5EF4-FFF2-40B4-BE49-F238E27FC236}">
              <a16:creationId xmlns:a16="http://schemas.microsoft.com/office/drawing/2014/main" id="{68A58EF8-B30F-4A8E-81FE-D2893D8AAA4C}"/>
            </a:ext>
          </a:extLst>
        </xdr:cNvPr>
        <xdr:cNvCxnSpPr>
          <a:stCxn id="39" idx="3"/>
          <a:endCxn id="37" idx="1"/>
        </xdr:cNvCxnSpPr>
      </xdr:nvCxnSpPr>
      <xdr:spPr>
        <a:xfrm>
          <a:off x="7391400" y="4895850"/>
          <a:ext cx="533400" cy="895350"/>
        </a:xfrm>
        <a:prstGeom prst="straightConnector1">
          <a:avLst/>
        </a:prstGeom>
        <a:ln>
          <a:solidFill>
            <a:sysClr val="windowText" lastClr="000000"/>
          </a:solidFill>
          <a:prstDash val="lgDash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85725</xdr:colOff>
      <xdr:row>29</xdr:row>
      <xdr:rowOff>95250</xdr:rowOff>
    </xdr:from>
    <xdr:to>
      <xdr:col>13</xdr:col>
      <xdr:colOff>0</xdr:colOff>
      <xdr:row>31</xdr:row>
      <xdr:rowOff>104775</xdr:rowOff>
    </xdr:to>
    <xdr:cxnSp macro="">
      <xdr:nvCxnSpPr>
        <xdr:cNvPr id="55" name="Straight Arrow Connector 54">
          <a:extLst>
            <a:ext uri="{FF2B5EF4-FFF2-40B4-BE49-F238E27FC236}">
              <a16:creationId xmlns:a16="http://schemas.microsoft.com/office/drawing/2014/main" id="{5611DBB2-1BA9-4631-A871-BE231A5A78B6}"/>
            </a:ext>
          </a:extLst>
        </xdr:cNvPr>
        <xdr:cNvCxnSpPr>
          <a:stCxn id="41" idx="3"/>
          <a:endCxn id="37" idx="1"/>
        </xdr:cNvCxnSpPr>
      </xdr:nvCxnSpPr>
      <xdr:spPr>
        <a:xfrm flipV="1">
          <a:off x="7400925" y="5791200"/>
          <a:ext cx="523875" cy="390525"/>
        </a:xfrm>
        <a:prstGeom prst="straightConnector1">
          <a:avLst/>
        </a:prstGeom>
        <a:ln w="9525">
          <a:solidFill>
            <a:sysClr val="windowText" lastClr="000000"/>
          </a:solidFill>
          <a:prstDash val="lgDash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38100</xdr:colOff>
      <xdr:row>11</xdr:row>
      <xdr:rowOff>166687</xdr:rowOff>
    </xdr:from>
    <xdr:to>
      <xdr:col>15</xdr:col>
      <xdr:colOff>38100</xdr:colOff>
      <xdr:row>26</xdr:row>
      <xdr:rowOff>133350</xdr:rowOff>
    </xdr:to>
    <xdr:cxnSp macro="">
      <xdr:nvCxnSpPr>
        <xdr:cNvPr id="56" name="Straight Arrow Connector 55">
          <a:extLst>
            <a:ext uri="{FF2B5EF4-FFF2-40B4-BE49-F238E27FC236}">
              <a16:creationId xmlns:a16="http://schemas.microsoft.com/office/drawing/2014/main" id="{AAF5AE26-8EEF-4D62-83F4-3AC935F1A996}"/>
            </a:ext>
          </a:extLst>
        </xdr:cNvPr>
        <xdr:cNvCxnSpPr>
          <a:stCxn id="37" idx="0"/>
          <a:endCxn id="35" idx="2"/>
        </xdr:cNvCxnSpPr>
      </xdr:nvCxnSpPr>
      <xdr:spPr>
        <a:xfrm flipV="1">
          <a:off x="9182100" y="2433637"/>
          <a:ext cx="0" cy="2824163"/>
        </a:xfrm>
        <a:prstGeom prst="straightConnector1">
          <a:avLst/>
        </a:prstGeom>
        <a:ln>
          <a:solidFill>
            <a:sysClr val="windowText" lastClr="000000"/>
          </a:solidFill>
          <a:prstDash val="lgDash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76200</xdr:colOff>
      <xdr:row>8</xdr:row>
      <xdr:rowOff>33337</xdr:rowOff>
    </xdr:from>
    <xdr:to>
      <xdr:col>18</xdr:col>
      <xdr:colOff>0</xdr:colOff>
      <xdr:row>8</xdr:row>
      <xdr:rowOff>33337</xdr:rowOff>
    </xdr:to>
    <xdr:cxnSp macro="">
      <xdr:nvCxnSpPr>
        <xdr:cNvPr id="57" name="Straight Arrow Connector 56">
          <a:extLst>
            <a:ext uri="{FF2B5EF4-FFF2-40B4-BE49-F238E27FC236}">
              <a16:creationId xmlns:a16="http://schemas.microsoft.com/office/drawing/2014/main" id="{0CA136E5-8232-4757-B642-EDCA89BBE45D}"/>
            </a:ext>
          </a:extLst>
        </xdr:cNvPr>
        <xdr:cNvCxnSpPr>
          <a:stCxn id="35" idx="3"/>
          <a:endCxn id="36" idx="1"/>
        </xdr:cNvCxnSpPr>
      </xdr:nvCxnSpPr>
      <xdr:spPr>
        <a:xfrm>
          <a:off x="10439400" y="1728787"/>
          <a:ext cx="533400" cy="0"/>
        </a:xfrm>
        <a:prstGeom prst="straightConnector1">
          <a:avLst/>
        </a:prstGeom>
        <a:ln w="28575">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83343</xdr:colOff>
      <xdr:row>9</xdr:row>
      <xdr:rowOff>119062</xdr:rowOff>
    </xdr:from>
    <xdr:to>
      <xdr:col>7</xdr:col>
      <xdr:colOff>595313</xdr:colOff>
      <xdr:row>23</xdr:row>
      <xdr:rowOff>166687</xdr:rowOff>
    </xdr:to>
    <xdr:cxnSp macro="">
      <xdr:nvCxnSpPr>
        <xdr:cNvPr id="58" name="Straight Arrow Connector 57">
          <a:extLst>
            <a:ext uri="{FF2B5EF4-FFF2-40B4-BE49-F238E27FC236}">
              <a16:creationId xmlns:a16="http://schemas.microsoft.com/office/drawing/2014/main" id="{060D5FFA-3730-45F7-8862-F14CE861CBC1}"/>
            </a:ext>
          </a:extLst>
        </xdr:cNvPr>
        <xdr:cNvCxnSpPr/>
      </xdr:nvCxnSpPr>
      <xdr:spPr>
        <a:xfrm>
          <a:off x="3740943" y="2005012"/>
          <a:ext cx="1121570" cy="2714625"/>
        </a:xfrm>
        <a:prstGeom prst="straightConnector1">
          <a:avLst/>
        </a:prstGeom>
        <a:ln>
          <a:solidFill>
            <a:sysClr val="windowText" lastClr="000000"/>
          </a:solidFill>
          <a:prstDash val="lgDash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45246</xdr:colOff>
      <xdr:row>15</xdr:row>
      <xdr:rowOff>69048</xdr:rowOff>
    </xdr:from>
    <xdr:to>
      <xdr:col>8</xdr:col>
      <xdr:colOff>0</xdr:colOff>
      <xdr:row>30</xdr:row>
      <xdr:rowOff>130968</xdr:rowOff>
    </xdr:to>
    <xdr:cxnSp macro="">
      <xdr:nvCxnSpPr>
        <xdr:cNvPr id="59" name="Straight Arrow Connector 58">
          <a:extLst>
            <a:ext uri="{FF2B5EF4-FFF2-40B4-BE49-F238E27FC236}">
              <a16:creationId xmlns:a16="http://schemas.microsoft.com/office/drawing/2014/main" id="{7962CAB2-399B-42BB-B5FF-C4D0CEB33DD1}"/>
            </a:ext>
          </a:extLst>
        </xdr:cNvPr>
        <xdr:cNvCxnSpPr/>
      </xdr:nvCxnSpPr>
      <xdr:spPr>
        <a:xfrm>
          <a:off x="3702846" y="3097998"/>
          <a:ext cx="1173954" cy="2919420"/>
        </a:xfrm>
        <a:prstGeom prst="straightConnector1">
          <a:avLst/>
        </a:prstGeom>
        <a:ln>
          <a:solidFill>
            <a:sysClr val="windowText" lastClr="000000"/>
          </a:solidFill>
          <a:prstDash val="lgDashDot"/>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149678</xdr:colOff>
      <xdr:row>5</xdr:row>
      <xdr:rowOff>27214</xdr:rowOff>
    </xdr:from>
    <xdr:to>
      <xdr:col>19</xdr:col>
      <xdr:colOff>50491</xdr:colOff>
      <xdr:row>11</xdr:row>
      <xdr:rowOff>153440</xdr:rowOff>
    </xdr:to>
    <xdr:grpSp>
      <xdr:nvGrpSpPr>
        <xdr:cNvPr id="2" name="Group 1">
          <a:extLst>
            <a:ext uri="{FF2B5EF4-FFF2-40B4-BE49-F238E27FC236}">
              <a16:creationId xmlns:a16="http://schemas.microsoft.com/office/drawing/2014/main" id="{D0A8FE8A-FFCB-4ABB-976F-CAD563DE6610}"/>
            </a:ext>
          </a:extLst>
        </xdr:cNvPr>
        <xdr:cNvGrpSpPr/>
      </xdr:nvGrpSpPr>
      <xdr:grpSpPr>
        <a:xfrm>
          <a:off x="19948071" y="1401535"/>
          <a:ext cx="2867170" cy="1514155"/>
          <a:chOff x="19822205" y="1452294"/>
          <a:chExt cx="2863485" cy="1519256"/>
        </a:xfrm>
      </xdr:grpSpPr>
      <xdr:cxnSp macro="">
        <xdr:nvCxnSpPr>
          <xdr:cNvPr id="3" name="Straight Arrow Connector 2">
            <a:extLst>
              <a:ext uri="{FF2B5EF4-FFF2-40B4-BE49-F238E27FC236}">
                <a16:creationId xmlns:a16="http://schemas.microsoft.com/office/drawing/2014/main" id="{802DE992-ED0F-54F9-FC94-FE5DBD1B4BA0}"/>
              </a:ext>
            </a:extLst>
          </xdr:cNvPr>
          <xdr:cNvCxnSpPr/>
        </xdr:nvCxnSpPr>
        <xdr:spPr>
          <a:xfrm flipH="1">
            <a:off x="19822205" y="1949223"/>
            <a:ext cx="1331873" cy="255133"/>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4" name="TextBox 3">
            <a:extLst>
              <a:ext uri="{FF2B5EF4-FFF2-40B4-BE49-F238E27FC236}">
                <a16:creationId xmlns:a16="http://schemas.microsoft.com/office/drawing/2014/main" id="{37010943-E339-59A4-AD18-7F83C9CEA973}"/>
              </a:ext>
            </a:extLst>
          </xdr:cNvPr>
          <xdr:cNvSpPr txBox="1"/>
        </xdr:nvSpPr>
        <xdr:spPr>
          <a:xfrm>
            <a:off x="20318583" y="1452294"/>
            <a:ext cx="2367107" cy="1519256"/>
          </a:xfrm>
          <a:prstGeom prst="rect">
            <a:avLst/>
          </a:prstGeom>
          <a:solidFill>
            <a:schemeClr val="bg1">
              <a:lumMod val="85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Open Sans" panose="020B0606030504020204" pitchFamily="34" charset="0"/>
                <a:ea typeface="Open Sans" panose="020B0606030504020204" pitchFamily="34" charset="0"/>
                <a:cs typeface="Open Sans" panose="020B0606030504020204" pitchFamily="34" charset="0"/>
              </a:rPr>
              <a:t>These </a:t>
            </a:r>
            <a:r>
              <a:rPr lang="en-US" sz="1000" b="1">
                <a:latin typeface="Open Sans" panose="020B0606030504020204" pitchFamily="34" charset="0"/>
                <a:ea typeface="Open Sans" panose="020B0606030504020204" pitchFamily="34" charset="0"/>
                <a:cs typeface="Open Sans" panose="020B0606030504020204" pitchFamily="34" charset="0"/>
              </a:rPr>
              <a:t>Combined Outcomes </a:t>
            </a:r>
            <a:r>
              <a:rPr lang="en-US" sz="1000">
                <a:latin typeface="Open Sans" panose="020B0606030504020204" pitchFamily="34" charset="0"/>
                <a:ea typeface="Open Sans" panose="020B0606030504020204" pitchFamily="34" charset="0"/>
                <a:cs typeface="Open Sans" panose="020B0606030504020204" pitchFamily="34" charset="0"/>
              </a:rPr>
              <a:t>represent</a:t>
            </a:r>
            <a:r>
              <a:rPr lang="en-US" sz="1000" baseline="0">
                <a:latin typeface="Open Sans" panose="020B0606030504020204" pitchFamily="34" charset="0"/>
                <a:ea typeface="Open Sans" panose="020B0606030504020204" pitchFamily="34" charset="0"/>
                <a:cs typeface="Open Sans" panose="020B0606030504020204" pitchFamily="34" charset="0"/>
              </a:rPr>
              <a:t> three-year averages of each institution's combined </a:t>
            </a:r>
            <a:r>
              <a:rPr lang="en-US" sz="1000" i="1" baseline="0">
                <a:latin typeface="Open Sans" panose="020B0606030504020204" pitchFamily="34" charset="0"/>
                <a:ea typeface="Open Sans" panose="020B0606030504020204" pitchFamily="34" charset="0"/>
                <a:cs typeface="Open Sans" panose="020B0606030504020204" pitchFamily="34" charset="0"/>
              </a:rPr>
              <a:t>overall outcomes</a:t>
            </a:r>
            <a:r>
              <a:rPr lang="en-US" sz="1000" baseline="0">
                <a:latin typeface="Open Sans" panose="020B0606030504020204" pitchFamily="34" charset="0"/>
                <a:ea typeface="Open Sans" panose="020B0606030504020204" pitchFamily="34" charset="0"/>
                <a:cs typeface="Open Sans" panose="020B0606030504020204" pitchFamily="34" charset="0"/>
              </a:rPr>
              <a:t>  and </a:t>
            </a:r>
            <a:r>
              <a:rPr lang="en-US" sz="1000" i="1" baseline="0">
                <a:latin typeface="Open Sans" panose="020B0606030504020204" pitchFamily="34" charset="0"/>
                <a:ea typeface="Open Sans" panose="020B0606030504020204" pitchFamily="34" charset="0"/>
                <a:cs typeface="Open Sans" panose="020B0606030504020204" pitchFamily="34" charset="0"/>
              </a:rPr>
              <a:t>focus population outcomes </a:t>
            </a:r>
            <a:r>
              <a:rPr lang="en-US" sz="1000" baseline="0">
                <a:latin typeface="Open Sans" panose="020B0606030504020204" pitchFamily="34" charset="0"/>
                <a:ea typeface="Open Sans" panose="020B0606030504020204" pitchFamily="34" charset="0"/>
                <a:cs typeface="Open Sans" panose="020B0606030504020204" pitchFamily="34" charset="0"/>
              </a:rPr>
              <a:t>with applied premiums. Individual years of combined outcomes can be found on the </a:t>
            </a:r>
            <a:r>
              <a:rPr lang="en-US" sz="1000" b="1" baseline="0">
                <a:latin typeface="Open Sans" panose="020B0606030504020204" pitchFamily="34" charset="0"/>
                <a:ea typeface="Open Sans" panose="020B0606030504020204" pitchFamily="34" charset="0"/>
                <a:cs typeface="Open Sans" panose="020B0606030504020204" pitchFamily="34" charset="0"/>
              </a:rPr>
              <a:t>CC Data</a:t>
            </a:r>
            <a:r>
              <a:rPr lang="en-US" sz="1000" baseline="0">
                <a:latin typeface="Open Sans" panose="020B0606030504020204" pitchFamily="34" charset="0"/>
                <a:ea typeface="Open Sans" panose="020B0606030504020204" pitchFamily="34" charset="0"/>
                <a:cs typeface="Open Sans" panose="020B0606030504020204" pitchFamily="34" charset="0"/>
              </a:rPr>
              <a:t> tab.</a:t>
            </a:r>
            <a:endParaRPr lang="en-US" sz="1000">
              <a:latin typeface="Open Sans" panose="020B0606030504020204" pitchFamily="34" charset="0"/>
              <a:ea typeface="Open Sans" panose="020B0606030504020204" pitchFamily="34" charset="0"/>
              <a:cs typeface="Open Sans" panose="020B0606030504020204" pitchFamily="34" charset="0"/>
            </a:endParaRPr>
          </a:p>
        </xdr:txBody>
      </xdr:sp>
    </xdr:grpSp>
    <xdr:clientData/>
  </xdr:twoCellAnchor>
  <xdr:twoCellAnchor>
    <xdr:from>
      <xdr:col>0</xdr:col>
      <xdr:colOff>312964</xdr:colOff>
      <xdr:row>9</xdr:row>
      <xdr:rowOff>204106</xdr:rowOff>
    </xdr:from>
    <xdr:to>
      <xdr:col>1</xdr:col>
      <xdr:colOff>1870981</xdr:colOff>
      <xdr:row>17</xdr:row>
      <xdr:rowOff>25512</xdr:rowOff>
    </xdr:to>
    <xdr:grpSp>
      <xdr:nvGrpSpPr>
        <xdr:cNvPr id="5" name="Group 4">
          <a:extLst>
            <a:ext uri="{FF2B5EF4-FFF2-40B4-BE49-F238E27FC236}">
              <a16:creationId xmlns:a16="http://schemas.microsoft.com/office/drawing/2014/main" id="{25B65EA6-C6E4-4136-A036-D38C9A7CE8EA}"/>
            </a:ext>
          </a:extLst>
        </xdr:cNvPr>
        <xdr:cNvGrpSpPr/>
      </xdr:nvGrpSpPr>
      <xdr:grpSpPr>
        <a:xfrm>
          <a:off x="312964" y="2503713"/>
          <a:ext cx="2401660" cy="1671978"/>
          <a:chOff x="409924" y="2547969"/>
          <a:chExt cx="2401660" cy="1670246"/>
        </a:xfrm>
      </xdr:grpSpPr>
      <xdr:cxnSp macro="">
        <xdr:nvCxnSpPr>
          <xdr:cNvPr id="6" name="Straight Arrow Connector 5">
            <a:extLst>
              <a:ext uri="{FF2B5EF4-FFF2-40B4-BE49-F238E27FC236}">
                <a16:creationId xmlns:a16="http://schemas.microsoft.com/office/drawing/2014/main" id="{CCC221DB-2697-7729-557B-2024357739DB}"/>
              </a:ext>
            </a:extLst>
          </xdr:cNvPr>
          <xdr:cNvCxnSpPr/>
        </xdr:nvCxnSpPr>
        <xdr:spPr>
          <a:xfrm flipH="1">
            <a:off x="557893" y="3551466"/>
            <a:ext cx="468313" cy="666749"/>
          </a:xfrm>
          <a:prstGeom prst="straightConnector1">
            <a:avLst/>
          </a:prstGeom>
          <a:ln w="1905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7" name="TextBox 6">
            <a:extLst>
              <a:ext uri="{FF2B5EF4-FFF2-40B4-BE49-F238E27FC236}">
                <a16:creationId xmlns:a16="http://schemas.microsoft.com/office/drawing/2014/main" id="{6813EEFE-4315-034F-0D62-A5BFBC1C5D61}"/>
              </a:ext>
            </a:extLst>
          </xdr:cNvPr>
          <xdr:cNvSpPr txBox="1"/>
        </xdr:nvSpPr>
        <xdr:spPr>
          <a:xfrm>
            <a:off x="409924" y="2547969"/>
            <a:ext cx="2401660" cy="1036410"/>
          </a:xfrm>
          <a:prstGeom prst="rect">
            <a:avLst/>
          </a:prstGeom>
          <a:solidFill>
            <a:schemeClr val="bg1">
              <a:lumMod val="85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These</a:t>
            </a:r>
            <a:r>
              <a:rPr lang="en-US" sz="10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scales are primarily mathematically derived using an historic data set. See the </a:t>
            </a:r>
            <a:r>
              <a:rPr lang="en-US" sz="1000" b="1"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Scales</a:t>
            </a:r>
            <a:r>
              <a:rPr lang="en-US" sz="1000" b="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tab for further explanation.</a:t>
            </a:r>
            <a:endParaRPr lang="en-US" sz="1000">
              <a:effectLst/>
              <a:latin typeface="Open Sans" panose="020B0606030504020204" pitchFamily="34" charset="0"/>
              <a:ea typeface="Open Sans" panose="020B0606030504020204" pitchFamily="34" charset="0"/>
              <a:cs typeface="Open Sans" panose="020B0606030504020204" pitchFamily="34" charset="0"/>
            </a:endParaRPr>
          </a:p>
        </xdr:txBody>
      </xdr:sp>
    </xdr:grpSp>
    <xdr:clientData/>
  </xdr:twoCellAnchor>
  <xdr:twoCellAnchor>
    <xdr:from>
      <xdr:col>15</xdr:col>
      <xdr:colOff>108857</xdr:colOff>
      <xdr:row>31</xdr:row>
      <xdr:rowOff>190499</xdr:rowOff>
    </xdr:from>
    <xdr:to>
      <xdr:col>19</xdr:col>
      <xdr:colOff>494177</xdr:colOff>
      <xdr:row>40</xdr:row>
      <xdr:rowOff>191531</xdr:rowOff>
    </xdr:to>
    <xdr:grpSp>
      <xdr:nvGrpSpPr>
        <xdr:cNvPr id="8" name="Group 7">
          <a:extLst>
            <a:ext uri="{FF2B5EF4-FFF2-40B4-BE49-F238E27FC236}">
              <a16:creationId xmlns:a16="http://schemas.microsoft.com/office/drawing/2014/main" id="{340FB7BF-832B-4CAF-BC3A-E7F11E35F3E0}"/>
            </a:ext>
          </a:extLst>
        </xdr:cNvPr>
        <xdr:cNvGrpSpPr/>
      </xdr:nvGrpSpPr>
      <xdr:grpSpPr>
        <a:xfrm>
          <a:off x="19907250" y="7579178"/>
          <a:ext cx="3351677" cy="2082924"/>
          <a:chOff x="19798393" y="7967341"/>
          <a:chExt cx="3348604" cy="2082925"/>
        </a:xfrm>
      </xdr:grpSpPr>
      <xdr:cxnSp macro="">
        <xdr:nvCxnSpPr>
          <xdr:cNvPr id="9" name="Straight Arrow Connector 8">
            <a:extLst>
              <a:ext uri="{FF2B5EF4-FFF2-40B4-BE49-F238E27FC236}">
                <a16:creationId xmlns:a16="http://schemas.microsoft.com/office/drawing/2014/main" id="{DEFEC01B-2B30-3D4C-BEBD-AA24A8FDABAF}"/>
              </a:ext>
            </a:extLst>
          </xdr:cNvPr>
          <xdr:cNvCxnSpPr/>
        </xdr:nvCxnSpPr>
        <xdr:spPr>
          <a:xfrm flipH="1">
            <a:off x="19798393" y="8586106"/>
            <a:ext cx="1023937" cy="23815"/>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0" name="TextBox 9">
            <a:extLst>
              <a:ext uri="{FF2B5EF4-FFF2-40B4-BE49-F238E27FC236}">
                <a16:creationId xmlns:a16="http://schemas.microsoft.com/office/drawing/2014/main" id="{8F4B5B6D-E696-B6E3-7A8C-CA18D933E427}"/>
              </a:ext>
            </a:extLst>
          </xdr:cNvPr>
          <xdr:cNvSpPr txBox="1"/>
        </xdr:nvSpPr>
        <xdr:spPr>
          <a:xfrm>
            <a:off x="20283477" y="7967341"/>
            <a:ext cx="2863520" cy="2082925"/>
          </a:xfrm>
          <a:prstGeom prst="rect">
            <a:avLst/>
          </a:prstGeom>
          <a:solidFill>
            <a:schemeClr val="bg1">
              <a:lumMod val="85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chemeClr val="dk1"/>
                </a:solidFill>
                <a:effectLst/>
                <a:latin typeface="Open Sans" panose="020B0606030504020204" pitchFamily="34" charset="0"/>
                <a:ea typeface="Open Sans" panose="020B0606030504020204" pitchFamily="34" charset="0"/>
                <a:cs typeface="Open Sans" panose="020B0606030504020204" pitchFamily="34" charset="0"/>
              </a:rPr>
              <a:t>Weights</a:t>
            </a:r>
            <a:r>
              <a:rPr lang="en-US"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are largely</a:t>
            </a:r>
            <a:r>
              <a:rPr lang="en-US" sz="10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based on institutional mission as determined by each community college's prioritized outcomes. During the 2020-2025 Formula Review Committee process, community college outcomes were placed within "priority bands"--grouping completion and progression metrics together in the top band and grouping the remaining outcomes in the bottom band. The highest priority outcomes are highlighted here.</a:t>
            </a:r>
            <a:endParaRPr lang="en-US" sz="1000">
              <a:effectLst/>
              <a:latin typeface="Open Sans" panose="020B0606030504020204" pitchFamily="34" charset="0"/>
              <a:ea typeface="Open Sans" panose="020B0606030504020204" pitchFamily="34" charset="0"/>
              <a:cs typeface="Open Sans" panose="020B0606030504020204" pitchFamily="34"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231321</xdr:colOff>
      <xdr:row>5</xdr:row>
      <xdr:rowOff>54429</xdr:rowOff>
    </xdr:from>
    <xdr:to>
      <xdr:col>17</xdr:col>
      <xdr:colOff>475477</xdr:colOff>
      <xdr:row>12</xdr:row>
      <xdr:rowOff>27008</xdr:rowOff>
    </xdr:to>
    <xdr:grpSp>
      <xdr:nvGrpSpPr>
        <xdr:cNvPr id="2" name="Group 1">
          <a:extLst>
            <a:ext uri="{FF2B5EF4-FFF2-40B4-BE49-F238E27FC236}">
              <a16:creationId xmlns:a16="http://schemas.microsoft.com/office/drawing/2014/main" id="{6332FE6D-1608-4348-9071-9DF547AC35A7}"/>
            </a:ext>
          </a:extLst>
        </xdr:cNvPr>
        <xdr:cNvGrpSpPr/>
      </xdr:nvGrpSpPr>
      <xdr:grpSpPr>
        <a:xfrm>
          <a:off x="17294678" y="1455965"/>
          <a:ext cx="3305763" cy="1591829"/>
          <a:chOff x="15770679" y="1622652"/>
          <a:chExt cx="3305763" cy="1591829"/>
        </a:xfrm>
      </xdr:grpSpPr>
      <xdr:cxnSp macro="">
        <xdr:nvCxnSpPr>
          <xdr:cNvPr id="3" name="Straight Arrow Connector 2">
            <a:extLst>
              <a:ext uri="{FF2B5EF4-FFF2-40B4-BE49-F238E27FC236}">
                <a16:creationId xmlns:a16="http://schemas.microsoft.com/office/drawing/2014/main" id="{BDDAED7F-9BA3-A081-2E45-1E313407B1D8}"/>
              </a:ext>
            </a:extLst>
          </xdr:cNvPr>
          <xdr:cNvCxnSpPr/>
        </xdr:nvCxnSpPr>
        <xdr:spPr>
          <a:xfrm flipH="1">
            <a:off x="15770679" y="2539432"/>
            <a:ext cx="1535906" cy="230445"/>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4" name="TextBox 3">
            <a:extLst>
              <a:ext uri="{FF2B5EF4-FFF2-40B4-BE49-F238E27FC236}">
                <a16:creationId xmlns:a16="http://schemas.microsoft.com/office/drawing/2014/main" id="{6D3ABDDE-5AC0-0EB5-D521-A0452D7570BA}"/>
              </a:ext>
            </a:extLst>
          </xdr:cNvPr>
          <xdr:cNvSpPr txBox="1"/>
        </xdr:nvSpPr>
        <xdr:spPr>
          <a:xfrm>
            <a:off x="16693996" y="1622652"/>
            <a:ext cx="2382446" cy="1591829"/>
          </a:xfrm>
          <a:prstGeom prst="rect">
            <a:avLst/>
          </a:prstGeom>
          <a:solidFill>
            <a:schemeClr val="bg1">
              <a:lumMod val="85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Open Sans" panose="020B0606030504020204" pitchFamily="34" charset="0"/>
                <a:ea typeface="Open Sans" panose="020B0606030504020204" pitchFamily="34" charset="0"/>
                <a:cs typeface="Open Sans" panose="020B0606030504020204" pitchFamily="34" charset="0"/>
              </a:rPr>
              <a:t>These </a:t>
            </a:r>
            <a:r>
              <a:rPr lang="en-US" sz="1000" b="1">
                <a:latin typeface="Open Sans" panose="020B0606030504020204" pitchFamily="34" charset="0"/>
                <a:ea typeface="Open Sans" panose="020B0606030504020204" pitchFamily="34" charset="0"/>
                <a:cs typeface="Open Sans" panose="020B0606030504020204" pitchFamily="34" charset="0"/>
              </a:rPr>
              <a:t>Combined Outcomes </a:t>
            </a:r>
            <a:r>
              <a:rPr lang="en-US" sz="1000">
                <a:latin typeface="Open Sans" panose="020B0606030504020204" pitchFamily="34" charset="0"/>
                <a:ea typeface="Open Sans" panose="020B0606030504020204" pitchFamily="34" charset="0"/>
                <a:cs typeface="Open Sans" panose="020B0606030504020204" pitchFamily="34" charset="0"/>
              </a:rPr>
              <a:t>represent</a:t>
            </a:r>
            <a:r>
              <a:rPr lang="en-US" sz="1000" baseline="0">
                <a:latin typeface="Open Sans" panose="020B0606030504020204" pitchFamily="34" charset="0"/>
                <a:ea typeface="Open Sans" panose="020B0606030504020204" pitchFamily="34" charset="0"/>
                <a:cs typeface="Open Sans" panose="020B0606030504020204" pitchFamily="34" charset="0"/>
              </a:rPr>
              <a:t> three-year averages of each institution's combined </a:t>
            </a:r>
            <a:r>
              <a:rPr lang="en-US" sz="1000" i="1" baseline="0">
                <a:latin typeface="Open Sans" panose="020B0606030504020204" pitchFamily="34" charset="0"/>
                <a:ea typeface="Open Sans" panose="020B0606030504020204" pitchFamily="34" charset="0"/>
                <a:cs typeface="Open Sans" panose="020B0606030504020204" pitchFamily="34" charset="0"/>
              </a:rPr>
              <a:t>overall outcomes</a:t>
            </a:r>
            <a:r>
              <a:rPr lang="en-US" sz="1000" baseline="0">
                <a:latin typeface="Open Sans" panose="020B0606030504020204" pitchFamily="34" charset="0"/>
                <a:ea typeface="Open Sans" panose="020B0606030504020204" pitchFamily="34" charset="0"/>
                <a:cs typeface="Open Sans" panose="020B0606030504020204" pitchFamily="34" charset="0"/>
              </a:rPr>
              <a:t>  and </a:t>
            </a:r>
            <a:r>
              <a:rPr lang="en-US" sz="1000" i="1" baseline="0">
                <a:latin typeface="Open Sans" panose="020B0606030504020204" pitchFamily="34" charset="0"/>
                <a:ea typeface="Open Sans" panose="020B0606030504020204" pitchFamily="34" charset="0"/>
                <a:cs typeface="Open Sans" panose="020B0606030504020204" pitchFamily="34" charset="0"/>
              </a:rPr>
              <a:t>focus population outcomes </a:t>
            </a:r>
            <a:r>
              <a:rPr lang="en-US" sz="1000" baseline="0">
                <a:latin typeface="Open Sans" panose="020B0606030504020204" pitchFamily="34" charset="0"/>
                <a:ea typeface="Open Sans" panose="020B0606030504020204" pitchFamily="34" charset="0"/>
                <a:cs typeface="Open Sans" panose="020B0606030504020204" pitchFamily="34" charset="0"/>
              </a:rPr>
              <a:t>with applied premiums. Individual years of combined outcomes can be found on the </a:t>
            </a:r>
            <a:r>
              <a:rPr lang="en-US" sz="1000" b="1" baseline="0">
                <a:latin typeface="Open Sans" panose="020B0606030504020204" pitchFamily="34" charset="0"/>
                <a:ea typeface="Open Sans" panose="020B0606030504020204" pitchFamily="34" charset="0"/>
                <a:cs typeface="Open Sans" panose="020B0606030504020204" pitchFamily="34" charset="0"/>
              </a:rPr>
              <a:t>Univ Data</a:t>
            </a:r>
            <a:r>
              <a:rPr lang="en-US" sz="1000" baseline="0">
                <a:latin typeface="Open Sans" panose="020B0606030504020204" pitchFamily="34" charset="0"/>
                <a:ea typeface="Open Sans" panose="020B0606030504020204" pitchFamily="34" charset="0"/>
                <a:cs typeface="Open Sans" panose="020B0606030504020204" pitchFamily="34" charset="0"/>
              </a:rPr>
              <a:t> tab.</a:t>
            </a:r>
            <a:endParaRPr lang="en-US" sz="1000">
              <a:latin typeface="Open Sans" panose="020B0606030504020204" pitchFamily="34" charset="0"/>
              <a:ea typeface="Open Sans" panose="020B0606030504020204" pitchFamily="34" charset="0"/>
              <a:cs typeface="Open Sans" panose="020B0606030504020204" pitchFamily="34" charset="0"/>
            </a:endParaRPr>
          </a:p>
        </xdr:txBody>
      </xdr:sp>
    </xdr:grpSp>
    <xdr:clientData/>
  </xdr:twoCellAnchor>
  <xdr:twoCellAnchor>
    <xdr:from>
      <xdr:col>0</xdr:col>
      <xdr:colOff>204107</xdr:colOff>
      <xdr:row>8</xdr:row>
      <xdr:rowOff>122465</xdr:rowOff>
    </xdr:from>
    <xdr:to>
      <xdr:col>1</xdr:col>
      <xdr:colOff>1724704</xdr:colOff>
      <xdr:row>15</xdr:row>
      <xdr:rowOff>210911</xdr:rowOff>
    </xdr:to>
    <xdr:grpSp>
      <xdr:nvGrpSpPr>
        <xdr:cNvPr id="5" name="Group 4">
          <a:extLst>
            <a:ext uri="{FF2B5EF4-FFF2-40B4-BE49-F238E27FC236}">
              <a16:creationId xmlns:a16="http://schemas.microsoft.com/office/drawing/2014/main" id="{DBE040BA-868B-4485-905C-03C8FD10F18E}"/>
            </a:ext>
          </a:extLst>
        </xdr:cNvPr>
        <xdr:cNvGrpSpPr/>
      </xdr:nvGrpSpPr>
      <xdr:grpSpPr>
        <a:xfrm>
          <a:off x="204107" y="2217965"/>
          <a:ext cx="2405061" cy="1707696"/>
          <a:chOff x="398043" y="2544576"/>
          <a:chExt cx="2401660" cy="1673639"/>
        </a:xfrm>
      </xdr:grpSpPr>
      <xdr:cxnSp macro="">
        <xdr:nvCxnSpPr>
          <xdr:cNvPr id="6" name="Straight Arrow Connector 5">
            <a:extLst>
              <a:ext uri="{FF2B5EF4-FFF2-40B4-BE49-F238E27FC236}">
                <a16:creationId xmlns:a16="http://schemas.microsoft.com/office/drawing/2014/main" id="{CFA6B23D-8718-C921-330B-4CBBC0A7A9CF}"/>
              </a:ext>
            </a:extLst>
          </xdr:cNvPr>
          <xdr:cNvCxnSpPr/>
        </xdr:nvCxnSpPr>
        <xdr:spPr>
          <a:xfrm flipH="1">
            <a:off x="557893" y="3551466"/>
            <a:ext cx="468313" cy="666749"/>
          </a:xfrm>
          <a:prstGeom prst="straightConnector1">
            <a:avLst/>
          </a:prstGeom>
          <a:ln w="1905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7" name="TextBox 6">
            <a:extLst>
              <a:ext uri="{FF2B5EF4-FFF2-40B4-BE49-F238E27FC236}">
                <a16:creationId xmlns:a16="http://schemas.microsoft.com/office/drawing/2014/main" id="{C44D50C5-9E9C-EBFB-9FDA-E03A2720CE0B}"/>
              </a:ext>
            </a:extLst>
          </xdr:cNvPr>
          <xdr:cNvSpPr txBox="1"/>
        </xdr:nvSpPr>
        <xdr:spPr>
          <a:xfrm>
            <a:off x="398043" y="2544576"/>
            <a:ext cx="2401660" cy="1036410"/>
          </a:xfrm>
          <a:prstGeom prst="rect">
            <a:avLst/>
          </a:prstGeom>
          <a:solidFill>
            <a:schemeClr val="bg1">
              <a:lumMod val="85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These</a:t>
            </a:r>
            <a:r>
              <a:rPr lang="en-US" sz="100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scales are primarily mathematically derived using an historic data set. See the </a:t>
            </a:r>
            <a:r>
              <a:rPr lang="en-US" sz="1000" b="1"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Scales</a:t>
            </a:r>
            <a:r>
              <a:rPr lang="en-US" sz="1000" b="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tab for further explanation.</a:t>
            </a:r>
            <a:endParaRPr lang="en-US" sz="1000">
              <a:effectLst/>
              <a:latin typeface="Open Sans" panose="020B0606030504020204" pitchFamily="34" charset="0"/>
              <a:ea typeface="Open Sans" panose="020B0606030504020204" pitchFamily="34" charset="0"/>
              <a:cs typeface="Open Sans" panose="020B0606030504020204" pitchFamily="34" charset="0"/>
            </a:endParaRPr>
          </a:p>
        </xdr:txBody>
      </xdr:sp>
    </xdr:grpSp>
    <xdr:clientData/>
  </xdr:twoCellAnchor>
  <xdr:twoCellAnchor>
    <xdr:from>
      <xdr:col>12</xdr:col>
      <xdr:colOff>176893</xdr:colOff>
      <xdr:row>30</xdr:row>
      <xdr:rowOff>81645</xdr:rowOff>
    </xdr:from>
    <xdr:to>
      <xdr:col>16</xdr:col>
      <xdr:colOff>402576</xdr:colOff>
      <xdr:row>35</xdr:row>
      <xdr:rowOff>188151</xdr:rowOff>
    </xdr:to>
    <xdr:grpSp>
      <xdr:nvGrpSpPr>
        <xdr:cNvPr id="8" name="Group 7">
          <a:extLst>
            <a:ext uri="{FF2B5EF4-FFF2-40B4-BE49-F238E27FC236}">
              <a16:creationId xmlns:a16="http://schemas.microsoft.com/office/drawing/2014/main" id="{9F94843B-E082-471E-B7E6-13160EE13081}"/>
            </a:ext>
          </a:extLst>
        </xdr:cNvPr>
        <xdr:cNvGrpSpPr/>
      </xdr:nvGrpSpPr>
      <xdr:grpSpPr>
        <a:xfrm>
          <a:off x="17240250" y="7266216"/>
          <a:ext cx="2674969" cy="1263114"/>
          <a:chOff x="15821705" y="7393780"/>
          <a:chExt cx="2674969" cy="1263114"/>
        </a:xfrm>
      </xdr:grpSpPr>
      <xdr:cxnSp macro="">
        <xdr:nvCxnSpPr>
          <xdr:cNvPr id="9" name="Straight Arrow Connector 8">
            <a:extLst>
              <a:ext uri="{FF2B5EF4-FFF2-40B4-BE49-F238E27FC236}">
                <a16:creationId xmlns:a16="http://schemas.microsoft.com/office/drawing/2014/main" id="{9E6B67C1-D0E0-191B-9E22-65D56F54BB8C}"/>
              </a:ext>
            </a:extLst>
          </xdr:cNvPr>
          <xdr:cNvCxnSpPr/>
        </xdr:nvCxnSpPr>
        <xdr:spPr>
          <a:xfrm flipH="1" flipV="1">
            <a:off x="15821705" y="7970260"/>
            <a:ext cx="1131093" cy="18834"/>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0" name="TextBox 9">
            <a:extLst>
              <a:ext uri="{FF2B5EF4-FFF2-40B4-BE49-F238E27FC236}">
                <a16:creationId xmlns:a16="http://schemas.microsoft.com/office/drawing/2014/main" id="{4FEB8F9C-FDC3-2007-8138-DD7A1F64238C}"/>
              </a:ext>
            </a:extLst>
          </xdr:cNvPr>
          <xdr:cNvSpPr txBox="1"/>
        </xdr:nvSpPr>
        <xdr:spPr>
          <a:xfrm>
            <a:off x="16537535" y="7393780"/>
            <a:ext cx="1959139" cy="1263114"/>
          </a:xfrm>
          <a:prstGeom prst="rect">
            <a:avLst/>
          </a:prstGeom>
          <a:solidFill>
            <a:schemeClr val="bg1">
              <a:lumMod val="85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Open Sans" panose="020B0606030504020204" pitchFamily="34" charset="0"/>
                <a:ea typeface="Open Sans" panose="020B0606030504020204" pitchFamily="34" charset="0"/>
                <a:cs typeface="Open Sans" panose="020B0606030504020204" pitchFamily="34" charset="0"/>
              </a:rPr>
              <a:t>Weights</a:t>
            </a:r>
            <a:r>
              <a:rPr lang="en-US" sz="1000">
                <a:latin typeface="Open Sans" panose="020B0606030504020204" pitchFamily="34" charset="0"/>
                <a:ea typeface="Open Sans" panose="020B0606030504020204" pitchFamily="34" charset="0"/>
                <a:cs typeface="Open Sans" panose="020B0606030504020204" pitchFamily="34" charset="0"/>
              </a:rPr>
              <a:t> are </a:t>
            </a:r>
            <a:r>
              <a:rPr lang="en-US" sz="1000" baseline="0">
                <a:latin typeface="Open Sans" panose="020B0606030504020204" pitchFamily="34" charset="0"/>
                <a:ea typeface="Open Sans" panose="020B0606030504020204" pitchFamily="34" charset="0"/>
                <a:cs typeface="Open Sans" panose="020B0606030504020204" pitchFamily="34" charset="0"/>
              </a:rPr>
              <a:t>based on a combination of Carnegie classification and institutional mission as determined by each university's prioritized outcomes. </a:t>
            </a:r>
            <a:endParaRPr lang="en-US" sz="1000">
              <a:latin typeface="Open Sans" panose="020B0606030504020204" pitchFamily="34" charset="0"/>
              <a:ea typeface="Open Sans" panose="020B0606030504020204" pitchFamily="34" charset="0"/>
              <a:cs typeface="Open Sans" panose="020B0606030504020204" pitchFamily="34" charset="0"/>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173182</xdr:colOff>
      <xdr:row>13</xdr:row>
      <xdr:rowOff>173182</xdr:rowOff>
    </xdr:from>
    <xdr:to>
      <xdr:col>13</xdr:col>
      <xdr:colOff>351556</xdr:colOff>
      <xdr:row>31</xdr:row>
      <xdr:rowOff>33988</xdr:rowOff>
    </xdr:to>
    <xdr:grpSp>
      <xdr:nvGrpSpPr>
        <xdr:cNvPr id="2" name="Group 1">
          <a:extLst>
            <a:ext uri="{FF2B5EF4-FFF2-40B4-BE49-F238E27FC236}">
              <a16:creationId xmlns:a16="http://schemas.microsoft.com/office/drawing/2014/main" id="{3956D528-7EB4-4169-8FAF-0B4B91FF162A}"/>
            </a:ext>
          </a:extLst>
        </xdr:cNvPr>
        <xdr:cNvGrpSpPr/>
      </xdr:nvGrpSpPr>
      <xdr:grpSpPr>
        <a:xfrm>
          <a:off x="7126432" y="3330039"/>
          <a:ext cx="5512374" cy="4024592"/>
          <a:chOff x="6904760" y="3218584"/>
          <a:chExt cx="5484542" cy="4925291"/>
        </a:xfrm>
      </xdr:grpSpPr>
      <xdr:sp macro="" textlink="">
        <xdr:nvSpPr>
          <xdr:cNvPr id="3" name="TextBox 2">
            <a:extLst>
              <a:ext uri="{FF2B5EF4-FFF2-40B4-BE49-F238E27FC236}">
                <a16:creationId xmlns:a16="http://schemas.microsoft.com/office/drawing/2014/main" id="{F55C3E35-9371-3D6A-BF2B-60CADC4582FE}"/>
              </a:ext>
            </a:extLst>
          </xdr:cNvPr>
          <xdr:cNvSpPr txBox="1"/>
        </xdr:nvSpPr>
        <xdr:spPr>
          <a:xfrm>
            <a:off x="10072131" y="5252481"/>
            <a:ext cx="2317171" cy="1340674"/>
          </a:xfrm>
          <a:prstGeom prst="rect">
            <a:avLst/>
          </a:prstGeom>
          <a:solidFill>
            <a:schemeClr val="bg1">
              <a:lumMod val="85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000">
                <a:latin typeface="Open Sans" panose="020B0606030504020204" pitchFamily="34" charset="0"/>
                <a:ea typeface="Open Sans" panose="020B0606030504020204" pitchFamily="34" charset="0"/>
                <a:cs typeface="Open Sans" panose="020B0606030504020204" pitchFamily="34" charset="0"/>
              </a:rPr>
              <a:t>Due to</a:t>
            </a:r>
            <a:r>
              <a:rPr lang="en-US" sz="1000" baseline="0">
                <a:latin typeface="Open Sans" panose="020B0606030504020204" pitchFamily="34" charset="0"/>
                <a:ea typeface="Open Sans" panose="020B0606030504020204" pitchFamily="34" charset="0"/>
                <a:cs typeface="Open Sans" panose="020B0606030504020204" pitchFamily="34" charset="0"/>
              </a:rPr>
              <a:t> </a:t>
            </a:r>
            <a:r>
              <a:rPr lang="en-US" sz="1000">
                <a:latin typeface="Open Sans" panose="020B0606030504020204" pitchFamily="34" charset="0"/>
                <a:ea typeface="Open Sans" panose="020B0606030504020204" pitchFamily="34" charset="0"/>
                <a:cs typeface="Open Sans" panose="020B0606030504020204" pitchFamily="34" charset="0"/>
              </a:rPr>
              <a:t>the federal Family Educational Rights and Privacy Act (FERPA) requirements to protect students' personal identifiable information, only</a:t>
            </a:r>
            <a:r>
              <a:rPr lang="en-US" sz="1000" baseline="0">
                <a:latin typeface="Open Sans" panose="020B0606030504020204" pitchFamily="34" charset="0"/>
                <a:ea typeface="Open Sans" panose="020B0606030504020204" pitchFamily="34" charset="0"/>
                <a:cs typeface="Open Sans" panose="020B0606030504020204" pitchFamily="34" charset="0"/>
              </a:rPr>
              <a:t> combined outcomes are provided.</a:t>
            </a:r>
            <a:endParaRPr lang="en-US" sz="1000">
              <a:latin typeface="Open Sans" panose="020B0606030504020204" pitchFamily="34" charset="0"/>
              <a:ea typeface="Open Sans" panose="020B0606030504020204" pitchFamily="34" charset="0"/>
              <a:cs typeface="Open Sans" panose="020B0606030504020204" pitchFamily="34" charset="0"/>
            </a:endParaRPr>
          </a:p>
        </xdr:txBody>
      </xdr:sp>
      <xdr:cxnSp macro="">
        <xdr:nvCxnSpPr>
          <xdr:cNvPr id="4" name="Straight Arrow Connector 3">
            <a:extLst>
              <a:ext uri="{FF2B5EF4-FFF2-40B4-BE49-F238E27FC236}">
                <a16:creationId xmlns:a16="http://schemas.microsoft.com/office/drawing/2014/main" id="{1433CAD6-11E0-37CD-4FA5-8E023F8561F8}"/>
              </a:ext>
            </a:extLst>
          </xdr:cNvPr>
          <xdr:cNvCxnSpPr>
            <a:stCxn id="3" idx="1"/>
          </xdr:cNvCxnSpPr>
        </xdr:nvCxnSpPr>
        <xdr:spPr>
          <a:xfrm flipH="1" flipV="1">
            <a:off x="7020791" y="3218584"/>
            <a:ext cx="3051340" cy="2704234"/>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5" name="Straight Arrow Connector 4">
            <a:extLst>
              <a:ext uri="{FF2B5EF4-FFF2-40B4-BE49-F238E27FC236}">
                <a16:creationId xmlns:a16="http://schemas.microsoft.com/office/drawing/2014/main" id="{A26DF23C-64E7-1FA4-32FC-B714A1CA7709}"/>
              </a:ext>
            </a:extLst>
          </xdr:cNvPr>
          <xdr:cNvCxnSpPr>
            <a:stCxn id="3" idx="1"/>
          </xdr:cNvCxnSpPr>
        </xdr:nvCxnSpPr>
        <xdr:spPr>
          <a:xfrm flipH="1">
            <a:off x="6904760" y="5922818"/>
            <a:ext cx="3167371" cy="2221057"/>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311727</xdr:colOff>
      <xdr:row>1</xdr:row>
      <xdr:rowOff>34638</xdr:rowOff>
    </xdr:from>
    <xdr:to>
      <xdr:col>14</xdr:col>
      <xdr:colOff>345283</xdr:colOff>
      <xdr:row>16</xdr:row>
      <xdr:rowOff>161587</xdr:rowOff>
    </xdr:to>
    <xdr:grpSp>
      <xdr:nvGrpSpPr>
        <xdr:cNvPr id="6" name="Group 5">
          <a:extLst>
            <a:ext uri="{FF2B5EF4-FFF2-40B4-BE49-F238E27FC236}">
              <a16:creationId xmlns:a16="http://schemas.microsoft.com/office/drawing/2014/main" id="{35E87A40-F74F-4AF0-BA92-E6753A5C8977}"/>
            </a:ext>
          </a:extLst>
        </xdr:cNvPr>
        <xdr:cNvGrpSpPr/>
      </xdr:nvGrpSpPr>
      <xdr:grpSpPr>
        <a:xfrm>
          <a:off x="9537370" y="265959"/>
          <a:ext cx="3707484" cy="3746449"/>
          <a:chOff x="9321511" y="566043"/>
          <a:chExt cx="3688041" cy="3750996"/>
        </a:xfrm>
      </xdr:grpSpPr>
      <xdr:cxnSp macro="">
        <xdr:nvCxnSpPr>
          <xdr:cNvPr id="7" name="Straight Arrow Connector 6">
            <a:extLst>
              <a:ext uri="{FF2B5EF4-FFF2-40B4-BE49-F238E27FC236}">
                <a16:creationId xmlns:a16="http://schemas.microsoft.com/office/drawing/2014/main" id="{D60BACE4-09D9-AD77-B161-9B6777A8E9DC}"/>
              </a:ext>
            </a:extLst>
          </xdr:cNvPr>
          <xdr:cNvCxnSpPr/>
        </xdr:nvCxnSpPr>
        <xdr:spPr>
          <a:xfrm flipH="1">
            <a:off x="9321511" y="2125807"/>
            <a:ext cx="2767446" cy="1731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sp macro="" textlink="">
        <xdr:nvSpPr>
          <xdr:cNvPr id="8" name="TextBox 7">
            <a:extLst>
              <a:ext uri="{FF2B5EF4-FFF2-40B4-BE49-F238E27FC236}">
                <a16:creationId xmlns:a16="http://schemas.microsoft.com/office/drawing/2014/main" id="{4DA11427-1325-4A8F-9598-8CFA2388E12D}"/>
              </a:ext>
            </a:extLst>
          </xdr:cNvPr>
          <xdr:cNvSpPr txBox="1"/>
        </xdr:nvSpPr>
        <xdr:spPr>
          <a:xfrm>
            <a:off x="10035773" y="566043"/>
            <a:ext cx="2973779" cy="3750996"/>
          </a:xfrm>
          <a:prstGeom prst="rect">
            <a:avLst/>
          </a:prstGeom>
          <a:solidFill>
            <a:schemeClr val="bg1">
              <a:lumMod val="85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000">
                <a:latin typeface="Open Sans" panose="020B0606030504020204" pitchFamily="34" charset="0"/>
                <a:ea typeface="Open Sans" panose="020B0606030504020204" pitchFamily="34" charset="0"/>
                <a:cs typeface="Open Sans" panose="020B0606030504020204" pitchFamily="34" charset="0"/>
              </a:rPr>
              <a:t>Focus population premiums</a:t>
            </a:r>
            <a:r>
              <a:rPr lang="en-US" sz="1000" baseline="0">
                <a:latin typeface="Open Sans" panose="020B0606030504020204" pitchFamily="34" charset="0"/>
                <a:ea typeface="Open Sans" panose="020B0606030504020204" pitchFamily="34" charset="0"/>
                <a:cs typeface="Open Sans" panose="020B0606030504020204" pitchFamily="34" charset="0"/>
              </a:rPr>
              <a:t> are applied to the 12, 24 and 36 credit hours, Associates, Reverse Associates, 1-2 Year Certificates, and &lt; 1 Year Certificates outcomes. These premiums recognize the additional expense required to assist these student populations in attaining these progression and completion outcomes.</a:t>
            </a:r>
          </a:p>
          <a:p>
            <a:endParaRPr lang="en-US" sz="1000" baseline="0">
              <a:latin typeface="Open Sans" panose="020B0606030504020204" pitchFamily="34" charset="0"/>
              <a:ea typeface="Open Sans" panose="020B0606030504020204" pitchFamily="34" charset="0"/>
              <a:cs typeface="Open Sans" panose="020B0606030504020204" pitchFamily="34" charset="0"/>
            </a:endParaRPr>
          </a:p>
          <a:p>
            <a:r>
              <a:rPr lang="en-US" sz="1000" baseline="0">
                <a:latin typeface="Open Sans" panose="020B0606030504020204" pitchFamily="34" charset="0"/>
                <a:ea typeface="Open Sans" panose="020B0606030504020204" pitchFamily="34" charset="0"/>
                <a:cs typeface="Open Sans" panose="020B0606030504020204" pitchFamily="34" charset="0"/>
              </a:rPr>
              <a:t>Focus populations include: adult, low-income, and academically underprepared students. Additionally associate degrees or certificates completed in a high need field also qualify for additional funding.</a:t>
            </a:r>
          </a:p>
          <a:p>
            <a:endParaRPr lang="en-US" sz="1000" baseline="0">
              <a:latin typeface="Open Sans" panose="020B0606030504020204" pitchFamily="34" charset="0"/>
              <a:ea typeface="Open Sans" panose="020B0606030504020204" pitchFamily="34" charset="0"/>
              <a:cs typeface="Open Sans" panose="020B0606030504020204" pitchFamily="34" charset="0"/>
            </a:endParaRPr>
          </a:p>
          <a:p>
            <a:r>
              <a:rPr lang="en-US" sz="1000" baseline="0">
                <a:latin typeface="Open Sans" panose="020B0606030504020204" pitchFamily="34" charset="0"/>
                <a:ea typeface="Open Sans" panose="020B0606030504020204" pitchFamily="34" charset="0"/>
                <a:cs typeface="Open Sans" panose="020B0606030504020204" pitchFamily="34" charset="0"/>
              </a:rPr>
              <a:t>A student qualifying for one focus population generates an 80% premium on the progression and completion outcomes. A student qualifying for two generates a 100% premium, three a 120% premium, and all four garners a 140% premium.</a:t>
            </a:r>
            <a:endParaRPr lang="en-US" sz="1000">
              <a:latin typeface="Open Sans" panose="020B0606030504020204" pitchFamily="34" charset="0"/>
              <a:ea typeface="Open Sans" panose="020B0606030504020204" pitchFamily="34" charset="0"/>
              <a:cs typeface="Open Sans" panose="020B0606030504020204" pitchFamily="34" charset="0"/>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238125</xdr:colOff>
      <xdr:row>9</xdr:row>
      <xdr:rowOff>66146</xdr:rowOff>
    </xdr:from>
    <xdr:to>
      <xdr:col>12</xdr:col>
      <xdr:colOff>344821</xdr:colOff>
      <xdr:row>26</xdr:row>
      <xdr:rowOff>142947</xdr:rowOff>
    </xdr:to>
    <xdr:grpSp>
      <xdr:nvGrpSpPr>
        <xdr:cNvPr id="5" name="Group 4">
          <a:extLst>
            <a:ext uri="{FF2B5EF4-FFF2-40B4-BE49-F238E27FC236}">
              <a16:creationId xmlns:a16="http://schemas.microsoft.com/office/drawing/2014/main" id="{D95DF6BD-8E6B-4EDA-9777-E9C77658DA4E}"/>
            </a:ext>
          </a:extLst>
        </xdr:cNvPr>
        <xdr:cNvGrpSpPr/>
      </xdr:nvGrpSpPr>
      <xdr:grpSpPr>
        <a:xfrm>
          <a:off x="10511518" y="2270503"/>
          <a:ext cx="5508732" cy="4009265"/>
          <a:chOff x="6904760" y="3218584"/>
          <a:chExt cx="5484542" cy="4925291"/>
        </a:xfrm>
      </xdr:grpSpPr>
      <xdr:sp macro="" textlink="">
        <xdr:nvSpPr>
          <xdr:cNvPr id="6" name="TextBox 5">
            <a:extLst>
              <a:ext uri="{FF2B5EF4-FFF2-40B4-BE49-F238E27FC236}">
                <a16:creationId xmlns:a16="http://schemas.microsoft.com/office/drawing/2014/main" id="{42C33309-A47B-0C92-9D67-322804B0649A}"/>
              </a:ext>
            </a:extLst>
          </xdr:cNvPr>
          <xdr:cNvSpPr txBox="1"/>
        </xdr:nvSpPr>
        <xdr:spPr>
          <a:xfrm>
            <a:off x="10072131" y="5252481"/>
            <a:ext cx="2317171" cy="1340674"/>
          </a:xfrm>
          <a:prstGeom prst="rect">
            <a:avLst/>
          </a:prstGeom>
          <a:solidFill>
            <a:schemeClr val="bg1">
              <a:lumMod val="85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000">
                <a:latin typeface="Open Sans" panose="020B0606030504020204" pitchFamily="34" charset="0"/>
                <a:ea typeface="Open Sans" panose="020B0606030504020204" pitchFamily="34" charset="0"/>
                <a:cs typeface="Open Sans" panose="020B0606030504020204" pitchFamily="34" charset="0"/>
              </a:rPr>
              <a:t>Due to</a:t>
            </a:r>
            <a:r>
              <a:rPr lang="en-US" sz="1000" baseline="0">
                <a:latin typeface="Open Sans" panose="020B0606030504020204" pitchFamily="34" charset="0"/>
                <a:ea typeface="Open Sans" panose="020B0606030504020204" pitchFamily="34" charset="0"/>
                <a:cs typeface="Open Sans" panose="020B0606030504020204" pitchFamily="34" charset="0"/>
              </a:rPr>
              <a:t> </a:t>
            </a:r>
            <a:r>
              <a:rPr lang="en-US" sz="1000">
                <a:latin typeface="Open Sans" panose="020B0606030504020204" pitchFamily="34" charset="0"/>
                <a:ea typeface="Open Sans" panose="020B0606030504020204" pitchFamily="34" charset="0"/>
                <a:cs typeface="Open Sans" panose="020B0606030504020204" pitchFamily="34" charset="0"/>
              </a:rPr>
              <a:t>the federal Family Educational Rights and Privacy Act (FERPA) requirements to protect students' personal identifiable information, only</a:t>
            </a:r>
            <a:r>
              <a:rPr lang="en-US" sz="1000" baseline="0">
                <a:latin typeface="Open Sans" panose="020B0606030504020204" pitchFamily="34" charset="0"/>
                <a:ea typeface="Open Sans" panose="020B0606030504020204" pitchFamily="34" charset="0"/>
                <a:cs typeface="Open Sans" panose="020B0606030504020204" pitchFamily="34" charset="0"/>
              </a:rPr>
              <a:t> combined outcomes are provided.</a:t>
            </a:r>
            <a:endParaRPr lang="en-US" sz="1000">
              <a:latin typeface="Open Sans" panose="020B0606030504020204" pitchFamily="34" charset="0"/>
              <a:ea typeface="Open Sans" panose="020B0606030504020204" pitchFamily="34" charset="0"/>
              <a:cs typeface="Open Sans" panose="020B0606030504020204" pitchFamily="34" charset="0"/>
            </a:endParaRPr>
          </a:p>
        </xdr:txBody>
      </xdr:sp>
      <xdr:cxnSp macro="">
        <xdr:nvCxnSpPr>
          <xdr:cNvPr id="7" name="Straight Arrow Connector 6">
            <a:extLst>
              <a:ext uri="{FF2B5EF4-FFF2-40B4-BE49-F238E27FC236}">
                <a16:creationId xmlns:a16="http://schemas.microsoft.com/office/drawing/2014/main" id="{E45514DA-5568-60A5-8B4F-76B3FE0736D2}"/>
              </a:ext>
            </a:extLst>
          </xdr:cNvPr>
          <xdr:cNvCxnSpPr>
            <a:stCxn id="6" idx="1"/>
          </xdr:cNvCxnSpPr>
        </xdr:nvCxnSpPr>
        <xdr:spPr>
          <a:xfrm flipH="1" flipV="1">
            <a:off x="7020791" y="3218584"/>
            <a:ext cx="3051340" cy="2704234"/>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8" name="Straight Arrow Connector 7">
            <a:extLst>
              <a:ext uri="{FF2B5EF4-FFF2-40B4-BE49-F238E27FC236}">
                <a16:creationId xmlns:a16="http://schemas.microsoft.com/office/drawing/2014/main" id="{C0C48E95-34B9-4081-8269-6D264416B76E}"/>
              </a:ext>
            </a:extLst>
          </xdr:cNvPr>
          <xdr:cNvCxnSpPr>
            <a:stCxn id="6" idx="1"/>
          </xdr:cNvCxnSpPr>
        </xdr:nvCxnSpPr>
        <xdr:spPr>
          <a:xfrm flipH="1">
            <a:off x="6904760" y="5922818"/>
            <a:ext cx="3167371" cy="2221057"/>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1003525</xdr:colOff>
      <xdr:row>1</xdr:row>
      <xdr:rowOff>51593</xdr:rowOff>
    </xdr:from>
    <xdr:to>
      <xdr:col>13</xdr:col>
      <xdr:colOff>619122</xdr:colOff>
      <xdr:row>48</xdr:row>
      <xdr:rowOff>122464</xdr:rowOff>
    </xdr:to>
    <xdr:sp macro="" textlink="">
      <xdr:nvSpPr>
        <xdr:cNvPr id="3" name="TextBox 2">
          <a:extLst>
            <a:ext uri="{FF2B5EF4-FFF2-40B4-BE49-F238E27FC236}">
              <a16:creationId xmlns:a16="http://schemas.microsoft.com/office/drawing/2014/main" id="{4EDBCAFC-47B3-447D-A47A-0D792E51A20E}"/>
            </a:ext>
          </a:extLst>
        </xdr:cNvPr>
        <xdr:cNvSpPr txBox="1"/>
      </xdr:nvSpPr>
      <xdr:spPr>
        <a:xfrm>
          <a:off x="9725704" y="242093"/>
          <a:ext cx="4691061" cy="10806907"/>
        </a:xfrm>
        <a:prstGeom prst="rect">
          <a:avLst/>
        </a:prstGeom>
        <a:solidFill>
          <a:schemeClr val="bg1">
            <a:lumMod val="85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The columns to the left detail potential scale systems: the 2010-15 Scales, 2015-20 Scales, Mathematically Derived Scales, and the 2020-25 Scales. </a:t>
          </a:r>
        </a:p>
        <a:p>
          <a:pPr marL="0" marR="0" indent="0" defTabSz="914400" eaLnBrk="1" fontAlgn="auto" latinLnBrk="0" hangingPunct="1">
            <a:lnSpc>
              <a:spcPct val="100000"/>
            </a:lnSpc>
            <a:spcBef>
              <a:spcPts val="0"/>
            </a:spcBef>
            <a:spcAft>
              <a:spcPts val="0"/>
            </a:spcAft>
            <a:buClrTx/>
            <a:buSzTx/>
            <a:buFontTx/>
            <a:buNone/>
            <a:tabLst/>
            <a:defRPr/>
          </a:pPr>
          <a:endParaRPr lang="en-US" sz="11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The first column shows the 2010-15 scales. In addition to serving  the purpose of comparing outcomes of varying magnitudes (e.g. Research and Services in the millions to Doctoral/Law Degrees in the dozens), the 2010-15 scales were used in part to help calibrate the new outcomes-based funding formula to the old enrollment-based funding formula. This decision required the use of estimated values for scales. With an underlying structural change to the model the 2015-20 model does not require calibration, therefore there is an opportunity to implement mathematically-derived scales.</a:t>
          </a:r>
        </a:p>
        <a:p>
          <a:pPr marL="0" marR="0" indent="0" defTabSz="914400" eaLnBrk="1" fontAlgn="auto" latinLnBrk="0" hangingPunct="1">
            <a:lnSpc>
              <a:spcPct val="100000"/>
            </a:lnSpc>
            <a:spcBef>
              <a:spcPts val="0"/>
            </a:spcBef>
            <a:spcAft>
              <a:spcPts val="0"/>
            </a:spcAft>
            <a:buClrTx/>
            <a:buSzTx/>
            <a:buFontTx/>
            <a:buNone/>
            <a:tabLst/>
            <a:defRPr/>
          </a:pPr>
          <a:endParaRPr lang="en-US" sz="11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The second column shows the 2015-20 scales. The mathematically derived scales largely influenced the 2015-20 scales and the 2020-25  scales, though there are some changes highlighted in blue and detailed below.</a:t>
          </a:r>
        </a:p>
        <a:p>
          <a:pPr marL="0" marR="0" indent="0" defTabSz="914400" eaLnBrk="1" fontAlgn="auto" latinLnBrk="0" hangingPunct="1">
            <a:lnSpc>
              <a:spcPct val="100000"/>
            </a:lnSpc>
            <a:spcBef>
              <a:spcPts val="0"/>
            </a:spcBef>
            <a:spcAft>
              <a:spcPts val="0"/>
            </a:spcAft>
            <a:buClrTx/>
            <a:buSzTx/>
            <a:buFontTx/>
            <a:buNone/>
            <a:tabLst/>
            <a:defRPr/>
          </a:pPr>
          <a:endParaRPr lang="en-US" sz="11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The third column displays the</a:t>
          </a:r>
          <a:r>
            <a:rPr lang="en-US" sz="1100" baseline="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 2020-25</a:t>
          </a:r>
          <a:r>
            <a:rPr lang="en-US" sz="11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 mathematically derived scales, which were calculated on both the </a:t>
          </a:r>
          <a:r>
            <a:rPr lang="en-US" sz="1100" b="1">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CC Data </a:t>
          </a:r>
          <a:r>
            <a:rPr lang="en-US" sz="11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and </a:t>
          </a:r>
          <a:r>
            <a:rPr lang="en-US" sz="1100" b="1">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Univ Data </a:t>
          </a:r>
          <a:r>
            <a:rPr lang="en-US" sz="11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tabs. These scales are derived from the average standard deviations of historic data for outcomes.</a:t>
          </a:r>
        </a:p>
        <a:p>
          <a:pPr marL="0" marR="0" indent="0" defTabSz="914400" eaLnBrk="1" fontAlgn="auto" latinLnBrk="0" hangingPunct="1">
            <a:lnSpc>
              <a:spcPct val="100000"/>
            </a:lnSpc>
            <a:spcBef>
              <a:spcPts val="0"/>
            </a:spcBef>
            <a:spcAft>
              <a:spcPts val="0"/>
            </a:spcAft>
            <a:buClrTx/>
            <a:buSzTx/>
            <a:buFontTx/>
            <a:buNone/>
            <a:tabLst/>
            <a:defRPr/>
          </a:pPr>
          <a:endParaRPr lang="en-US" sz="11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The final column shows the 2020-25 scales, which largely match the scales used in the 2015-20 model. Where applicable, THEC staff made changes to the scales in alignment with the mathematically derived scales or to better reflect</a:t>
          </a:r>
          <a:r>
            <a:rPr lang="en-US" sz="1100" baseline="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 anticipated volatility</a:t>
          </a:r>
          <a:r>
            <a:rPr lang="en-US" sz="11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 These changes are highlighted in blue.</a:t>
          </a:r>
        </a:p>
        <a:p>
          <a:pPr marL="0" marR="0" indent="0" defTabSz="914400" eaLnBrk="1" fontAlgn="auto" latinLnBrk="0" hangingPunct="1">
            <a:lnSpc>
              <a:spcPct val="100000"/>
            </a:lnSpc>
            <a:spcBef>
              <a:spcPts val="0"/>
            </a:spcBef>
            <a:spcAft>
              <a:spcPts val="0"/>
            </a:spcAft>
            <a:buClrTx/>
            <a:buSzTx/>
            <a:buFontTx/>
            <a:buNone/>
            <a:tabLst/>
            <a:defRPr/>
          </a:pPr>
          <a:endParaRPr lang="en-US" sz="11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Both the</a:t>
          </a:r>
          <a:r>
            <a:rPr lang="en-US" sz="1100" b="1">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 1-2 Year Certificates </a:t>
          </a:r>
          <a:r>
            <a:rPr lang="en-US" sz="11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and </a:t>
          </a:r>
          <a:r>
            <a:rPr lang="en-US" sz="1100" b="1">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&lt;1Yr Certificates </a:t>
          </a:r>
          <a:r>
            <a:rPr lang="en-US" sz="11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in the community college sector are historically highly volatile outcomes relative  to their respective sizes, to an extent that was not completely captured by the outcomes' standard deviations. These scales were increased to account for this volatility.</a:t>
          </a:r>
        </a:p>
        <a:p>
          <a:pPr marL="0" marR="0" indent="0" defTabSz="914400" eaLnBrk="1" fontAlgn="auto" latinLnBrk="0" hangingPunct="1">
            <a:lnSpc>
              <a:spcPct val="100000"/>
            </a:lnSpc>
            <a:spcBef>
              <a:spcPts val="0"/>
            </a:spcBef>
            <a:spcAft>
              <a:spcPts val="0"/>
            </a:spcAft>
            <a:buClrTx/>
            <a:buSzTx/>
            <a:buFontTx/>
            <a:buNone/>
            <a:tabLst/>
            <a:defRPr/>
          </a:pPr>
          <a:endParaRPr lang="en-US" sz="11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The </a:t>
          </a:r>
          <a:r>
            <a:rPr lang="en-US" sz="1100" b="1">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Workforce Training </a:t>
          </a:r>
          <a:r>
            <a:rPr lang="en-US" sz="11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outcome in the community college sector has historically been more volatile, however, recent definitional changes are likely to reduce this volatility. Thus, the </a:t>
          </a:r>
          <a:r>
            <a:rPr lang="en-US" sz="1100" b="1">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Workforce Training </a:t>
          </a:r>
          <a:r>
            <a:rPr lang="en-US" sz="11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scale is kept low relative to the suggested scale for the 2020-25 model, in better</a:t>
          </a:r>
          <a:r>
            <a:rPr lang="en-US" sz="1100" baseline="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 </a:t>
          </a:r>
          <a:r>
            <a:rPr lang="en-US" sz="11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alignment with the 2015-20 model.</a:t>
          </a:r>
        </a:p>
        <a:p>
          <a:pPr marL="0" marR="0" indent="0" defTabSz="914400" eaLnBrk="1" fontAlgn="auto" latinLnBrk="0" hangingPunct="1">
            <a:lnSpc>
              <a:spcPct val="100000"/>
            </a:lnSpc>
            <a:spcBef>
              <a:spcPts val="0"/>
            </a:spcBef>
            <a:spcAft>
              <a:spcPts val="0"/>
            </a:spcAft>
            <a:buClrTx/>
            <a:buSzTx/>
            <a:buFontTx/>
            <a:buNone/>
            <a:tabLst/>
            <a:defRPr/>
          </a:pPr>
          <a:endParaRPr lang="en-US" sz="11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Finally, the </a:t>
          </a:r>
          <a:r>
            <a:rPr lang="en-US" sz="1100" b="1">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Transfers Out with 12 hrs </a:t>
          </a:r>
          <a:r>
            <a:rPr lang="en-US" sz="1100" b="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outcome</a:t>
          </a:r>
          <a:r>
            <a:rPr lang="en-US" sz="1100" b="0" baseline="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 </a:t>
          </a:r>
          <a:r>
            <a:rPr lang="en-US" sz="11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in the community college sector was increased relative to the suggested scale because of leading indicators of increased volatility.</a:t>
          </a:r>
        </a:p>
        <a:p>
          <a:pPr marL="0" marR="0" indent="0" defTabSz="914400" eaLnBrk="1" fontAlgn="auto" latinLnBrk="0" hangingPunct="1">
            <a:lnSpc>
              <a:spcPct val="100000"/>
            </a:lnSpc>
            <a:spcBef>
              <a:spcPts val="0"/>
            </a:spcBef>
            <a:spcAft>
              <a:spcPts val="0"/>
            </a:spcAft>
            <a:buClrTx/>
            <a:buSzTx/>
            <a:buFontTx/>
            <a:buNone/>
            <a:tabLst/>
            <a:defRPr/>
          </a:pPr>
          <a:endParaRPr lang="en-US" sz="11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In 2021, as part of the 2020-2025 formula review process, THEC staff recognized that the combining of Associate and Bachelor degrees in the university sector had created differential scales, and thus values, for Associate degrees awarded in the university sector relative to the community college sector. To remedy this, the Formula Review Committee recommended separating Associates and Bachelors degrees in the university sector and re-scaling the Associates to match the scaling factor used in the community college sector (1.50). This</a:t>
          </a:r>
          <a:r>
            <a:rPr lang="en-US" sz="1100" baseline="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 change was immediately implemented as part of the 2015-2020 model and remains</a:t>
          </a:r>
          <a:r>
            <a:rPr lang="en-US" sz="11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 in the 2020-25 scales.</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4" tint="0.79998168889431442"/>
    <pageSetUpPr autoPageBreaks="0"/>
  </sheetPr>
  <dimension ref="B1:W40"/>
  <sheetViews>
    <sheetView tabSelected="1" view="pageBreakPreview" zoomScale="98" zoomScaleNormal="100" zoomScaleSheetLayoutView="98" workbookViewId="0">
      <selection activeCell="B2" sqref="B2:W2"/>
    </sheetView>
  </sheetViews>
  <sheetFormatPr defaultColWidth="9.140625" defaultRowHeight="15"/>
  <cols>
    <col min="1" max="16384" width="9.140625" style="1"/>
  </cols>
  <sheetData>
    <row r="1" spans="2:23" ht="15.75" thickBot="1"/>
    <row r="2" spans="2:23" ht="27.75" customHeight="1" thickBot="1">
      <c r="B2" s="307" t="s">
        <v>94</v>
      </c>
      <c r="C2" s="308"/>
      <c r="D2" s="308"/>
      <c r="E2" s="308"/>
      <c r="F2" s="308"/>
      <c r="G2" s="308"/>
      <c r="H2" s="308"/>
      <c r="I2" s="308"/>
      <c r="J2" s="308"/>
      <c r="K2" s="308"/>
      <c r="L2" s="308"/>
      <c r="M2" s="308"/>
      <c r="N2" s="308"/>
      <c r="O2" s="308"/>
      <c r="P2" s="308"/>
      <c r="Q2" s="308"/>
      <c r="R2" s="308"/>
      <c r="S2" s="308"/>
      <c r="T2" s="308"/>
      <c r="U2" s="308"/>
      <c r="V2" s="308"/>
      <c r="W2" s="309"/>
    </row>
    <row r="38" spans="2:23">
      <c r="B38" s="310" t="s">
        <v>122</v>
      </c>
      <c r="C38" s="310"/>
      <c r="D38" s="310"/>
      <c r="E38" s="310"/>
      <c r="F38" s="310"/>
      <c r="G38" s="310"/>
      <c r="H38" s="310"/>
      <c r="I38" s="310"/>
      <c r="J38" s="310"/>
      <c r="K38" s="310"/>
      <c r="L38" s="310"/>
      <c r="M38" s="310"/>
      <c r="N38" s="310"/>
      <c r="O38" s="310"/>
      <c r="P38" s="310"/>
      <c r="Q38" s="310"/>
      <c r="R38" s="310"/>
      <c r="S38" s="310"/>
      <c r="T38" s="310"/>
      <c r="U38" s="310"/>
      <c r="V38" s="310"/>
      <c r="W38" s="310"/>
    </row>
    <row r="39" spans="2:23">
      <c r="B39" s="310"/>
      <c r="C39" s="310"/>
      <c r="D39" s="310"/>
      <c r="E39" s="310"/>
      <c r="F39" s="310"/>
      <c r="G39" s="310"/>
      <c r="H39" s="310"/>
      <c r="I39" s="310"/>
      <c r="J39" s="310"/>
      <c r="K39" s="310"/>
      <c r="L39" s="310"/>
      <c r="M39" s="310"/>
      <c r="N39" s="310"/>
      <c r="O39" s="310"/>
      <c r="P39" s="310"/>
      <c r="Q39" s="310"/>
      <c r="R39" s="310"/>
      <c r="S39" s="310"/>
      <c r="T39" s="310"/>
      <c r="U39" s="310"/>
      <c r="V39" s="310"/>
      <c r="W39" s="310"/>
    </row>
    <row r="40" spans="2:23">
      <c r="B40" s="310"/>
      <c r="C40" s="310"/>
      <c r="D40" s="310"/>
      <c r="E40" s="310"/>
      <c r="F40" s="310"/>
      <c r="G40" s="310"/>
      <c r="H40" s="310"/>
      <c r="I40" s="310"/>
      <c r="J40" s="310"/>
      <c r="K40" s="310"/>
      <c r="L40" s="310"/>
      <c r="M40" s="310"/>
      <c r="N40" s="310"/>
      <c r="O40" s="310"/>
      <c r="P40" s="310"/>
      <c r="Q40" s="310"/>
      <c r="R40" s="310"/>
      <c r="S40" s="310"/>
      <c r="T40" s="310"/>
      <c r="U40" s="310"/>
      <c r="V40" s="310"/>
      <c r="W40" s="310"/>
    </row>
  </sheetData>
  <mergeCells count="2">
    <mergeCell ref="B2:W2"/>
    <mergeCell ref="B38:W40"/>
  </mergeCells>
  <pageMargins left="0.7" right="0.7" top="0.75" bottom="0.75" header="0.3" footer="0.3"/>
  <pageSetup scale="4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4" tint="0.79998168889431442"/>
    <pageSetUpPr autoPageBreaks="0"/>
  </sheetPr>
  <dimension ref="B2:O45"/>
  <sheetViews>
    <sheetView view="pageBreakPreview" zoomScale="70" zoomScaleNormal="100" zoomScaleSheetLayoutView="70" workbookViewId="0">
      <selection activeCell="B2" sqref="B2:F2"/>
    </sheetView>
  </sheetViews>
  <sheetFormatPr defaultRowHeight="15"/>
  <cols>
    <col min="2" max="2" width="45.28515625" bestFit="1" customWidth="1"/>
    <col min="3" max="3" width="16.42578125" customWidth="1"/>
    <col min="4" max="4" width="20.140625" bestFit="1" customWidth="1"/>
    <col min="5" max="5" width="19.85546875" bestFit="1" customWidth="1"/>
    <col min="6" max="6" width="19.85546875" customWidth="1"/>
    <col min="7" max="7" width="19.85546875" bestFit="1" customWidth="1"/>
    <col min="8" max="14" width="9.28515625" customWidth="1"/>
  </cols>
  <sheetData>
    <row r="2" spans="2:15" ht="31.5">
      <c r="B2" s="381" t="s">
        <v>78</v>
      </c>
      <c r="C2" s="382"/>
      <c r="D2" s="382"/>
      <c r="E2" s="382"/>
      <c r="F2" s="383"/>
      <c r="G2" s="137"/>
    </row>
    <row r="3" spans="2:15" ht="18">
      <c r="B3" s="33"/>
      <c r="C3" s="33"/>
      <c r="D3" s="33"/>
      <c r="E3" s="33" t="s">
        <v>13</v>
      </c>
      <c r="F3" s="33"/>
      <c r="G3" s="29" t="s">
        <v>13</v>
      </c>
    </row>
    <row r="4" spans="2:15" ht="18">
      <c r="B4" s="33"/>
      <c r="C4" s="187" t="s">
        <v>75</v>
      </c>
      <c r="D4" s="287" t="s">
        <v>76</v>
      </c>
      <c r="E4" s="189" t="s">
        <v>72</v>
      </c>
      <c r="F4" s="287" t="s">
        <v>97</v>
      </c>
      <c r="G4" s="30"/>
    </row>
    <row r="5" spans="2:15" ht="18">
      <c r="B5" s="302" t="s">
        <v>40</v>
      </c>
      <c r="C5" s="188" t="s">
        <v>74</v>
      </c>
      <c r="D5" s="286" t="s">
        <v>74</v>
      </c>
      <c r="E5" s="190" t="s">
        <v>73</v>
      </c>
      <c r="F5" s="286" t="s">
        <v>74</v>
      </c>
      <c r="G5" s="34"/>
    </row>
    <row r="6" spans="2:15" ht="18">
      <c r="B6" s="55" t="s">
        <v>31</v>
      </c>
      <c r="C6" s="296">
        <v>2</v>
      </c>
      <c r="D6" s="285">
        <v>6.1</v>
      </c>
      <c r="E6" s="292">
        <v>3.9318813971494646</v>
      </c>
      <c r="F6" s="300">
        <v>5</v>
      </c>
      <c r="G6" s="25"/>
    </row>
    <row r="7" spans="2:15" ht="18">
      <c r="B7" s="55" t="s">
        <v>8</v>
      </c>
      <c r="C7" s="296">
        <v>2</v>
      </c>
      <c r="D7" s="296">
        <v>3.3</v>
      </c>
      <c r="E7" s="292">
        <v>2.9380678384318664</v>
      </c>
      <c r="F7" s="300">
        <v>4</v>
      </c>
      <c r="G7" s="25"/>
    </row>
    <row r="8" spans="2:15" ht="18">
      <c r="B8" s="55" t="s">
        <v>32</v>
      </c>
      <c r="C8" s="296">
        <v>2</v>
      </c>
      <c r="D8" s="296">
        <v>2.2999999999999998</v>
      </c>
      <c r="E8" s="292">
        <v>2.3012390771868763</v>
      </c>
      <c r="F8" s="300">
        <v>3</v>
      </c>
      <c r="G8" s="25"/>
    </row>
    <row r="9" spans="2:15" ht="18">
      <c r="B9" s="55" t="s">
        <v>34</v>
      </c>
      <c r="C9" s="284">
        <v>1.5</v>
      </c>
      <c r="D9" s="284">
        <v>1.5</v>
      </c>
      <c r="E9" s="289">
        <v>1.5</v>
      </c>
      <c r="F9" s="283">
        <v>1.5</v>
      </c>
      <c r="G9" s="25"/>
    </row>
    <row r="10" spans="2:15" ht="18">
      <c r="B10" s="55" t="s">
        <v>35</v>
      </c>
      <c r="C10" s="296">
        <v>1.5</v>
      </c>
      <c r="D10" s="282">
        <v>2.5</v>
      </c>
      <c r="E10" s="292">
        <v>0.34544353533018535</v>
      </c>
      <c r="F10" s="300">
        <v>2</v>
      </c>
      <c r="G10" s="35"/>
    </row>
    <row r="11" spans="2:15" ht="18">
      <c r="B11" s="55" t="s">
        <v>36</v>
      </c>
      <c r="C11" s="296">
        <v>1.5</v>
      </c>
      <c r="D11" s="282">
        <v>3</v>
      </c>
      <c r="E11" s="292">
        <v>0.93125861313919844</v>
      </c>
      <c r="F11" s="300">
        <v>2.5</v>
      </c>
      <c r="G11" s="36"/>
    </row>
    <row r="12" spans="2:15" ht="18">
      <c r="B12" s="55" t="s">
        <v>33</v>
      </c>
      <c r="C12" s="296">
        <v>2</v>
      </c>
      <c r="D12" s="296">
        <v>2.5</v>
      </c>
      <c r="E12" s="292">
        <v>2.8429671331176967</v>
      </c>
      <c r="F12" s="300">
        <v>2.25</v>
      </c>
      <c r="G12" s="25"/>
    </row>
    <row r="13" spans="2:15" ht="18">
      <c r="B13" s="55" t="s">
        <v>14</v>
      </c>
      <c r="C13" s="296">
        <v>2</v>
      </c>
      <c r="D13" s="282">
        <v>1.5</v>
      </c>
      <c r="E13" s="292">
        <v>0.68493509940937325</v>
      </c>
      <c r="F13" s="300">
        <v>1.5</v>
      </c>
      <c r="G13" s="36"/>
      <c r="O13" t="s">
        <v>13</v>
      </c>
    </row>
    <row r="14" spans="2:15" ht="18">
      <c r="B14" s="55" t="s">
        <v>39</v>
      </c>
      <c r="C14" s="296">
        <v>0.05</v>
      </c>
      <c r="D14" s="282">
        <v>0.05</v>
      </c>
      <c r="E14" s="292">
        <v>3.4865909349692539E-2</v>
      </c>
      <c r="F14" s="300">
        <v>0.05</v>
      </c>
      <c r="G14" s="36"/>
    </row>
    <row r="15" spans="2:15" ht="18">
      <c r="B15" s="55" t="s">
        <v>37</v>
      </c>
      <c r="C15" s="296">
        <v>0.5</v>
      </c>
      <c r="D15" s="296">
        <v>0.4</v>
      </c>
      <c r="E15" s="292">
        <v>0.35379107678011085</v>
      </c>
      <c r="F15" s="300">
        <v>0.5</v>
      </c>
      <c r="G15" s="36"/>
      <c r="H15" t="s">
        <v>13</v>
      </c>
    </row>
    <row r="16" spans="2:15" ht="18">
      <c r="B16" s="303" t="s">
        <v>38</v>
      </c>
      <c r="C16" s="298">
        <v>50</v>
      </c>
      <c r="D16" s="281">
        <v>157</v>
      </c>
      <c r="E16" s="291">
        <v>289.22451611573905</v>
      </c>
      <c r="F16" s="304">
        <v>150</v>
      </c>
      <c r="G16" s="36"/>
    </row>
    <row r="17" spans="2:14" ht="18">
      <c r="B17" s="280"/>
      <c r="C17" s="280"/>
      <c r="D17" s="280"/>
      <c r="E17" s="280"/>
      <c r="F17" s="280"/>
      <c r="G17" s="29"/>
    </row>
    <row r="18" spans="2:14" ht="18">
      <c r="B18" s="280"/>
      <c r="C18" s="280"/>
      <c r="D18" s="280"/>
      <c r="E18" s="280"/>
      <c r="F18" s="280"/>
      <c r="G18" s="29" t="s">
        <v>13</v>
      </c>
      <c r="N18" t="s">
        <v>13</v>
      </c>
    </row>
    <row r="19" spans="2:14" ht="15.75" customHeight="1">
      <c r="B19" s="280"/>
      <c r="C19" s="280"/>
      <c r="D19" s="280"/>
      <c r="E19" s="280"/>
      <c r="F19" s="280"/>
      <c r="G19" s="30"/>
    </row>
    <row r="20" spans="2:14" ht="16.5" customHeight="1">
      <c r="B20" s="33"/>
      <c r="C20" s="187" t="str">
        <f t="shared" ref="C20:F21" si="0">C4</f>
        <v>2010-15</v>
      </c>
      <c r="D20" s="287" t="str">
        <f t="shared" si="0"/>
        <v>2015-20</v>
      </c>
      <c r="E20" s="189" t="str">
        <f t="shared" si="0"/>
        <v>Mathematically</v>
      </c>
      <c r="F20" s="287" t="str">
        <f t="shared" si="0"/>
        <v>2020-25</v>
      </c>
      <c r="G20" s="27"/>
    </row>
    <row r="21" spans="2:14" ht="18">
      <c r="B21" s="4" t="s">
        <v>70</v>
      </c>
      <c r="C21" s="188" t="str">
        <f t="shared" si="0"/>
        <v>Scales</v>
      </c>
      <c r="D21" s="286" t="str">
        <f t="shared" si="0"/>
        <v>Scales</v>
      </c>
      <c r="E21" s="190" t="str">
        <f t="shared" si="0"/>
        <v>Derived Scales</v>
      </c>
      <c r="F21" s="286" t="str">
        <f t="shared" si="0"/>
        <v>Scales</v>
      </c>
      <c r="G21" s="36"/>
      <c r="K21" t="s">
        <v>13</v>
      </c>
    </row>
    <row r="22" spans="2:14" ht="18">
      <c r="B22" s="294" t="s">
        <v>56</v>
      </c>
      <c r="C22" s="279">
        <v>1</v>
      </c>
      <c r="D22" s="278">
        <v>2.5</v>
      </c>
      <c r="E22" s="112">
        <v>1.1396499365723476</v>
      </c>
      <c r="F22" s="299">
        <v>2</v>
      </c>
      <c r="G22" s="36"/>
    </row>
    <row r="23" spans="2:14" ht="18">
      <c r="B23" s="295" t="s">
        <v>57</v>
      </c>
      <c r="C23" s="277">
        <v>1</v>
      </c>
      <c r="D23" s="276">
        <v>2</v>
      </c>
      <c r="E23" s="112">
        <v>1.1052039932051618</v>
      </c>
      <c r="F23" s="300">
        <v>1.5</v>
      </c>
      <c r="G23" s="36"/>
    </row>
    <row r="24" spans="2:14" ht="18">
      <c r="B24" s="295" t="s">
        <v>58</v>
      </c>
      <c r="C24" s="277">
        <v>1</v>
      </c>
      <c r="D24" s="276">
        <v>1.5</v>
      </c>
      <c r="E24" s="112">
        <v>0.96814414951745642</v>
      </c>
      <c r="F24" s="300">
        <v>1.25</v>
      </c>
      <c r="G24" s="36"/>
    </row>
    <row r="25" spans="2:14" ht="18">
      <c r="B25" s="295" t="s">
        <v>34</v>
      </c>
      <c r="C25" s="275">
        <v>1</v>
      </c>
      <c r="D25" s="274">
        <v>1</v>
      </c>
      <c r="E25" s="288">
        <v>1.5</v>
      </c>
      <c r="F25" s="283">
        <v>1.5</v>
      </c>
      <c r="G25" s="35" t="s">
        <v>13</v>
      </c>
    </row>
    <row r="26" spans="2:14" ht="18">
      <c r="B26" s="295" t="s">
        <v>55</v>
      </c>
      <c r="C26" s="275">
        <v>1</v>
      </c>
      <c r="D26" s="274">
        <v>1</v>
      </c>
      <c r="E26" s="288">
        <v>1</v>
      </c>
      <c r="F26" s="283">
        <v>1</v>
      </c>
      <c r="G26" s="36"/>
    </row>
    <row r="27" spans="2:14" ht="18">
      <c r="B27" s="295" t="s">
        <v>10</v>
      </c>
      <c r="C27" s="277">
        <v>0.3</v>
      </c>
      <c r="D27" s="273">
        <v>0.3</v>
      </c>
      <c r="E27" s="112">
        <v>0.33809800283685254</v>
      </c>
      <c r="F27" s="300">
        <v>0.3</v>
      </c>
      <c r="G27" s="36"/>
    </row>
    <row r="28" spans="2:14" ht="18">
      <c r="B28" s="295" t="s">
        <v>11</v>
      </c>
      <c r="C28" s="277">
        <v>0.05</v>
      </c>
      <c r="D28" s="273">
        <v>0.05</v>
      </c>
      <c r="E28" s="112">
        <v>4.7630118787561487E-2</v>
      </c>
      <c r="F28" s="300">
        <v>0.05</v>
      </c>
      <c r="G28" s="37"/>
    </row>
    <row r="29" spans="2:14" ht="18">
      <c r="B29" s="295" t="s">
        <v>16</v>
      </c>
      <c r="C29" s="277">
        <v>0.04</v>
      </c>
      <c r="D29" s="273">
        <v>0.01</v>
      </c>
      <c r="E29" s="112">
        <v>1.0776499008752128E-4</v>
      </c>
      <c r="F29" s="300">
        <v>0.02</v>
      </c>
      <c r="G29" s="36"/>
    </row>
    <row r="30" spans="2:14" ht="18">
      <c r="B30" s="295" t="s">
        <v>15</v>
      </c>
      <c r="C30" s="277">
        <v>0.02</v>
      </c>
      <c r="D30" s="273">
        <v>0.02</v>
      </c>
      <c r="E30" s="112">
        <v>5.7288904850004065E-3</v>
      </c>
      <c r="F30" s="300">
        <v>0.01</v>
      </c>
      <c r="G30" s="36"/>
    </row>
    <row r="31" spans="2:14" ht="18.75" thickBot="1">
      <c r="B31" s="297" t="s">
        <v>12</v>
      </c>
      <c r="C31" s="272">
        <v>20000</v>
      </c>
      <c r="D31" s="301">
        <v>15000</v>
      </c>
      <c r="E31" s="290">
        <v>29685.606049181988</v>
      </c>
      <c r="F31" s="300">
        <v>20000</v>
      </c>
    </row>
    <row r="35" spans="2:2" ht="18">
      <c r="B35" s="44"/>
    </row>
    <row r="36" spans="2:2" ht="18">
      <c r="B36" s="44"/>
    </row>
    <row r="37" spans="2:2" ht="18">
      <c r="B37" s="44"/>
    </row>
    <row r="38" spans="2:2" ht="18">
      <c r="B38" s="44"/>
    </row>
    <row r="39" spans="2:2" ht="18">
      <c r="B39" s="44"/>
    </row>
    <row r="40" spans="2:2" ht="18">
      <c r="B40" s="44"/>
    </row>
    <row r="41" spans="2:2" ht="18">
      <c r="B41" s="44"/>
    </row>
    <row r="42" spans="2:2" ht="18">
      <c r="B42" s="44"/>
    </row>
    <row r="43" spans="2:2" ht="18">
      <c r="B43" s="44"/>
    </row>
    <row r="44" spans="2:2" ht="18">
      <c r="B44" s="44"/>
    </row>
    <row r="45" spans="2:2" ht="18">
      <c r="B45" s="44"/>
    </row>
  </sheetData>
  <sheetProtection algorithmName="SHA-512" hashValue="pYQqXArSxTkmmmkQgxGVNoeP4IXLdopyS47bit14RQQCavYnph5G3vi7cjU74SnI4nCXwGQcWgpZzU739Ej4IA==" saltValue="bPY18H+tBL0Q3JFTZmgojg==" spinCount="100000" sheet="1" objects="1" scenarios="1"/>
  <mergeCells count="1">
    <mergeCell ref="B2:F2"/>
  </mergeCells>
  <pageMargins left="0.7" right="0.7" top="0.75" bottom="0.75" header="0.3" footer="0.3"/>
  <pageSetup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B3D9"/>
    <pageSetUpPr fitToPage="1"/>
  </sheetPr>
  <dimension ref="A2:P367"/>
  <sheetViews>
    <sheetView view="pageBreakPreview" zoomScale="70" zoomScaleNormal="100" zoomScaleSheetLayoutView="70" workbookViewId="0">
      <selection activeCell="F8" sqref="F8"/>
    </sheetView>
  </sheetViews>
  <sheetFormatPr defaultColWidth="9.140625" defaultRowHeight="18"/>
  <cols>
    <col min="1" max="1" width="12.7109375" style="2" bestFit="1" customWidth="1"/>
    <col min="2" max="2" width="59.7109375" style="3" bestFit="1" customWidth="1"/>
    <col min="3" max="3" width="18.140625" style="2" bestFit="1" customWidth="1"/>
    <col min="4" max="4" width="16.140625" style="2" bestFit="1" customWidth="1"/>
    <col min="5" max="5" width="17.5703125" style="2" bestFit="1" customWidth="1"/>
    <col min="6" max="6" width="16.5703125" style="2" bestFit="1" customWidth="1"/>
    <col min="7" max="9" width="17.5703125" style="2" bestFit="1" customWidth="1"/>
    <col min="10" max="10" width="17" style="2" bestFit="1" customWidth="1"/>
    <col min="11" max="11" width="17.5703125" style="2" bestFit="1" customWidth="1"/>
    <col min="12" max="12" width="17" style="2" bestFit="1" customWidth="1"/>
    <col min="13" max="14" width="17.5703125" style="2" bestFit="1" customWidth="1"/>
    <col min="15" max="16" width="17" style="2" bestFit="1" customWidth="1"/>
    <col min="17" max="16384" width="9.140625" style="2"/>
  </cols>
  <sheetData>
    <row r="2" spans="2:16" ht="31.5">
      <c r="B2" s="311" t="s">
        <v>105</v>
      </c>
      <c r="C2" s="312"/>
      <c r="D2" s="312"/>
      <c r="E2" s="312"/>
      <c r="F2" s="312"/>
      <c r="G2" s="312"/>
      <c r="H2" s="312"/>
      <c r="I2" s="312"/>
      <c r="J2" s="312"/>
      <c r="K2" s="312"/>
      <c r="L2" s="312"/>
      <c r="M2" s="312"/>
      <c r="N2" s="312"/>
      <c r="O2" s="313"/>
    </row>
    <row r="4" spans="2:16" ht="22.5">
      <c r="B4" s="314" t="s">
        <v>114</v>
      </c>
      <c r="C4" s="315"/>
      <c r="D4" s="315"/>
      <c r="E4" s="315"/>
      <c r="F4" s="315"/>
      <c r="G4" s="315"/>
      <c r="H4" s="315"/>
      <c r="I4" s="315"/>
      <c r="J4" s="315"/>
      <c r="K4" s="315"/>
      <c r="L4" s="315"/>
      <c r="M4" s="315"/>
      <c r="N4" s="315"/>
      <c r="O4" s="316"/>
    </row>
    <row r="5" spans="2:16">
      <c r="B5" s="5" t="s">
        <v>102</v>
      </c>
      <c r="C5" s="6" t="s">
        <v>18</v>
      </c>
      <c r="D5" s="6" t="s">
        <v>19</v>
      </c>
      <c r="E5" s="6" t="s">
        <v>20</v>
      </c>
      <c r="F5" s="6" t="s">
        <v>21</v>
      </c>
      <c r="G5" s="6" t="s">
        <v>22</v>
      </c>
      <c r="H5" s="6" t="s">
        <v>23</v>
      </c>
      <c r="I5" s="6" t="s">
        <v>24</v>
      </c>
      <c r="J5" s="6" t="s">
        <v>25</v>
      </c>
      <c r="K5" s="6" t="s">
        <v>26</v>
      </c>
      <c r="L5" s="6" t="s">
        <v>27</v>
      </c>
      <c r="M5" s="6" t="s">
        <v>28</v>
      </c>
      <c r="N5" s="6" t="s">
        <v>29</v>
      </c>
      <c r="O5" s="6" t="s">
        <v>30</v>
      </c>
    </row>
    <row r="6" spans="2:16">
      <c r="B6" s="55" t="s">
        <v>31</v>
      </c>
      <c r="C6" s="191">
        <f>AVERAGE('CC Data'!$D$4:$F$4)</f>
        <v>3227.8666666666668</v>
      </c>
      <c r="D6" s="191">
        <f>AVERAGE('CC Data'!$D$27:$F$27)</f>
        <v>1633.3999999999999</v>
      </c>
      <c r="E6" s="191">
        <f>AVERAGE('CC Data'!$D$50:$F$50)</f>
        <v>2612.5333333333333</v>
      </c>
      <c r="F6" s="191">
        <f>AVERAGE('CC Data'!$D$73:$F$73)</f>
        <v>1545.4666666666665</v>
      </c>
      <c r="G6" s="191">
        <f>AVERAGE('CC Data'!$D$96:$F$96)</f>
        <v>1696.6666666666667</v>
      </c>
      <c r="H6" s="191">
        <f>AVERAGE('CC Data'!$D$119:$F$119)</f>
        <v>3363.8000000000006</v>
      </c>
      <c r="I6" s="191">
        <f>AVERAGE('CC Data'!$D$142:$F$142)</f>
        <v>3154.9333333333329</v>
      </c>
      <c r="J6" s="191">
        <f>AVERAGE('CC Data'!$D$165:$F$165)</f>
        <v>2858.0666666666671</v>
      </c>
      <c r="K6" s="191">
        <f>AVERAGE('CC Data'!$D$188:$F$188)</f>
        <v>4071.5333333333328</v>
      </c>
      <c r="L6" s="191">
        <f>AVERAGE('CC Data'!$D$211:$F$211)</f>
        <v>2377.0666666666666</v>
      </c>
      <c r="M6" s="191">
        <f>AVERAGE('CC Data'!$D$234:$F$234)</f>
        <v>2651.8666666666663</v>
      </c>
      <c r="N6" s="191">
        <f>AVERAGE('CC Data'!$D$257:$F$257)</f>
        <v>3299.1333333333332</v>
      </c>
      <c r="O6" s="191">
        <f>AVERAGE('CC Data'!$D$280:$F$280)</f>
        <v>2939.9333333333329</v>
      </c>
    </row>
    <row r="7" spans="2:16">
      <c r="B7" s="55" t="s">
        <v>8</v>
      </c>
      <c r="C7" s="191">
        <f>AVERAGE('CC Data'!$D$5:$F$5)</f>
        <v>2478.4666666666667</v>
      </c>
      <c r="D7" s="191">
        <f>AVERAGE('CC Data'!$D$28:$F$28)</f>
        <v>1088</v>
      </c>
      <c r="E7" s="191">
        <f>AVERAGE('CC Data'!$D$51:$F$51)</f>
        <v>1984.7333333333336</v>
      </c>
      <c r="F7" s="191">
        <f>AVERAGE('CC Data'!$D$74:$F$74)</f>
        <v>1089.7333333333333</v>
      </c>
      <c r="G7" s="191">
        <f>AVERAGE('CC Data'!$D$97:$F$97)</f>
        <v>1405.6666666666667</v>
      </c>
      <c r="H7" s="191">
        <f>AVERAGE('CC Data'!$D$120:$F$120)</f>
        <v>2504.0666666666666</v>
      </c>
      <c r="I7" s="191">
        <f>AVERAGE('CC Data'!$D$143:$F$143)</f>
        <v>2503.4666666666667</v>
      </c>
      <c r="J7" s="191">
        <f>AVERAGE('CC Data'!$D$166:$F$166)</f>
        <v>2079</v>
      </c>
      <c r="K7" s="191">
        <f>AVERAGE('CC Data'!$D$189:$F$189)</f>
        <v>3544.3333333333335</v>
      </c>
      <c r="L7" s="191">
        <f>AVERAGE('CC Data'!$D$212:$F$212)</f>
        <v>1833.2666666666667</v>
      </c>
      <c r="M7" s="191">
        <f>AVERAGE('CC Data'!$D$235:$F$235)</f>
        <v>2154.3333333333335</v>
      </c>
      <c r="N7" s="191">
        <f>AVERAGE('CC Data'!$D$258:$F$258)</f>
        <v>2558.2000000000003</v>
      </c>
      <c r="O7" s="191">
        <f>AVERAGE('CC Data'!$D$281:$F$281)</f>
        <v>2013.5333333333335</v>
      </c>
    </row>
    <row r="8" spans="2:16">
      <c r="B8" s="55" t="s">
        <v>32</v>
      </c>
      <c r="C8" s="105">
        <f>AVERAGE('CC Data'!$D$6:$F$6)</f>
        <v>2123.2666666666664</v>
      </c>
      <c r="D8" s="105">
        <f>AVERAGE('CC Data'!$D$29:$F$29)</f>
        <v>953.4</v>
      </c>
      <c r="E8" s="105">
        <f>AVERAGE('CC Data'!$D$52:$F$52)</f>
        <v>1762.9333333333332</v>
      </c>
      <c r="F8" s="105">
        <f>AVERAGE('CC Data'!$D$75:$F$75)</f>
        <v>984.66666666666663</v>
      </c>
      <c r="G8" s="105">
        <f>AVERAGE('CC Data'!$D$98:$F$98)</f>
        <v>1185.4666666666665</v>
      </c>
      <c r="H8" s="105">
        <f>AVERAGE('CC Data'!$D$121:$F$121)</f>
        <v>2075.7333333333331</v>
      </c>
      <c r="I8" s="105">
        <f>AVERAGE('CC Data'!$D$144:$F$144)</f>
        <v>2215.4666666666667</v>
      </c>
      <c r="J8" s="105">
        <f>AVERAGE('CC Data'!$D$167:$F$167)</f>
        <v>1804.9333333333334</v>
      </c>
      <c r="K8" s="105">
        <f>AVERAGE('CC Data'!$D$190:$F$190)</f>
        <v>3102.0666666666671</v>
      </c>
      <c r="L8" s="105">
        <f>AVERAGE('CC Data'!$D$213:$F$213)</f>
        <v>1609.4666666666665</v>
      </c>
      <c r="M8" s="105">
        <f>AVERAGE('CC Data'!$D$236:$F$236)</f>
        <v>1908.0666666666666</v>
      </c>
      <c r="N8" s="105">
        <f>AVERAGE('CC Data'!$D$259:$F$259)</f>
        <v>2204.333333333333</v>
      </c>
      <c r="O8" s="105">
        <f>AVERAGE('CC Data'!$D$282:$F$282)</f>
        <v>1719.4666666666665</v>
      </c>
    </row>
    <row r="9" spans="2:16">
      <c r="B9" s="55" t="s">
        <v>34</v>
      </c>
      <c r="C9" s="105">
        <f>AVERAGE('CC Data'!D7:F7)+AVERAGE('CC Data'!D8:F8)</f>
        <v>1869.5</v>
      </c>
      <c r="D9" s="105">
        <f>AVERAGE('CC Data'!D30:F30)+AVERAGE('CC Data'!D31:F31)</f>
        <v>872.40000000000009</v>
      </c>
      <c r="E9" s="105">
        <f>AVERAGE('CC Data'!$D$53:$F$53)+AVERAGE('CC Data'!$D$54:$F$54)</f>
        <v>1501.2</v>
      </c>
      <c r="F9" s="105">
        <f>AVERAGE('CC Data'!$D$76:$F$76)+AVERAGE('CC Data'!$D$77:$F$77)</f>
        <v>804.53333333333342</v>
      </c>
      <c r="G9" s="105">
        <f>AVERAGE('CC Data'!$D$99:$F$99)+AVERAGE('CC Data'!$D$100:$F$100)</f>
        <v>1042.2666666666667</v>
      </c>
      <c r="H9" s="105">
        <f>AVERAGE('CC Data'!$D$122:$F$122)+AVERAGE('CC Data'!$D$123:$F$123)</f>
        <v>1687.8</v>
      </c>
      <c r="I9" s="105">
        <f>AVERAGE('CC Data'!$D$145:$F$145)+AVERAGE('CC Data'!$D$146:$F$146)</f>
        <v>1708.5</v>
      </c>
      <c r="J9" s="105">
        <f>AVERAGE('CC Data'!$D$168:$F$168)+AVERAGE('CC Data'!$D$169:$F$169)</f>
        <v>1565.7</v>
      </c>
      <c r="K9" s="105">
        <f>AVERAGE('CC Data'!$D$191:$F$191)+AVERAGE('CC Data'!$D$192:$F$192)</f>
        <v>2483.166666666667</v>
      </c>
      <c r="L9" s="105">
        <f>AVERAGE('CC Data'!$D$214:$F$214)+AVERAGE('CC Data'!$D$215:$F$215)</f>
        <v>1500.6333333333334</v>
      </c>
      <c r="M9" s="105">
        <f>AVERAGE('CC Data'!$D$237:$F$237)+AVERAGE('CC Data'!$D$238:$F$238)</f>
        <v>1558.5333333333333</v>
      </c>
      <c r="N9" s="105">
        <f>AVERAGE('CC Data'!$D$260:$F$260)+AVERAGE('CC Data'!$D$261:$F$261)</f>
        <v>1994.9</v>
      </c>
      <c r="O9" s="105">
        <f>AVERAGE('CC Data'!$D$283:$F$283)+AVERAGE('CC Data'!$D$284:$F$284)</f>
        <v>1695.0333333333335</v>
      </c>
    </row>
    <row r="10" spans="2:16">
      <c r="B10" s="55" t="s">
        <v>35</v>
      </c>
      <c r="C10" s="105">
        <f>AVERAGE('CC Data'!$D$9:$F$9)</f>
        <v>161.53333333333333</v>
      </c>
      <c r="D10" s="105">
        <f>AVERAGE('CC Data'!$D$32:$F$32)</f>
        <v>76.733333333333334</v>
      </c>
      <c r="E10" s="105">
        <f>AVERAGE('CC Data'!$D$55:$F$55)</f>
        <v>82.066666666666677</v>
      </c>
      <c r="F10" s="105">
        <f>AVERAGE('CC Data'!$D78:$F78)</f>
        <v>120.86666666666667</v>
      </c>
      <c r="G10" s="105">
        <f>AVERAGE('CC Data'!$D101:$F101)</f>
        <v>60.6</v>
      </c>
      <c r="H10" s="105">
        <f>AVERAGE('CC Data'!$D124:$F124)</f>
        <v>29</v>
      </c>
      <c r="I10" s="105">
        <f>AVERAGE('CC Data'!$D147:$F147)</f>
        <v>285.8</v>
      </c>
      <c r="J10" s="105">
        <f>AVERAGE('CC Data'!$D170:$F170)</f>
        <v>387.40000000000003</v>
      </c>
      <c r="K10" s="105">
        <f>AVERAGE('CC Data'!$D193:$F193)</f>
        <v>37.866666666666667</v>
      </c>
      <c r="L10" s="105">
        <f>AVERAGE('CC Data'!$D216:$F216)</f>
        <v>199.13333333333333</v>
      </c>
      <c r="M10" s="105">
        <f>AVERAGE('CC Data'!$D239:$F239)</f>
        <v>50.533333333333331</v>
      </c>
      <c r="N10" s="105">
        <f>AVERAGE('CC Data'!$D262:$F262)</f>
        <v>266.8</v>
      </c>
      <c r="O10" s="105">
        <f>AVERAGE('CC Data'!$D285:$F285)</f>
        <v>135.79999999999998</v>
      </c>
      <c r="P10" s="10"/>
    </row>
    <row r="11" spans="2:16">
      <c r="B11" s="55" t="s">
        <v>36</v>
      </c>
      <c r="C11" s="105">
        <f>AVERAGE('CC Data'!$D$10:$F$10)</f>
        <v>360.93333333333339</v>
      </c>
      <c r="D11" s="105">
        <f>AVERAGE('CC Data'!$D$33:$F$33)</f>
        <v>657.86666666666667</v>
      </c>
      <c r="E11" s="105">
        <f>AVERAGE('CC Data'!$D$56:$F$56)</f>
        <v>212.39999999999998</v>
      </c>
      <c r="F11" s="105">
        <f>AVERAGE('CC Data'!$D79:$F79)</f>
        <v>407.5333333333333</v>
      </c>
      <c r="G11" s="105">
        <f>AVERAGE('CC Data'!$D102:$F102)</f>
        <v>146.20000000000002</v>
      </c>
      <c r="H11" s="105">
        <f>AVERAGE('CC Data'!$D125:$F125)</f>
        <v>188</v>
      </c>
      <c r="I11" s="105">
        <f>AVERAGE('CC Data'!$D148:$F148)</f>
        <v>156.6</v>
      </c>
      <c r="J11" s="105">
        <f>AVERAGE('CC Data'!$D171:$F171)</f>
        <v>415</v>
      </c>
      <c r="K11" s="105">
        <f>AVERAGE('CC Data'!$D194:$F194)</f>
        <v>832.66666666666663</v>
      </c>
      <c r="L11" s="105">
        <f>AVERAGE('CC Data'!$D217:$F217)</f>
        <v>120.46666666666665</v>
      </c>
      <c r="M11" s="105">
        <f>AVERAGE('CC Data'!$D240:$F240)</f>
        <v>292.2</v>
      </c>
      <c r="N11" s="105">
        <f>AVERAGE('CC Data'!$D263:$F263)</f>
        <v>641.5333333333333</v>
      </c>
      <c r="O11" s="105">
        <f>AVERAGE('CC Data'!$D286:$F286)</f>
        <v>528.93333333333328</v>
      </c>
      <c r="P11" s="10"/>
    </row>
    <row r="12" spans="2:16">
      <c r="B12" s="55" t="s">
        <v>33</v>
      </c>
      <c r="C12" s="105">
        <f>AVERAGE('CC Data'!$D$11:$F$11)</f>
        <v>2144.3333333333335</v>
      </c>
      <c r="D12" s="105">
        <f>AVERAGE('CC Data'!$D$34:$F$34)</f>
        <v>1467.6666666666667</v>
      </c>
      <c r="E12" s="105">
        <f>AVERAGE('CC Data'!$D$57:$F$57)</f>
        <v>1601</v>
      </c>
      <c r="F12" s="105">
        <f>AVERAGE('CC Data'!$D$80:$F$80)</f>
        <v>1322</v>
      </c>
      <c r="G12" s="105">
        <f>AVERAGE('CC Data'!$D$103:$F$103)</f>
        <v>1258.6666666666667</v>
      </c>
      <c r="H12" s="105">
        <f>AVERAGE('CC Data'!$D$126:$F$126)</f>
        <v>2021.6666666666667</v>
      </c>
      <c r="I12" s="105">
        <f>AVERAGE('CC Data'!$D$149:$F$149)</f>
        <v>1843</v>
      </c>
      <c r="J12" s="105">
        <f>AVERAGE('CC Data'!$D$172:$F$172)</f>
        <v>1577.6666666666667</v>
      </c>
      <c r="K12" s="105">
        <f>AVERAGE('CC Data'!$D$195:$F$195)</f>
        <v>2482</v>
      </c>
      <c r="L12" s="105">
        <f>AVERAGE('CC Data'!$D$218:$F$218)</f>
        <v>1918.6666666666667</v>
      </c>
      <c r="M12" s="105">
        <f>AVERAGE('CC Data'!$D$241:$F$241)</f>
        <v>2152</v>
      </c>
      <c r="N12" s="105">
        <f>AVERAGE('CC Data'!$D$264:$F$264)</f>
        <v>1758.6666666666667</v>
      </c>
      <c r="O12" s="105">
        <f>AVERAGE('CC Data'!$D$287:$F$287)</f>
        <v>2445</v>
      </c>
      <c r="P12" s="10"/>
    </row>
    <row r="13" spans="2:16">
      <c r="B13" s="55" t="s">
        <v>14</v>
      </c>
      <c r="C13" s="105">
        <f>AVERAGE('CC Data'!$D$12:$F$12)</f>
        <v>418.66666666666669</v>
      </c>
      <c r="D13" s="105">
        <f>AVERAGE('CC Data'!$D$35:$F$35)</f>
        <v>173</v>
      </c>
      <c r="E13" s="105">
        <f>AVERAGE('CC Data'!$D$58:$F$58)</f>
        <v>470</v>
      </c>
      <c r="F13" s="105">
        <f>AVERAGE('CC Data'!$D81:$F81)</f>
        <v>167.66666666666666</v>
      </c>
      <c r="G13" s="105">
        <f>AVERAGE('CC Data'!$D104:$F104)</f>
        <v>190.66666666666666</v>
      </c>
      <c r="H13" s="105">
        <f>AVERAGE('CC Data'!$D127:$F127)</f>
        <v>506.33333333333331</v>
      </c>
      <c r="I13" s="105">
        <f>AVERAGE('CC Data'!$D150:$F150)</f>
        <v>432</v>
      </c>
      <c r="J13" s="105">
        <f>AVERAGE('CC Data'!$D173:$F173)</f>
        <v>309.33333333333331</v>
      </c>
      <c r="K13" s="105">
        <f>AVERAGE('CC Data'!$D196:$F196)</f>
        <v>763.33333333333337</v>
      </c>
      <c r="L13" s="105">
        <f>AVERAGE('CC Data'!$D219:$F219)</f>
        <v>291.66666666666669</v>
      </c>
      <c r="M13" s="105">
        <f>AVERAGE('CC Data'!$D242:$F242)</f>
        <v>348</v>
      </c>
      <c r="N13" s="105">
        <f>AVERAGE('CC Data'!$D265:$F265)</f>
        <v>416</v>
      </c>
      <c r="O13" s="105">
        <f>AVERAGE('CC Data'!$D288:$F288)</f>
        <v>359.66666666666669</v>
      </c>
    </row>
    <row r="14" spans="2:16">
      <c r="B14" s="55" t="s">
        <v>39</v>
      </c>
      <c r="C14" s="138">
        <f>AVERAGE('CC Data'!$D$13:$F$13)</f>
        <v>27.046104500917249</v>
      </c>
      <c r="D14" s="138">
        <f>AVERAGE('CC Data'!$D$36:$F$36)</f>
        <v>31.045853087104195</v>
      </c>
      <c r="E14" s="138">
        <f>AVERAGE('CC Data'!$D$59:$F$59)</f>
        <v>27.542676373472023</v>
      </c>
      <c r="F14" s="138">
        <f>AVERAGE('CC Data'!$D82:$F82)</f>
        <v>30.331579865298295</v>
      </c>
      <c r="G14" s="138">
        <f>AVERAGE('CC Data'!$D105:$F105)</f>
        <v>30.521621356210829</v>
      </c>
      <c r="H14" s="138">
        <f>AVERAGE('CC Data'!$D128:$F128)</f>
        <v>28.112541216052133</v>
      </c>
      <c r="I14" s="138">
        <f>AVERAGE('CC Data'!$D151:$F151)</f>
        <v>25.55800199976726</v>
      </c>
      <c r="J14" s="138">
        <f>AVERAGE('CC Data'!$D174:$F174)</f>
        <v>32.593088736128351</v>
      </c>
      <c r="K14" s="138">
        <f>AVERAGE('CC Data'!$D197:$F197)</f>
        <v>28.653317224019684</v>
      </c>
      <c r="L14" s="138">
        <f>AVERAGE('CC Data'!$D220:$F220)</f>
        <v>35.10356413074021</v>
      </c>
      <c r="M14" s="138">
        <f>AVERAGE('CC Data'!$D243:$F243)</f>
        <v>21.578189108251763</v>
      </c>
      <c r="N14" s="138">
        <f>AVERAGE('CC Data'!$D266:$F266)</f>
        <v>28.935341816525881</v>
      </c>
      <c r="O14" s="138">
        <f>AVERAGE('CC Data'!$D289:$F289)</f>
        <v>33.583616850962414</v>
      </c>
    </row>
    <row r="15" spans="2:16">
      <c r="B15" s="55" t="s">
        <v>37</v>
      </c>
      <c r="C15" s="105">
        <f>AVERAGE('CC Data'!$D$14:$F$14)</f>
        <v>410.66666666666669</v>
      </c>
      <c r="D15" s="105">
        <f>AVERAGE('CC Data'!$D$37:$F$37)</f>
        <v>287</v>
      </c>
      <c r="E15" s="105">
        <f>AVERAGE('CC Data'!$D$60:$F$60)</f>
        <v>266.66666666666669</v>
      </c>
      <c r="F15" s="105">
        <f>AVERAGE('CC Data'!$D83:$F83)</f>
        <v>211</v>
      </c>
      <c r="G15" s="105">
        <f>AVERAGE('CC Data'!$D106:$F106)</f>
        <v>209.33333333333334</v>
      </c>
      <c r="H15" s="105">
        <f>AVERAGE('CC Data'!$D129:$F129)</f>
        <v>168.66666666666666</v>
      </c>
      <c r="I15" s="105">
        <f>AVERAGE('CC Data'!$D152:$F152)</f>
        <v>283.33333333333331</v>
      </c>
      <c r="J15" s="105">
        <f>AVERAGE('CC Data'!$D175:$F175)</f>
        <v>345</v>
      </c>
      <c r="K15" s="105">
        <f>AVERAGE('CC Data'!$D198:$F198)</f>
        <v>391</v>
      </c>
      <c r="L15" s="105">
        <f>AVERAGE('CC Data'!$D221:$F221)</f>
        <v>325.33333333333331</v>
      </c>
      <c r="M15" s="105">
        <f>AVERAGE('CC Data'!$D244:$F244)</f>
        <v>279</v>
      </c>
      <c r="N15" s="105">
        <f>AVERAGE('CC Data'!$D267:$F267)</f>
        <v>468.33333333333331</v>
      </c>
      <c r="O15" s="105">
        <f>AVERAGE('CC Data'!$D290:$F290)</f>
        <v>438</v>
      </c>
    </row>
    <row r="16" spans="2:16">
      <c r="B16" s="59" t="s">
        <v>38</v>
      </c>
      <c r="C16" s="117">
        <f>AVERAGE('CC Data'!$D$15:$F$15)</f>
        <v>111392.570000184</v>
      </c>
      <c r="D16" s="117">
        <f>AVERAGE('CC Data'!$D$38:$F$38)</f>
        <v>46291.133333333331</v>
      </c>
      <c r="E16" s="117">
        <f>AVERAGE('CC Data'!$D$61:$F$61)</f>
        <v>40975.433333333334</v>
      </c>
      <c r="F16" s="117">
        <f>AVERAGE('CC Data'!$D84:$F84)</f>
        <v>40960.03</v>
      </c>
      <c r="G16" s="117">
        <f>AVERAGE('CC Data'!$D107:$F107)</f>
        <v>33634</v>
      </c>
      <c r="H16" s="117">
        <f>AVERAGE('CC Data'!$D130:$F130)</f>
        <v>140948.21333333311</v>
      </c>
      <c r="I16" s="117">
        <f>AVERAGE('CC Data'!$D153:$F153)</f>
        <v>57981.166666666664</v>
      </c>
      <c r="J16" s="117">
        <f>AVERAGE('CC Data'!$D176:$F176)</f>
        <v>162379.41666666666</v>
      </c>
      <c r="K16" s="117">
        <f>AVERAGE('CC Data'!$D199:$F199)</f>
        <v>71328.400000000009</v>
      </c>
      <c r="L16" s="117">
        <f>AVERAGE('CC Data'!$D222:$F222)</f>
        <v>83787.666666666672</v>
      </c>
      <c r="M16" s="117">
        <f>AVERAGE('CC Data'!$D245:$F245)</f>
        <v>65175.744500000001</v>
      </c>
      <c r="N16" s="117">
        <f>AVERAGE('CC Data'!$D268:$F268)</f>
        <v>108788</v>
      </c>
      <c r="O16" s="117">
        <f>AVERAGE('CC Data'!$D291:$F291)</f>
        <v>243714.83333333334</v>
      </c>
    </row>
    <row r="17" spans="1:16">
      <c r="C17" s="7"/>
      <c r="D17" s="7"/>
      <c r="E17" s="7"/>
      <c r="F17" s="7"/>
      <c r="G17" s="7"/>
      <c r="H17" s="7"/>
      <c r="I17" s="7"/>
      <c r="J17" s="7"/>
      <c r="K17" s="7"/>
      <c r="L17" s="7"/>
      <c r="M17" s="7"/>
      <c r="N17" s="7"/>
      <c r="O17" s="7"/>
    </row>
    <row r="18" spans="1:16">
      <c r="A18" s="6" t="s">
        <v>74</v>
      </c>
      <c r="B18" s="5" t="s">
        <v>101</v>
      </c>
      <c r="C18" s="6" t="s">
        <v>18</v>
      </c>
      <c r="D18" s="6" t="s">
        <v>19</v>
      </c>
      <c r="E18" s="6" t="s">
        <v>20</v>
      </c>
      <c r="F18" s="6" t="s">
        <v>21</v>
      </c>
      <c r="G18" s="6" t="s">
        <v>22</v>
      </c>
      <c r="H18" s="6" t="s">
        <v>23</v>
      </c>
      <c r="I18" s="6" t="s">
        <v>24</v>
      </c>
      <c r="J18" s="6" t="s">
        <v>25</v>
      </c>
      <c r="K18" s="6" t="s">
        <v>26</v>
      </c>
      <c r="L18" s="6" t="s">
        <v>27</v>
      </c>
      <c r="M18" s="6" t="s">
        <v>28</v>
      </c>
      <c r="N18" s="6" t="s">
        <v>29</v>
      </c>
      <c r="O18" s="6" t="s">
        <v>30</v>
      </c>
    </row>
    <row r="19" spans="1:16">
      <c r="A19" s="134">
        <v>5</v>
      </c>
      <c r="B19" s="55" t="s">
        <v>31</v>
      </c>
      <c r="C19" s="118">
        <f>C6/$A19</f>
        <v>645.57333333333338</v>
      </c>
      <c r="D19" s="118">
        <f t="shared" ref="D19:O19" si="0">D6/$A19</f>
        <v>326.67999999999995</v>
      </c>
      <c r="E19" s="118">
        <f t="shared" si="0"/>
        <v>522.50666666666666</v>
      </c>
      <c r="F19" s="118">
        <f t="shared" si="0"/>
        <v>309.09333333333331</v>
      </c>
      <c r="G19" s="118">
        <f t="shared" si="0"/>
        <v>339.33333333333337</v>
      </c>
      <c r="H19" s="118">
        <f t="shared" si="0"/>
        <v>672.7600000000001</v>
      </c>
      <c r="I19" s="118">
        <f t="shared" si="0"/>
        <v>630.98666666666657</v>
      </c>
      <c r="J19" s="118">
        <f t="shared" si="0"/>
        <v>571.61333333333346</v>
      </c>
      <c r="K19" s="118">
        <f t="shared" si="0"/>
        <v>814.30666666666662</v>
      </c>
      <c r="L19" s="118">
        <f t="shared" si="0"/>
        <v>475.4133333333333</v>
      </c>
      <c r="M19" s="118">
        <f t="shared" si="0"/>
        <v>530.37333333333322</v>
      </c>
      <c r="N19" s="118">
        <f t="shared" si="0"/>
        <v>659.8266666666666</v>
      </c>
      <c r="O19" s="118">
        <f t="shared" si="0"/>
        <v>587.98666666666657</v>
      </c>
    </row>
    <row r="20" spans="1:16">
      <c r="A20" s="134">
        <v>4</v>
      </c>
      <c r="B20" s="55" t="s">
        <v>8</v>
      </c>
      <c r="C20" s="119">
        <f t="shared" ref="C20:O20" si="1">C7/$A20</f>
        <v>619.61666666666667</v>
      </c>
      <c r="D20" s="119">
        <f t="shared" si="1"/>
        <v>272</v>
      </c>
      <c r="E20" s="119">
        <f t="shared" si="1"/>
        <v>496.18333333333339</v>
      </c>
      <c r="F20" s="119">
        <f t="shared" si="1"/>
        <v>272.43333333333334</v>
      </c>
      <c r="G20" s="119">
        <f t="shared" si="1"/>
        <v>351.41666666666669</v>
      </c>
      <c r="H20" s="119">
        <f t="shared" si="1"/>
        <v>626.01666666666665</v>
      </c>
      <c r="I20" s="119">
        <f t="shared" si="1"/>
        <v>625.86666666666667</v>
      </c>
      <c r="J20" s="119">
        <f t="shared" si="1"/>
        <v>519.75</v>
      </c>
      <c r="K20" s="119">
        <f t="shared" si="1"/>
        <v>886.08333333333337</v>
      </c>
      <c r="L20" s="119">
        <f t="shared" si="1"/>
        <v>458.31666666666666</v>
      </c>
      <c r="M20" s="119">
        <f t="shared" si="1"/>
        <v>538.58333333333337</v>
      </c>
      <c r="N20" s="119">
        <f t="shared" si="1"/>
        <v>639.55000000000007</v>
      </c>
      <c r="O20" s="119">
        <f t="shared" si="1"/>
        <v>503.38333333333338</v>
      </c>
    </row>
    <row r="21" spans="1:16">
      <c r="A21" s="134">
        <v>3</v>
      </c>
      <c r="B21" s="55" t="s">
        <v>32</v>
      </c>
      <c r="C21" s="119">
        <f t="shared" ref="C21:O21" si="2">C8/$A21</f>
        <v>707.75555555555547</v>
      </c>
      <c r="D21" s="119">
        <f t="shared" si="2"/>
        <v>317.8</v>
      </c>
      <c r="E21" s="119">
        <f t="shared" si="2"/>
        <v>587.64444444444439</v>
      </c>
      <c r="F21" s="119">
        <f t="shared" si="2"/>
        <v>328.22222222222223</v>
      </c>
      <c r="G21" s="119">
        <f t="shared" si="2"/>
        <v>395.15555555555551</v>
      </c>
      <c r="H21" s="119">
        <f t="shared" si="2"/>
        <v>691.91111111111104</v>
      </c>
      <c r="I21" s="119">
        <f t="shared" si="2"/>
        <v>738.48888888888894</v>
      </c>
      <c r="J21" s="119">
        <f t="shared" si="2"/>
        <v>601.6444444444445</v>
      </c>
      <c r="K21" s="119">
        <f t="shared" si="2"/>
        <v>1034.0222222222224</v>
      </c>
      <c r="L21" s="119">
        <f t="shared" si="2"/>
        <v>536.48888888888882</v>
      </c>
      <c r="M21" s="119">
        <f t="shared" si="2"/>
        <v>636.02222222222224</v>
      </c>
      <c r="N21" s="119">
        <f t="shared" si="2"/>
        <v>734.77777777777771</v>
      </c>
      <c r="O21" s="119">
        <f t="shared" si="2"/>
        <v>573.15555555555545</v>
      </c>
    </row>
    <row r="22" spans="1:16">
      <c r="A22" s="134">
        <v>1.5</v>
      </c>
      <c r="B22" s="55" t="s">
        <v>34</v>
      </c>
      <c r="C22" s="119">
        <f>C9/$A22</f>
        <v>1246.3333333333333</v>
      </c>
      <c r="D22" s="119">
        <f t="shared" ref="D22:O22" si="3">D9/$A22</f>
        <v>581.6</v>
      </c>
      <c r="E22" s="119">
        <f t="shared" si="3"/>
        <v>1000.8000000000001</v>
      </c>
      <c r="F22" s="119">
        <f t="shared" si="3"/>
        <v>536.35555555555561</v>
      </c>
      <c r="G22" s="119">
        <f t="shared" si="3"/>
        <v>694.84444444444443</v>
      </c>
      <c r="H22" s="119">
        <f t="shared" si="3"/>
        <v>1125.2</v>
      </c>
      <c r="I22" s="119">
        <f t="shared" si="3"/>
        <v>1139</v>
      </c>
      <c r="J22" s="119">
        <f t="shared" si="3"/>
        <v>1043.8</v>
      </c>
      <c r="K22" s="119">
        <f t="shared" si="3"/>
        <v>1655.4444444444446</v>
      </c>
      <c r="L22" s="119">
        <f t="shared" si="3"/>
        <v>1000.4222222222223</v>
      </c>
      <c r="M22" s="119">
        <f t="shared" si="3"/>
        <v>1039.0222222222221</v>
      </c>
      <c r="N22" s="119">
        <f t="shared" si="3"/>
        <v>1329.9333333333334</v>
      </c>
      <c r="O22" s="119">
        <f t="shared" si="3"/>
        <v>1130.0222222222224</v>
      </c>
    </row>
    <row r="23" spans="1:16">
      <c r="A23" s="134">
        <v>2</v>
      </c>
      <c r="B23" s="55" t="s">
        <v>35</v>
      </c>
      <c r="C23" s="119">
        <f t="shared" ref="C23:O23" si="4">C10/$A23</f>
        <v>80.766666666666666</v>
      </c>
      <c r="D23" s="119">
        <f t="shared" si="4"/>
        <v>38.366666666666667</v>
      </c>
      <c r="E23" s="119">
        <f t="shared" si="4"/>
        <v>41.033333333333339</v>
      </c>
      <c r="F23" s="119">
        <f t="shared" si="4"/>
        <v>60.433333333333337</v>
      </c>
      <c r="G23" s="119">
        <f t="shared" si="4"/>
        <v>30.3</v>
      </c>
      <c r="H23" s="119">
        <f t="shared" si="4"/>
        <v>14.5</v>
      </c>
      <c r="I23" s="119">
        <f t="shared" si="4"/>
        <v>142.9</v>
      </c>
      <c r="J23" s="119">
        <f t="shared" si="4"/>
        <v>193.70000000000002</v>
      </c>
      <c r="K23" s="119">
        <f t="shared" si="4"/>
        <v>18.933333333333334</v>
      </c>
      <c r="L23" s="119">
        <f t="shared" si="4"/>
        <v>99.566666666666663</v>
      </c>
      <c r="M23" s="119">
        <f t="shared" si="4"/>
        <v>25.266666666666666</v>
      </c>
      <c r="N23" s="119">
        <f t="shared" si="4"/>
        <v>133.4</v>
      </c>
      <c r="O23" s="119">
        <f t="shared" si="4"/>
        <v>67.899999999999991</v>
      </c>
    </row>
    <row r="24" spans="1:16">
      <c r="A24" s="134">
        <v>2.5</v>
      </c>
      <c r="B24" s="55" t="s">
        <v>36</v>
      </c>
      <c r="C24" s="119">
        <f t="shared" ref="C24:O24" si="5">C11/$A24</f>
        <v>144.37333333333336</v>
      </c>
      <c r="D24" s="119">
        <f t="shared" si="5"/>
        <v>263.14666666666665</v>
      </c>
      <c r="E24" s="119">
        <f t="shared" si="5"/>
        <v>84.96</v>
      </c>
      <c r="F24" s="119">
        <f t="shared" si="5"/>
        <v>163.01333333333332</v>
      </c>
      <c r="G24" s="119">
        <f t="shared" si="5"/>
        <v>58.480000000000004</v>
      </c>
      <c r="H24" s="119">
        <f t="shared" si="5"/>
        <v>75.2</v>
      </c>
      <c r="I24" s="119">
        <f t="shared" si="5"/>
        <v>62.64</v>
      </c>
      <c r="J24" s="119">
        <f t="shared" si="5"/>
        <v>166</v>
      </c>
      <c r="K24" s="119">
        <f t="shared" si="5"/>
        <v>333.06666666666666</v>
      </c>
      <c r="L24" s="119">
        <f t="shared" si="5"/>
        <v>48.18666666666666</v>
      </c>
      <c r="M24" s="119">
        <f t="shared" si="5"/>
        <v>116.88</v>
      </c>
      <c r="N24" s="119">
        <f t="shared" si="5"/>
        <v>256.61333333333334</v>
      </c>
      <c r="O24" s="119">
        <f t="shared" si="5"/>
        <v>211.57333333333332</v>
      </c>
    </row>
    <row r="25" spans="1:16">
      <c r="A25" s="134">
        <v>2.25</v>
      </c>
      <c r="B25" s="55" t="s">
        <v>33</v>
      </c>
      <c r="C25" s="119">
        <f>C12/$A25</f>
        <v>953.03703703703707</v>
      </c>
      <c r="D25" s="119">
        <f t="shared" ref="D25:O25" si="6">D12/$A25</f>
        <v>652.2962962962963</v>
      </c>
      <c r="E25" s="119">
        <f t="shared" si="6"/>
        <v>711.55555555555554</v>
      </c>
      <c r="F25" s="119">
        <f t="shared" si="6"/>
        <v>587.55555555555554</v>
      </c>
      <c r="G25" s="119">
        <f t="shared" si="6"/>
        <v>559.40740740740739</v>
      </c>
      <c r="H25" s="119">
        <f t="shared" si="6"/>
        <v>898.51851851851859</v>
      </c>
      <c r="I25" s="119">
        <f t="shared" si="6"/>
        <v>819.11111111111109</v>
      </c>
      <c r="J25" s="119">
        <f t="shared" si="6"/>
        <v>701.18518518518522</v>
      </c>
      <c r="K25" s="119">
        <f t="shared" si="6"/>
        <v>1103.1111111111111</v>
      </c>
      <c r="L25" s="119">
        <f t="shared" si="6"/>
        <v>852.74074074074076</v>
      </c>
      <c r="M25" s="119">
        <f t="shared" si="6"/>
        <v>956.44444444444446</v>
      </c>
      <c r="N25" s="119">
        <f t="shared" si="6"/>
        <v>781.62962962962968</v>
      </c>
      <c r="O25" s="119">
        <f t="shared" si="6"/>
        <v>1086.6666666666667</v>
      </c>
    </row>
    <row r="26" spans="1:16">
      <c r="A26" s="114">
        <v>1.5</v>
      </c>
      <c r="B26" s="55" t="s">
        <v>14</v>
      </c>
      <c r="C26" s="119">
        <f t="shared" ref="C26:O26" si="7">C13/$A26</f>
        <v>279.11111111111114</v>
      </c>
      <c r="D26" s="119">
        <f t="shared" si="7"/>
        <v>115.33333333333333</v>
      </c>
      <c r="E26" s="119">
        <f t="shared" si="7"/>
        <v>313.33333333333331</v>
      </c>
      <c r="F26" s="119">
        <f t="shared" si="7"/>
        <v>111.77777777777777</v>
      </c>
      <c r="G26" s="119">
        <f t="shared" si="7"/>
        <v>127.1111111111111</v>
      </c>
      <c r="H26" s="119">
        <f t="shared" si="7"/>
        <v>337.55555555555554</v>
      </c>
      <c r="I26" s="119">
        <f t="shared" si="7"/>
        <v>288</v>
      </c>
      <c r="J26" s="119">
        <f t="shared" si="7"/>
        <v>206.2222222222222</v>
      </c>
      <c r="K26" s="119">
        <f t="shared" si="7"/>
        <v>508.88888888888891</v>
      </c>
      <c r="L26" s="119">
        <f t="shared" si="7"/>
        <v>194.44444444444446</v>
      </c>
      <c r="M26" s="119">
        <f t="shared" si="7"/>
        <v>232</v>
      </c>
      <c r="N26" s="119">
        <f t="shared" si="7"/>
        <v>277.33333333333331</v>
      </c>
      <c r="O26" s="119">
        <f t="shared" si="7"/>
        <v>239.7777777777778</v>
      </c>
    </row>
    <row r="27" spans="1:16">
      <c r="A27" s="134">
        <v>0.05</v>
      </c>
      <c r="B27" s="55" t="s">
        <v>39</v>
      </c>
      <c r="C27" s="119">
        <f t="shared" ref="C27:O27" si="8">C14/$A27</f>
        <v>540.92209001834499</v>
      </c>
      <c r="D27" s="119">
        <f t="shared" si="8"/>
        <v>620.91706174208389</v>
      </c>
      <c r="E27" s="119">
        <f t="shared" si="8"/>
        <v>550.85352746944045</v>
      </c>
      <c r="F27" s="119">
        <f t="shared" si="8"/>
        <v>606.6315973059659</v>
      </c>
      <c r="G27" s="119">
        <f t="shared" si="8"/>
        <v>610.43242712421659</v>
      </c>
      <c r="H27" s="119">
        <f t="shared" si="8"/>
        <v>562.25082432104261</v>
      </c>
      <c r="I27" s="119">
        <f t="shared" si="8"/>
        <v>511.16003999534519</v>
      </c>
      <c r="J27" s="119">
        <f t="shared" si="8"/>
        <v>651.86177472256702</v>
      </c>
      <c r="K27" s="119">
        <f t="shared" si="8"/>
        <v>573.0663444803937</v>
      </c>
      <c r="L27" s="119">
        <f t="shared" si="8"/>
        <v>702.0712826148042</v>
      </c>
      <c r="M27" s="119">
        <f t="shared" si="8"/>
        <v>431.56378216503526</v>
      </c>
      <c r="N27" s="119">
        <f t="shared" si="8"/>
        <v>578.7068363305176</v>
      </c>
      <c r="O27" s="119">
        <f t="shared" si="8"/>
        <v>671.67233701924829</v>
      </c>
    </row>
    <row r="28" spans="1:16">
      <c r="A28" s="134">
        <v>0.5</v>
      </c>
      <c r="B28" s="55" t="s">
        <v>37</v>
      </c>
      <c r="C28" s="119">
        <f t="shared" ref="C28:O28" si="9">C15/$A28</f>
        <v>821.33333333333337</v>
      </c>
      <c r="D28" s="119">
        <f t="shared" si="9"/>
        <v>574</v>
      </c>
      <c r="E28" s="119">
        <f t="shared" si="9"/>
        <v>533.33333333333337</v>
      </c>
      <c r="F28" s="119">
        <f t="shared" si="9"/>
        <v>422</v>
      </c>
      <c r="G28" s="119">
        <f t="shared" si="9"/>
        <v>418.66666666666669</v>
      </c>
      <c r="H28" s="119">
        <f t="shared" si="9"/>
        <v>337.33333333333331</v>
      </c>
      <c r="I28" s="119">
        <f t="shared" si="9"/>
        <v>566.66666666666663</v>
      </c>
      <c r="J28" s="119">
        <f t="shared" si="9"/>
        <v>690</v>
      </c>
      <c r="K28" s="119">
        <f t="shared" si="9"/>
        <v>782</v>
      </c>
      <c r="L28" s="119">
        <f t="shared" si="9"/>
        <v>650.66666666666663</v>
      </c>
      <c r="M28" s="119">
        <f t="shared" si="9"/>
        <v>558</v>
      </c>
      <c r="N28" s="119">
        <f t="shared" si="9"/>
        <v>936.66666666666663</v>
      </c>
      <c r="O28" s="119">
        <f t="shared" si="9"/>
        <v>876</v>
      </c>
    </row>
    <row r="29" spans="1:16">
      <c r="A29" s="192">
        <v>150</v>
      </c>
      <c r="B29" s="59" t="s">
        <v>38</v>
      </c>
      <c r="C29" s="117">
        <f>C16/$A29</f>
        <v>742.61713333455998</v>
      </c>
      <c r="D29" s="117">
        <f t="shared" ref="D29:O29" si="10">D16/$A29</f>
        <v>308.60755555555556</v>
      </c>
      <c r="E29" s="117">
        <f t="shared" si="10"/>
        <v>273.16955555555558</v>
      </c>
      <c r="F29" s="117">
        <f t="shared" si="10"/>
        <v>273.06686666666667</v>
      </c>
      <c r="G29" s="117">
        <f t="shared" si="10"/>
        <v>224.22666666666666</v>
      </c>
      <c r="H29" s="117">
        <f t="shared" si="10"/>
        <v>939.65475555555406</v>
      </c>
      <c r="I29" s="117">
        <f t="shared" si="10"/>
        <v>386.54111111111109</v>
      </c>
      <c r="J29" s="117">
        <f t="shared" si="10"/>
        <v>1082.5294444444444</v>
      </c>
      <c r="K29" s="117">
        <f t="shared" si="10"/>
        <v>475.52266666666674</v>
      </c>
      <c r="L29" s="117">
        <f t="shared" si="10"/>
        <v>558.58444444444444</v>
      </c>
      <c r="M29" s="117">
        <f t="shared" si="10"/>
        <v>434.50496333333336</v>
      </c>
      <c r="N29" s="117">
        <f t="shared" si="10"/>
        <v>725.25333333333333</v>
      </c>
      <c r="O29" s="117">
        <f t="shared" si="10"/>
        <v>1624.7655555555557</v>
      </c>
    </row>
    <row r="30" spans="1:16">
      <c r="B30" s="12"/>
      <c r="C30" s="122"/>
      <c r="D30" s="123"/>
      <c r="E30" s="52" t="s">
        <v>13</v>
      </c>
      <c r="F30" s="52"/>
      <c r="G30" s="52"/>
      <c r="H30" s="52"/>
      <c r="I30" s="52"/>
      <c r="J30" s="52"/>
      <c r="K30" s="52"/>
      <c r="L30" s="52"/>
      <c r="M30" s="52"/>
      <c r="N30" s="52"/>
      <c r="O30" s="52"/>
    </row>
    <row r="31" spans="1:16">
      <c r="B31" s="12"/>
      <c r="C31" s="122"/>
      <c r="D31" s="123"/>
      <c r="E31" s="52"/>
      <c r="F31" s="52"/>
      <c r="G31" s="52"/>
      <c r="H31" s="52"/>
      <c r="I31" s="52"/>
      <c r="J31" s="52"/>
      <c r="K31" s="52"/>
      <c r="L31" s="52"/>
      <c r="M31" s="52"/>
      <c r="N31" s="52"/>
      <c r="O31" s="52"/>
      <c r="P31" s="9"/>
    </row>
    <row r="32" spans="1:16">
      <c r="B32" s="5" t="s">
        <v>17</v>
      </c>
      <c r="C32" s="4" t="s">
        <v>18</v>
      </c>
      <c r="D32" s="4" t="s">
        <v>19</v>
      </c>
      <c r="E32" s="4" t="s">
        <v>20</v>
      </c>
      <c r="F32" s="4" t="s">
        <v>21</v>
      </c>
      <c r="G32" s="4" t="s">
        <v>22</v>
      </c>
      <c r="H32" s="4" t="s">
        <v>23</v>
      </c>
      <c r="I32" s="4" t="s">
        <v>24</v>
      </c>
      <c r="J32" s="4" t="s">
        <v>25</v>
      </c>
      <c r="K32" s="4" t="s">
        <v>26</v>
      </c>
      <c r="L32" s="4" t="s">
        <v>27</v>
      </c>
      <c r="M32" s="4" t="s">
        <v>28</v>
      </c>
      <c r="N32" s="4" t="s">
        <v>29</v>
      </c>
      <c r="O32" s="4" t="s">
        <v>30</v>
      </c>
      <c r="P32" s="9"/>
    </row>
    <row r="33" spans="2:16">
      <c r="B33" s="3" t="s">
        <v>31</v>
      </c>
      <c r="C33" s="161">
        <v>0.02</v>
      </c>
      <c r="D33" s="162">
        <v>0.02</v>
      </c>
      <c r="E33" s="162">
        <v>0.02</v>
      </c>
      <c r="F33" s="162">
        <v>0.02</v>
      </c>
      <c r="G33" s="162">
        <v>0.03</v>
      </c>
      <c r="H33" s="162">
        <v>0.03</v>
      </c>
      <c r="I33" s="162">
        <v>0.03</v>
      </c>
      <c r="J33" s="162">
        <v>0.02</v>
      </c>
      <c r="K33" s="162">
        <v>0.02</v>
      </c>
      <c r="L33" s="162">
        <v>0.02</v>
      </c>
      <c r="M33" s="162">
        <v>0.02</v>
      </c>
      <c r="N33" s="162">
        <v>0.03</v>
      </c>
      <c r="O33" s="163">
        <v>0.03</v>
      </c>
      <c r="P33" s="2" t="s">
        <v>13</v>
      </c>
    </row>
    <row r="34" spans="2:16">
      <c r="B34" s="3" t="s">
        <v>8</v>
      </c>
      <c r="C34" s="164">
        <v>0.04</v>
      </c>
      <c r="D34" s="165">
        <v>0.04</v>
      </c>
      <c r="E34" s="165">
        <v>0.04</v>
      </c>
      <c r="F34" s="165">
        <v>0.04</v>
      </c>
      <c r="G34" s="165">
        <v>0.05</v>
      </c>
      <c r="H34" s="165">
        <v>0.05</v>
      </c>
      <c r="I34" s="165">
        <v>0.05</v>
      </c>
      <c r="J34" s="165">
        <v>0.04</v>
      </c>
      <c r="K34" s="165">
        <v>0.04</v>
      </c>
      <c r="L34" s="165">
        <v>0.04</v>
      </c>
      <c r="M34" s="165">
        <v>0.04</v>
      </c>
      <c r="N34" s="165">
        <v>0.05</v>
      </c>
      <c r="O34" s="166">
        <v>0.05</v>
      </c>
    </row>
    <row r="35" spans="2:16">
      <c r="B35" s="3" t="s">
        <v>32</v>
      </c>
      <c r="C35" s="164">
        <v>6.5000000000000002E-2</v>
      </c>
      <c r="D35" s="165">
        <v>6.5000000000000002E-2</v>
      </c>
      <c r="E35" s="165">
        <v>6.5000000000000002E-2</v>
      </c>
      <c r="F35" s="165">
        <v>6.5000000000000002E-2</v>
      </c>
      <c r="G35" s="165">
        <v>7.0000000000000007E-2</v>
      </c>
      <c r="H35" s="165">
        <v>7.0000000000000007E-2</v>
      </c>
      <c r="I35" s="165">
        <v>7.0000000000000007E-2</v>
      </c>
      <c r="J35" s="165">
        <v>6.5000000000000002E-2</v>
      </c>
      <c r="K35" s="165">
        <v>6.5000000000000002E-2</v>
      </c>
      <c r="L35" s="165">
        <v>6.5000000000000002E-2</v>
      </c>
      <c r="M35" s="165">
        <v>6.5000000000000002E-2</v>
      </c>
      <c r="N35" s="165">
        <v>7.0000000000000007E-2</v>
      </c>
      <c r="O35" s="166">
        <v>7.0000000000000007E-2</v>
      </c>
    </row>
    <row r="36" spans="2:16">
      <c r="B36" s="3" t="s">
        <v>34</v>
      </c>
      <c r="C36" s="164">
        <v>0.2</v>
      </c>
      <c r="D36" s="165">
        <v>0.2</v>
      </c>
      <c r="E36" s="165">
        <v>0.2</v>
      </c>
      <c r="F36" s="165">
        <v>0.2</v>
      </c>
      <c r="G36" s="165">
        <v>0.2</v>
      </c>
      <c r="H36" s="165">
        <v>0.2</v>
      </c>
      <c r="I36" s="165">
        <v>0.2</v>
      </c>
      <c r="J36" s="165">
        <v>0.2</v>
      </c>
      <c r="K36" s="165">
        <v>0.2</v>
      </c>
      <c r="L36" s="165">
        <v>0.2</v>
      </c>
      <c r="M36" s="165">
        <v>0.2</v>
      </c>
      <c r="N36" s="165">
        <v>0.2</v>
      </c>
      <c r="O36" s="166">
        <v>0.2</v>
      </c>
    </row>
    <row r="37" spans="2:16">
      <c r="B37" s="3" t="s">
        <v>35</v>
      </c>
      <c r="C37" s="164">
        <v>0.15</v>
      </c>
      <c r="D37" s="165">
        <v>0.125</v>
      </c>
      <c r="E37" s="165">
        <v>0.125</v>
      </c>
      <c r="F37" s="165">
        <v>0.125</v>
      </c>
      <c r="G37" s="165">
        <v>0.125</v>
      </c>
      <c r="H37" s="165">
        <v>0.05</v>
      </c>
      <c r="I37" s="165">
        <v>0.125</v>
      </c>
      <c r="J37" s="165">
        <v>0.15</v>
      </c>
      <c r="K37" s="165">
        <v>0.125</v>
      </c>
      <c r="L37" s="165">
        <v>0.15</v>
      </c>
      <c r="M37" s="165">
        <v>0.125</v>
      </c>
      <c r="N37" s="165">
        <v>0.125</v>
      </c>
      <c r="O37" s="166">
        <v>0.125</v>
      </c>
    </row>
    <row r="38" spans="2:16">
      <c r="B38" s="3" t="s">
        <v>36</v>
      </c>
      <c r="C38" s="167">
        <v>0.125</v>
      </c>
      <c r="D38" s="168">
        <v>0.15</v>
      </c>
      <c r="E38" s="168">
        <v>0.15</v>
      </c>
      <c r="F38" s="168">
        <v>0.15</v>
      </c>
      <c r="G38" s="168">
        <v>0.125</v>
      </c>
      <c r="H38" s="168">
        <v>0.125</v>
      </c>
      <c r="I38" s="168">
        <v>0.125</v>
      </c>
      <c r="J38" s="168">
        <v>0.125</v>
      </c>
      <c r="K38" s="168">
        <v>0.15</v>
      </c>
      <c r="L38" s="168">
        <v>0.125</v>
      </c>
      <c r="M38" s="168">
        <v>0.15</v>
      </c>
      <c r="N38" s="168">
        <v>0.125</v>
      </c>
      <c r="O38" s="169">
        <v>0.125</v>
      </c>
    </row>
    <row r="39" spans="2:16">
      <c r="B39" s="3" t="s">
        <v>33</v>
      </c>
      <c r="C39" s="9">
        <v>0.1</v>
      </c>
      <c r="D39" s="9">
        <v>0.1</v>
      </c>
      <c r="E39" s="9">
        <v>0.1</v>
      </c>
      <c r="F39" s="9">
        <v>7.4999999999999997E-2</v>
      </c>
      <c r="G39" s="9">
        <v>0.05</v>
      </c>
      <c r="H39" s="9">
        <v>0.125</v>
      </c>
      <c r="I39" s="9">
        <v>0.1</v>
      </c>
      <c r="J39" s="9">
        <v>7.4999999999999997E-2</v>
      </c>
      <c r="K39" s="9">
        <v>7.4999999999999997E-2</v>
      </c>
      <c r="L39" s="9">
        <v>0.1</v>
      </c>
      <c r="M39" s="9">
        <v>0.1</v>
      </c>
      <c r="N39" s="9">
        <v>0.1</v>
      </c>
      <c r="O39" s="9">
        <v>0.1</v>
      </c>
    </row>
    <row r="40" spans="2:16">
      <c r="B40" s="3" t="s">
        <v>14</v>
      </c>
      <c r="C40" s="9">
        <v>0.05</v>
      </c>
      <c r="D40" s="9">
        <v>0.05</v>
      </c>
      <c r="E40" s="9">
        <v>0.1</v>
      </c>
      <c r="F40" s="9">
        <v>7.4999999999999997E-2</v>
      </c>
      <c r="G40" s="9">
        <v>7.4999999999999997E-2</v>
      </c>
      <c r="H40" s="9">
        <v>0.1</v>
      </c>
      <c r="I40" s="9">
        <v>7.4999999999999997E-2</v>
      </c>
      <c r="J40" s="9">
        <v>0.05</v>
      </c>
      <c r="K40" s="9">
        <v>0.1</v>
      </c>
      <c r="L40" s="9">
        <v>0.05</v>
      </c>
      <c r="M40" s="9">
        <v>7.4999999999999997E-2</v>
      </c>
      <c r="N40" s="9">
        <v>0.1</v>
      </c>
      <c r="O40" s="9">
        <v>0.05</v>
      </c>
      <c r="P40" s="10"/>
    </row>
    <row r="41" spans="2:16">
      <c r="B41" s="3" t="s">
        <v>39</v>
      </c>
      <c r="C41" s="9">
        <v>0.1</v>
      </c>
      <c r="D41" s="9">
        <v>0.1</v>
      </c>
      <c r="E41" s="9">
        <v>7.4999999999999997E-2</v>
      </c>
      <c r="F41" s="9">
        <v>0.1</v>
      </c>
      <c r="G41" s="9">
        <v>0.1</v>
      </c>
      <c r="H41" s="9">
        <v>0.1</v>
      </c>
      <c r="I41" s="9">
        <v>0.05</v>
      </c>
      <c r="J41" s="9">
        <v>0.1</v>
      </c>
      <c r="K41" s="9">
        <v>0.1</v>
      </c>
      <c r="L41" s="9">
        <v>0.1</v>
      </c>
      <c r="M41" s="9">
        <v>0.1</v>
      </c>
      <c r="N41" s="9">
        <v>0.05</v>
      </c>
      <c r="O41" s="9">
        <v>7.4999999999999997E-2</v>
      </c>
    </row>
    <row r="42" spans="2:16">
      <c r="B42" s="3" t="s">
        <v>37</v>
      </c>
      <c r="C42" s="9">
        <v>7.4999999999999997E-2</v>
      </c>
      <c r="D42" s="9">
        <v>7.4999999999999997E-2</v>
      </c>
      <c r="E42" s="9">
        <v>0.05</v>
      </c>
      <c r="F42" s="9">
        <v>0.1</v>
      </c>
      <c r="G42" s="9">
        <v>7.4999999999999997E-2</v>
      </c>
      <c r="H42" s="9">
        <v>7.4999999999999997E-2</v>
      </c>
      <c r="I42" s="9">
        <v>7.4999999999999997E-2</v>
      </c>
      <c r="J42" s="9">
        <v>0.1</v>
      </c>
      <c r="K42" s="9">
        <v>0.05</v>
      </c>
      <c r="L42" s="9">
        <v>7.4999999999999997E-2</v>
      </c>
      <c r="M42" s="9">
        <v>7.4999999999999997E-2</v>
      </c>
      <c r="N42" s="9">
        <v>7.4999999999999997E-2</v>
      </c>
      <c r="O42" s="9">
        <v>0.1</v>
      </c>
    </row>
    <row r="43" spans="2:16">
      <c r="B43" s="8" t="s">
        <v>38</v>
      </c>
      <c r="C43" s="60">
        <v>7.4999999999999997E-2</v>
      </c>
      <c r="D43" s="60">
        <v>7.4999999999999997E-2</v>
      </c>
      <c r="E43" s="60">
        <v>7.4999999999999997E-2</v>
      </c>
      <c r="F43" s="60">
        <v>0.05</v>
      </c>
      <c r="G43" s="60">
        <v>0.1</v>
      </c>
      <c r="H43" s="60">
        <v>7.4999999999999997E-2</v>
      </c>
      <c r="I43" s="60">
        <v>0.1</v>
      </c>
      <c r="J43" s="60">
        <v>7.4999999999999997E-2</v>
      </c>
      <c r="K43" s="60">
        <v>7.4999999999999997E-2</v>
      </c>
      <c r="L43" s="60">
        <v>7.4999999999999997E-2</v>
      </c>
      <c r="M43" s="60">
        <v>0.05</v>
      </c>
      <c r="N43" s="60">
        <v>7.4999999999999997E-2</v>
      </c>
      <c r="O43" s="60">
        <v>7.4999999999999997E-2</v>
      </c>
    </row>
    <row r="44" spans="2:16">
      <c r="B44" s="12"/>
      <c r="C44" s="11">
        <f t="shared" ref="C44:O44" si="11">SUM(C33:C43)</f>
        <v>0.99999999999999989</v>
      </c>
      <c r="D44" s="11">
        <f t="shared" si="11"/>
        <v>0.99999999999999989</v>
      </c>
      <c r="E44" s="11">
        <f t="shared" si="11"/>
        <v>0.99999999999999989</v>
      </c>
      <c r="F44" s="11">
        <f t="shared" si="11"/>
        <v>0.99999999999999989</v>
      </c>
      <c r="G44" s="11">
        <f t="shared" si="11"/>
        <v>1</v>
      </c>
      <c r="H44" s="11">
        <f t="shared" si="11"/>
        <v>0.99999999999999989</v>
      </c>
      <c r="I44" s="11">
        <f t="shared" si="11"/>
        <v>1</v>
      </c>
      <c r="J44" s="11">
        <f t="shared" si="11"/>
        <v>0.99999999999999989</v>
      </c>
      <c r="K44" s="11">
        <f t="shared" si="11"/>
        <v>0.99999999999999989</v>
      </c>
      <c r="L44" s="11">
        <f t="shared" si="11"/>
        <v>0.99999999999999989</v>
      </c>
      <c r="M44" s="11">
        <f t="shared" si="11"/>
        <v>0.99999999999999989</v>
      </c>
      <c r="N44" s="11">
        <f t="shared" si="11"/>
        <v>1</v>
      </c>
      <c r="O44" s="11">
        <f t="shared" si="11"/>
        <v>1</v>
      </c>
    </row>
    <row r="46" spans="2:16">
      <c r="B46" s="5" t="s">
        <v>60</v>
      </c>
      <c r="C46" s="6" t="s">
        <v>18</v>
      </c>
      <c r="D46" s="6" t="s">
        <v>19</v>
      </c>
      <c r="E46" s="6" t="s">
        <v>20</v>
      </c>
      <c r="F46" s="6" t="s">
        <v>21</v>
      </c>
      <c r="G46" s="6" t="s">
        <v>22</v>
      </c>
      <c r="H46" s="6" t="s">
        <v>23</v>
      </c>
      <c r="I46" s="6" t="s">
        <v>24</v>
      </c>
      <c r="J46" s="6" t="s">
        <v>25</v>
      </c>
      <c r="K46" s="6" t="s">
        <v>26</v>
      </c>
      <c r="L46" s="6" t="s">
        <v>27</v>
      </c>
      <c r="M46" s="6" t="s">
        <v>28</v>
      </c>
      <c r="N46" s="6" t="s">
        <v>29</v>
      </c>
      <c r="O46" s="6" t="s">
        <v>30</v>
      </c>
    </row>
    <row r="47" spans="2:16">
      <c r="B47" s="3" t="s">
        <v>31</v>
      </c>
      <c r="C47" s="138">
        <f>C19*C33</f>
        <v>12.911466666666668</v>
      </c>
      <c r="D47" s="138">
        <f t="shared" ref="D47:O47" si="12">D19*D33</f>
        <v>6.533599999999999</v>
      </c>
      <c r="E47" s="138">
        <f t="shared" si="12"/>
        <v>10.450133333333333</v>
      </c>
      <c r="F47" s="138">
        <f t="shared" si="12"/>
        <v>6.1818666666666662</v>
      </c>
      <c r="G47" s="138">
        <f t="shared" si="12"/>
        <v>10.180000000000001</v>
      </c>
      <c r="H47" s="138">
        <f t="shared" si="12"/>
        <v>20.182800000000004</v>
      </c>
      <c r="I47" s="138">
        <f t="shared" si="12"/>
        <v>18.929599999999997</v>
      </c>
      <c r="J47" s="138">
        <f t="shared" si="12"/>
        <v>11.432266666666669</v>
      </c>
      <c r="K47" s="138">
        <f t="shared" si="12"/>
        <v>16.286133333333332</v>
      </c>
      <c r="L47" s="138">
        <f t="shared" si="12"/>
        <v>9.5082666666666658</v>
      </c>
      <c r="M47" s="138">
        <f t="shared" si="12"/>
        <v>10.607466666666665</v>
      </c>
      <c r="N47" s="138">
        <f t="shared" si="12"/>
        <v>19.794799999999999</v>
      </c>
      <c r="O47" s="138">
        <f t="shared" si="12"/>
        <v>17.639599999999998</v>
      </c>
    </row>
    <row r="48" spans="2:16">
      <c r="B48" s="3" t="s">
        <v>8</v>
      </c>
      <c r="C48" s="138">
        <f t="shared" ref="C48:O48" si="13">C20*C34</f>
        <v>24.784666666666666</v>
      </c>
      <c r="D48" s="138">
        <f t="shared" si="13"/>
        <v>10.88</v>
      </c>
      <c r="E48" s="138">
        <f t="shared" si="13"/>
        <v>19.847333333333335</v>
      </c>
      <c r="F48" s="138">
        <f t="shared" si="13"/>
        <v>10.897333333333334</v>
      </c>
      <c r="G48" s="138">
        <f t="shared" si="13"/>
        <v>17.570833333333336</v>
      </c>
      <c r="H48" s="138">
        <f t="shared" si="13"/>
        <v>31.300833333333333</v>
      </c>
      <c r="I48" s="138">
        <f t="shared" si="13"/>
        <v>31.293333333333337</v>
      </c>
      <c r="J48" s="138">
        <f t="shared" si="13"/>
        <v>20.79</v>
      </c>
      <c r="K48" s="138">
        <f t="shared" si="13"/>
        <v>35.443333333333335</v>
      </c>
      <c r="L48" s="138">
        <f t="shared" si="13"/>
        <v>18.332666666666668</v>
      </c>
      <c r="M48" s="138">
        <f t="shared" si="13"/>
        <v>21.543333333333337</v>
      </c>
      <c r="N48" s="138">
        <f t="shared" si="13"/>
        <v>31.977500000000006</v>
      </c>
      <c r="O48" s="138">
        <f t="shared" si="13"/>
        <v>25.169166666666669</v>
      </c>
    </row>
    <row r="49" spans="1:16">
      <c r="B49" s="3" t="s">
        <v>32</v>
      </c>
      <c r="C49" s="138">
        <f t="shared" ref="C49:O49" si="14">C21*C35</f>
        <v>46.004111111111108</v>
      </c>
      <c r="D49" s="138">
        <f t="shared" si="14"/>
        <v>20.657</v>
      </c>
      <c r="E49" s="138">
        <f t="shared" si="14"/>
        <v>38.196888888888886</v>
      </c>
      <c r="F49" s="138">
        <f t="shared" si="14"/>
        <v>21.334444444444447</v>
      </c>
      <c r="G49" s="138">
        <f t="shared" si="14"/>
        <v>27.660888888888888</v>
      </c>
      <c r="H49" s="138">
        <f t="shared" si="14"/>
        <v>48.433777777777777</v>
      </c>
      <c r="I49" s="138">
        <f t="shared" si="14"/>
        <v>51.69422222222223</v>
      </c>
      <c r="J49" s="138">
        <f t="shared" si="14"/>
        <v>39.106888888888896</v>
      </c>
      <c r="K49" s="138">
        <f t="shared" si="14"/>
        <v>67.211444444444453</v>
      </c>
      <c r="L49" s="138">
        <f t="shared" si="14"/>
        <v>34.871777777777773</v>
      </c>
      <c r="M49" s="138">
        <f t="shared" si="14"/>
        <v>41.341444444444448</v>
      </c>
      <c r="N49" s="138">
        <f t="shared" si="14"/>
        <v>51.434444444444445</v>
      </c>
      <c r="O49" s="138">
        <f t="shared" si="14"/>
        <v>40.120888888888885</v>
      </c>
    </row>
    <row r="50" spans="1:16">
      <c r="B50" s="3" t="s">
        <v>34</v>
      </c>
      <c r="C50" s="138">
        <f t="shared" ref="C50:O50" si="15">C22*C36</f>
        <v>249.26666666666665</v>
      </c>
      <c r="D50" s="138">
        <f t="shared" si="15"/>
        <v>116.32000000000001</v>
      </c>
      <c r="E50" s="138">
        <f t="shared" si="15"/>
        <v>200.16000000000003</v>
      </c>
      <c r="F50" s="138">
        <f t="shared" si="15"/>
        <v>107.27111111111113</v>
      </c>
      <c r="G50" s="138">
        <f t="shared" si="15"/>
        <v>138.9688888888889</v>
      </c>
      <c r="H50" s="138">
        <f t="shared" si="15"/>
        <v>225.04000000000002</v>
      </c>
      <c r="I50" s="138">
        <f t="shared" si="15"/>
        <v>227.8</v>
      </c>
      <c r="J50" s="138">
        <f t="shared" si="15"/>
        <v>208.76</v>
      </c>
      <c r="K50" s="138">
        <f t="shared" si="15"/>
        <v>331.08888888888896</v>
      </c>
      <c r="L50" s="138">
        <f t="shared" si="15"/>
        <v>200.08444444444447</v>
      </c>
      <c r="M50" s="138">
        <f t="shared" si="15"/>
        <v>207.80444444444444</v>
      </c>
      <c r="N50" s="138">
        <f t="shared" si="15"/>
        <v>265.98666666666668</v>
      </c>
      <c r="O50" s="138">
        <f t="shared" si="15"/>
        <v>226.00444444444449</v>
      </c>
    </row>
    <row r="51" spans="1:16">
      <c r="B51" s="3" t="s">
        <v>35</v>
      </c>
      <c r="C51" s="138">
        <f t="shared" ref="C51:O51" si="16">C23*C37</f>
        <v>12.115</v>
      </c>
      <c r="D51" s="138">
        <f t="shared" si="16"/>
        <v>4.7958333333333334</v>
      </c>
      <c r="E51" s="138">
        <f t="shared" si="16"/>
        <v>5.1291666666666673</v>
      </c>
      <c r="F51" s="138">
        <f t="shared" si="16"/>
        <v>7.5541666666666671</v>
      </c>
      <c r="G51" s="138">
        <f t="shared" si="16"/>
        <v>3.7875000000000001</v>
      </c>
      <c r="H51" s="138">
        <f t="shared" si="16"/>
        <v>0.72500000000000009</v>
      </c>
      <c r="I51" s="138">
        <f t="shared" si="16"/>
        <v>17.862500000000001</v>
      </c>
      <c r="J51" s="138">
        <f t="shared" si="16"/>
        <v>29.055</v>
      </c>
      <c r="K51" s="138">
        <f t="shared" si="16"/>
        <v>2.3666666666666667</v>
      </c>
      <c r="L51" s="138">
        <f t="shared" si="16"/>
        <v>14.934999999999999</v>
      </c>
      <c r="M51" s="138">
        <f t="shared" si="16"/>
        <v>3.1583333333333332</v>
      </c>
      <c r="N51" s="138">
        <f t="shared" si="16"/>
        <v>16.675000000000001</v>
      </c>
      <c r="O51" s="138">
        <f t="shared" si="16"/>
        <v>8.4874999999999989</v>
      </c>
    </row>
    <row r="52" spans="1:16">
      <c r="B52" s="3" t="s">
        <v>36</v>
      </c>
      <c r="C52" s="138">
        <f t="shared" ref="C52:O52" si="17">C24*C38</f>
        <v>18.04666666666667</v>
      </c>
      <c r="D52" s="138">
        <f t="shared" si="17"/>
        <v>39.471999999999994</v>
      </c>
      <c r="E52" s="138">
        <f t="shared" si="17"/>
        <v>12.743999999999998</v>
      </c>
      <c r="F52" s="138">
        <f t="shared" si="17"/>
        <v>24.451999999999998</v>
      </c>
      <c r="G52" s="138">
        <f t="shared" si="17"/>
        <v>7.3100000000000005</v>
      </c>
      <c r="H52" s="138">
        <f t="shared" si="17"/>
        <v>9.4</v>
      </c>
      <c r="I52" s="138">
        <f t="shared" si="17"/>
        <v>7.83</v>
      </c>
      <c r="J52" s="138">
        <f t="shared" si="17"/>
        <v>20.75</v>
      </c>
      <c r="K52" s="138">
        <f t="shared" si="17"/>
        <v>49.96</v>
      </c>
      <c r="L52" s="138">
        <f t="shared" si="17"/>
        <v>6.0233333333333325</v>
      </c>
      <c r="M52" s="138">
        <f t="shared" si="17"/>
        <v>17.532</v>
      </c>
      <c r="N52" s="138">
        <f t="shared" si="17"/>
        <v>32.076666666666668</v>
      </c>
      <c r="O52" s="138">
        <f t="shared" si="17"/>
        <v>26.446666666666665</v>
      </c>
    </row>
    <row r="53" spans="1:16">
      <c r="B53" s="3" t="s">
        <v>33</v>
      </c>
      <c r="C53" s="138">
        <f t="shared" ref="C53:O53" si="18">C25*C39</f>
        <v>95.303703703703718</v>
      </c>
      <c r="D53" s="138">
        <f t="shared" si="18"/>
        <v>65.229629629629628</v>
      </c>
      <c r="E53" s="138">
        <f t="shared" si="18"/>
        <v>71.155555555555551</v>
      </c>
      <c r="F53" s="138">
        <f t="shared" si="18"/>
        <v>44.066666666666663</v>
      </c>
      <c r="G53" s="138">
        <f t="shared" si="18"/>
        <v>27.970370370370372</v>
      </c>
      <c r="H53" s="138">
        <f t="shared" si="18"/>
        <v>112.31481481481482</v>
      </c>
      <c r="I53" s="138">
        <f t="shared" si="18"/>
        <v>81.911111111111111</v>
      </c>
      <c r="J53" s="138">
        <f t="shared" si="18"/>
        <v>52.588888888888889</v>
      </c>
      <c r="K53" s="138">
        <f t="shared" si="18"/>
        <v>82.733333333333334</v>
      </c>
      <c r="L53" s="138">
        <f t="shared" si="18"/>
        <v>85.274074074074079</v>
      </c>
      <c r="M53" s="138">
        <f t="shared" si="18"/>
        <v>95.644444444444446</v>
      </c>
      <c r="N53" s="138">
        <f t="shared" si="18"/>
        <v>78.162962962962979</v>
      </c>
      <c r="O53" s="138">
        <f t="shared" si="18"/>
        <v>108.66666666666669</v>
      </c>
    </row>
    <row r="54" spans="1:16">
      <c r="B54" s="3" t="s">
        <v>14</v>
      </c>
      <c r="C54" s="138">
        <f t="shared" ref="C54:O54" si="19">C26*C40</f>
        <v>13.955555555555557</v>
      </c>
      <c r="D54" s="138">
        <f t="shared" si="19"/>
        <v>5.7666666666666666</v>
      </c>
      <c r="E54" s="138">
        <f t="shared" si="19"/>
        <v>31.333333333333332</v>
      </c>
      <c r="F54" s="138">
        <f t="shared" si="19"/>
        <v>8.3833333333333329</v>
      </c>
      <c r="G54" s="138">
        <f t="shared" si="19"/>
        <v>9.5333333333333314</v>
      </c>
      <c r="H54" s="138">
        <f t="shared" si="19"/>
        <v>33.755555555555553</v>
      </c>
      <c r="I54" s="138">
        <f t="shared" si="19"/>
        <v>21.599999999999998</v>
      </c>
      <c r="J54" s="138">
        <f t="shared" si="19"/>
        <v>10.31111111111111</v>
      </c>
      <c r="K54" s="138">
        <f t="shared" si="19"/>
        <v>50.888888888888893</v>
      </c>
      <c r="L54" s="138">
        <f t="shared" si="19"/>
        <v>9.7222222222222232</v>
      </c>
      <c r="M54" s="138">
        <f t="shared" si="19"/>
        <v>17.399999999999999</v>
      </c>
      <c r="N54" s="138">
        <f t="shared" si="19"/>
        <v>27.733333333333334</v>
      </c>
      <c r="O54" s="138">
        <f t="shared" si="19"/>
        <v>11.988888888888891</v>
      </c>
      <c r="P54" s="10"/>
    </row>
    <row r="55" spans="1:16">
      <c r="B55" s="3" t="s">
        <v>39</v>
      </c>
      <c r="C55" s="138">
        <f>C27*C41</f>
        <v>54.092209001834505</v>
      </c>
      <c r="D55" s="138">
        <f t="shared" ref="D55:O55" si="20">D27*D41</f>
        <v>62.09170617420839</v>
      </c>
      <c r="E55" s="138">
        <f t="shared" si="20"/>
        <v>41.31401456020803</v>
      </c>
      <c r="F55" s="138">
        <f t="shared" si="20"/>
        <v>60.66315973059659</v>
      </c>
      <c r="G55" s="138">
        <f t="shared" si="20"/>
        <v>61.043242712421659</v>
      </c>
      <c r="H55" s="138">
        <f t="shared" si="20"/>
        <v>56.225082432104266</v>
      </c>
      <c r="I55" s="138">
        <f t="shared" si="20"/>
        <v>25.55800199976726</v>
      </c>
      <c r="J55" s="138">
        <f t="shared" si="20"/>
        <v>65.186177472256702</v>
      </c>
      <c r="K55" s="138">
        <f t="shared" si="20"/>
        <v>57.306634448039375</v>
      </c>
      <c r="L55" s="138">
        <f t="shared" si="20"/>
        <v>70.20712826148042</v>
      </c>
      <c r="M55" s="138">
        <f t="shared" si="20"/>
        <v>43.156378216503526</v>
      </c>
      <c r="N55" s="138">
        <f t="shared" si="20"/>
        <v>28.935341816525881</v>
      </c>
      <c r="O55" s="138">
        <f t="shared" si="20"/>
        <v>50.375425276443622</v>
      </c>
    </row>
    <row r="56" spans="1:16">
      <c r="B56" s="3" t="s">
        <v>37</v>
      </c>
      <c r="C56" s="138">
        <f>C28*C42</f>
        <v>61.6</v>
      </c>
      <c r="D56" s="138">
        <f t="shared" ref="D56:O56" si="21">D28*D42</f>
        <v>43.05</v>
      </c>
      <c r="E56" s="138">
        <f t="shared" si="21"/>
        <v>26.666666666666671</v>
      </c>
      <c r="F56" s="138">
        <f t="shared" si="21"/>
        <v>42.2</v>
      </c>
      <c r="G56" s="138">
        <f t="shared" si="21"/>
        <v>31.4</v>
      </c>
      <c r="H56" s="138">
        <f t="shared" si="21"/>
        <v>25.299999999999997</v>
      </c>
      <c r="I56" s="138">
        <f t="shared" si="21"/>
        <v>42.499999999999993</v>
      </c>
      <c r="J56" s="138">
        <f t="shared" si="21"/>
        <v>69</v>
      </c>
      <c r="K56" s="138">
        <f t="shared" si="21"/>
        <v>39.1</v>
      </c>
      <c r="L56" s="138">
        <f t="shared" si="21"/>
        <v>48.8</v>
      </c>
      <c r="M56" s="138">
        <f t="shared" si="21"/>
        <v>41.85</v>
      </c>
      <c r="N56" s="138">
        <f t="shared" si="21"/>
        <v>70.25</v>
      </c>
      <c r="O56" s="138">
        <f t="shared" si="21"/>
        <v>87.600000000000009</v>
      </c>
    </row>
    <row r="57" spans="1:16">
      <c r="B57" s="8" t="s">
        <v>38</v>
      </c>
      <c r="C57" s="139">
        <f t="shared" ref="C57:O57" si="22">C29*C43</f>
        <v>55.696285000091997</v>
      </c>
      <c r="D57" s="139">
        <f t="shared" si="22"/>
        <v>23.145566666666667</v>
      </c>
      <c r="E57" s="139">
        <f t="shared" si="22"/>
        <v>20.487716666666667</v>
      </c>
      <c r="F57" s="139">
        <f t="shared" si="22"/>
        <v>13.653343333333334</v>
      </c>
      <c r="G57" s="139">
        <f t="shared" si="22"/>
        <v>22.422666666666668</v>
      </c>
      <c r="H57" s="139">
        <f t="shared" si="22"/>
        <v>70.474106666666557</v>
      </c>
      <c r="I57" s="139">
        <f t="shared" si="22"/>
        <v>38.654111111111114</v>
      </c>
      <c r="J57" s="139">
        <f t="shared" si="22"/>
        <v>81.189708333333328</v>
      </c>
      <c r="K57" s="139">
        <f t="shared" si="22"/>
        <v>35.664200000000001</v>
      </c>
      <c r="L57" s="139">
        <f t="shared" si="22"/>
        <v>41.893833333333333</v>
      </c>
      <c r="M57" s="139">
        <f t="shared" si="22"/>
        <v>21.72524816666667</v>
      </c>
      <c r="N57" s="139">
        <f t="shared" si="22"/>
        <v>54.393999999999998</v>
      </c>
      <c r="O57" s="139">
        <f t="shared" si="22"/>
        <v>121.85741666666667</v>
      </c>
    </row>
    <row r="58" spans="1:16">
      <c r="B58" s="12" t="s">
        <v>52</v>
      </c>
      <c r="C58" s="13">
        <f t="shared" ref="C58:O58" si="23">SUM(C47:C57)</f>
        <v>643.77633103896358</v>
      </c>
      <c r="D58" s="13">
        <f t="shared" si="23"/>
        <v>397.94200247050469</v>
      </c>
      <c r="E58" s="13">
        <f t="shared" si="23"/>
        <v>477.48480900465245</v>
      </c>
      <c r="F58" s="13">
        <f t="shared" si="23"/>
        <v>346.65742528615215</v>
      </c>
      <c r="G58" s="13">
        <f t="shared" si="23"/>
        <v>357.84772419390316</v>
      </c>
      <c r="H58" s="13">
        <f t="shared" si="23"/>
        <v>633.15197058025228</v>
      </c>
      <c r="I58" s="13">
        <f t="shared" si="23"/>
        <v>565.63287977754499</v>
      </c>
      <c r="J58" s="13">
        <f t="shared" si="23"/>
        <v>608.17004136114565</v>
      </c>
      <c r="K58" s="13">
        <f t="shared" si="23"/>
        <v>768.04952333692847</v>
      </c>
      <c r="L58" s="13">
        <f t="shared" si="23"/>
        <v>539.65274677999901</v>
      </c>
      <c r="M58" s="13">
        <f t="shared" si="23"/>
        <v>521.76309304983681</v>
      </c>
      <c r="N58" s="13">
        <f t="shared" si="23"/>
        <v>677.42071589060004</v>
      </c>
      <c r="O58" s="13">
        <f t="shared" si="23"/>
        <v>724.35666416533263</v>
      </c>
    </row>
    <row r="59" spans="1:16" s="14" customFormat="1">
      <c r="A59" s="2"/>
      <c r="B59" s="3"/>
      <c r="C59" s="121"/>
      <c r="D59" s="121"/>
      <c r="E59" s="121"/>
      <c r="F59" s="13"/>
      <c r="G59" s="121"/>
      <c r="H59" s="121"/>
      <c r="I59" s="121"/>
      <c r="J59" s="121"/>
      <c r="K59" s="121"/>
      <c r="L59" s="121"/>
      <c r="M59" s="121"/>
      <c r="N59" s="121"/>
      <c r="O59" s="121"/>
    </row>
    <row r="60" spans="1:16">
      <c r="B60" s="12"/>
      <c r="C60" s="4"/>
      <c r="D60" s="4"/>
      <c r="E60" s="4"/>
      <c r="F60" s="4"/>
      <c r="G60" s="4"/>
      <c r="H60" s="4"/>
      <c r="I60" s="4"/>
      <c r="J60" s="4"/>
      <c r="K60" s="4"/>
      <c r="L60" s="4"/>
      <c r="M60" s="4"/>
      <c r="N60" s="4"/>
      <c r="O60" s="4"/>
      <c r="P60" s="4"/>
    </row>
    <row r="61" spans="1:16">
      <c r="C61" s="97"/>
      <c r="D61" s="97"/>
      <c r="E61" s="97"/>
      <c r="F61" s="97"/>
      <c r="G61" s="97"/>
      <c r="H61" s="97"/>
      <c r="I61" s="97"/>
      <c r="J61" s="97"/>
      <c r="K61" s="97"/>
      <c r="L61" s="97"/>
      <c r="M61" s="97"/>
      <c r="N61" s="97"/>
      <c r="O61" s="97"/>
      <c r="P61" s="97"/>
    </row>
    <row r="62" spans="1:16">
      <c r="C62" s="97"/>
      <c r="D62" s="97"/>
      <c r="E62" s="97"/>
      <c r="F62" s="97"/>
      <c r="G62" s="97"/>
      <c r="H62" s="97"/>
      <c r="I62" s="97"/>
      <c r="J62" s="97"/>
      <c r="K62" s="97"/>
      <c r="L62" s="97"/>
      <c r="M62" s="97"/>
      <c r="N62" s="97"/>
      <c r="O62" s="97"/>
      <c r="P62" s="97"/>
    </row>
    <row r="63" spans="1:16">
      <c r="C63" s="97"/>
      <c r="D63" s="97"/>
      <c r="E63" s="97"/>
      <c r="F63" s="97"/>
      <c r="G63" s="97"/>
      <c r="H63" s="97"/>
      <c r="I63" s="97"/>
      <c r="J63" s="97"/>
      <c r="K63" s="97"/>
      <c r="L63" s="97"/>
      <c r="M63" s="97"/>
      <c r="N63" s="97"/>
      <c r="O63" s="97"/>
      <c r="P63" s="97"/>
    </row>
    <row r="64" spans="1:16">
      <c r="C64" s="97"/>
      <c r="D64" s="97"/>
      <c r="E64" s="97"/>
      <c r="F64" s="97"/>
      <c r="G64" s="97"/>
      <c r="H64" s="97"/>
      <c r="I64" s="97"/>
      <c r="J64" s="97"/>
      <c r="K64" s="97"/>
      <c r="L64" s="97"/>
      <c r="M64" s="97"/>
      <c r="N64" s="97"/>
      <c r="O64" s="97"/>
      <c r="P64" s="97"/>
    </row>
    <row r="65" spans="2:16">
      <c r="C65" s="97"/>
      <c r="D65" s="97"/>
      <c r="E65" s="97"/>
      <c r="F65" s="97"/>
      <c r="G65" s="97"/>
      <c r="H65" s="97"/>
      <c r="I65" s="97"/>
      <c r="J65" s="97"/>
      <c r="K65" s="97"/>
      <c r="L65" s="97"/>
      <c r="M65" s="97"/>
      <c r="N65" s="97"/>
      <c r="O65" s="97"/>
      <c r="P65" s="97"/>
    </row>
    <row r="66" spans="2:16">
      <c r="C66" s="97"/>
      <c r="D66" s="97"/>
      <c r="E66" s="97"/>
      <c r="F66" s="97"/>
      <c r="G66" s="97"/>
      <c r="H66" s="97"/>
      <c r="I66" s="97"/>
      <c r="J66" s="97"/>
      <c r="K66" s="97"/>
      <c r="L66" s="97"/>
      <c r="M66" s="97"/>
      <c r="N66" s="97"/>
      <c r="O66" s="97"/>
      <c r="P66" s="97"/>
    </row>
    <row r="67" spans="2:16">
      <c r="C67" s="97"/>
      <c r="D67" s="97"/>
      <c r="E67" s="97"/>
      <c r="F67" s="97"/>
      <c r="G67" s="97"/>
      <c r="H67" s="97"/>
      <c r="I67" s="97"/>
      <c r="J67" s="97"/>
      <c r="K67" s="97"/>
      <c r="L67" s="97"/>
      <c r="M67" s="97"/>
      <c r="N67" s="97"/>
      <c r="O67" s="97"/>
      <c r="P67" s="97"/>
    </row>
    <row r="68" spans="2:16">
      <c r="C68" s="97"/>
      <c r="D68" s="97"/>
      <c r="E68" s="97"/>
      <c r="F68" s="97"/>
      <c r="G68" s="97"/>
      <c r="H68" s="97"/>
      <c r="I68" s="97"/>
      <c r="J68" s="97"/>
      <c r="K68" s="97"/>
      <c r="L68" s="97"/>
      <c r="M68" s="97"/>
      <c r="N68" s="97"/>
      <c r="O68" s="97"/>
      <c r="P68" s="97"/>
    </row>
    <row r="69" spans="2:16">
      <c r="C69" s="97"/>
      <c r="D69" s="97"/>
      <c r="E69" s="97"/>
      <c r="F69" s="97"/>
      <c r="G69" s="97"/>
      <c r="H69" s="97"/>
      <c r="I69" s="97"/>
      <c r="J69" s="97"/>
      <c r="K69" s="97"/>
      <c r="L69" s="97"/>
      <c r="M69" s="97"/>
      <c r="N69" s="97"/>
      <c r="O69" s="97"/>
      <c r="P69" s="97"/>
    </row>
    <row r="70" spans="2:16">
      <c r="C70" s="97"/>
      <c r="D70" s="97"/>
      <c r="E70" s="97"/>
      <c r="F70" s="97"/>
      <c r="G70" s="97"/>
      <c r="H70" s="97"/>
      <c r="I70" s="97"/>
      <c r="J70" s="97"/>
      <c r="K70" s="97"/>
      <c r="L70" s="97"/>
      <c r="M70" s="97"/>
      <c r="N70" s="97"/>
      <c r="O70" s="97"/>
      <c r="P70" s="97"/>
    </row>
    <row r="71" spans="2:16">
      <c r="C71" s="97"/>
      <c r="D71" s="97"/>
      <c r="E71" s="97"/>
      <c r="F71" s="97"/>
      <c r="G71" s="97"/>
      <c r="H71" s="97"/>
      <c r="I71" s="97"/>
      <c r="J71" s="97"/>
      <c r="K71" s="97"/>
      <c r="L71" s="97"/>
      <c r="M71" s="97"/>
      <c r="N71" s="97"/>
      <c r="O71" s="97"/>
      <c r="P71" s="97"/>
    </row>
    <row r="72" spans="2:16">
      <c r="B72" s="12"/>
      <c r="C72" s="120"/>
      <c r="D72" s="120"/>
      <c r="E72" s="120"/>
      <c r="F72" s="120"/>
      <c r="G72" s="120"/>
      <c r="H72" s="120"/>
      <c r="I72" s="120"/>
      <c r="J72" s="120"/>
      <c r="K72" s="120"/>
      <c r="L72" s="97"/>
      <c r="M72" s="120"/>
      <c r="N72" s="120"/>
      <c r="O72" s="120"/>
      <c r="P72" s="120"/>
    </row>
    <row r="74" spans="2:16">
      <c r="C74" s="15"/>
      <c r="D74" s="15"/>
      <c r="E74" s="15"/>
      <c r="F74" s="15"/>
      <c r="G74" s="15"/>
      <c r="H74" s="15"/>
      <c r="I74" s="15"/>
      <c r="J74" s="15"/>
      <c r="K74" s="15"/>
      <c r="L74" s="15"/>
      <c r="M74" s="15"/>
      <c r="N74" s="15"/>
      <c r="O74" s="15"/>
    </row>
    <row r="75" spans="2:16">
      <c r="B75" s="12"/>
      <c r="C75" s="4"/>
      <c r="D75" s="4"/>
      <c r="E75" s="4"/>
      <c r="F75" s="4"/>
      <c r="G75" s="4"/>
      <c r="H75" s="4"/>
      <c r="I75" s="4"/>
      <c r="J75" s="4"/>
      <c r="K75" s="4"/>
      <c r="L75" s="4"/>
      <c r="M75" s="4"/>
      <c r="N75" s="4"/>
      <c r="O75" s="4"/>
    </row>
    <row r="76" spans="2:16">
      <c r="C76" s="115"/>
      <c r="D76" s="115"/>
      <c r="E76" s="115"/>
      <c r="F76" s="115"/>
      <c r="G76" s="115"/>
      <c r="H76" s="115"/>
      <c r="I76" s="115"/>
      <c r="J76" s="115"/>
      <c r="K76" s="115"/>
      <c r="L76" s="115"/>
      <c r="M76" s="115"/>
      <c r="N76" s="115"/>
      <c r="O76" s="115"/>
    </row>
    <row r="77" spans="2:16">
      <c r="C77" s="115"/>
      <c r="D77" s="115"/>
      <c r="E77" s="115"/>
      <c r="F77" s="115"/>
      <c r="G77" s="115"/>
      <c r="H77" s="115"/>
      <c r="I77" s="115"/>
      <c r="J77" s="115"/>
      <c r="K77" s="115"/>
      <c r="L77" s="115"/>
      <c r="M77" s="115"/>
      <c r="N77" s="115"/>
      <c r="O77" s="115"/>
    </row>
    <row r="78" spans="2:16">
      <c r="C78" s="115"/>
      <c r="D78" s="115"/>
      <c r="E78" s="115"/>
      <c r="F78" s="115"/>
      <c r="G78" s="115"/>
      <c r="H78" s="115"/>
      <c r="I78" s="115"/>
      <c r="J78" s="115"/>
      <c r="K78" s="115"/>
      <c r="L78" s="115"/>
      <c r="M78" s="115"/>
      <c r="N78" s="115"/>
      <c r="O78" s="115"/>
    </row>
    <row r="79" spans="2:16">
      <c r="C79" s="115"/>
      <c r="D79" s="115"/>
      <c r="E79" s="115"/>
      <c r="F79" s="115"/>
      <c r="G79" s="115"/>
      <c r="H79" s="115"/>
      <c r="I79" s="115"/>
      <c r="J79" s="115"/>
      <c r="K79" s="115"/>
      <c r="L79" s="115"/>
      <c r="M79" s="115"/>
      <c r="N79" s="115"/>
      <c r="O79" s="115"/>
    </row>
    <row r="80" spans="2:16">
      <c r="C80" s="115"/>
      <c r="D80" s="115"/>
      <c r="E80" s="115"/>
      <c r="F80" s="115"/>
      <c r="G80" s="115"/>
      <c r="H80" s="115"/>
      <c r="I80" s="115"/>
      <c r="J80" s="115"/>
      <c r="K80" s="115"/>
      <c r="L80" s="115"/>
      <c r="M80" s="115"/>
      <c r="N80" s="115"/>
      <c r="O80" s="115"/>
    </row>
    <row r="81" spans="2:15">
      <c r="C81" s="115"/>
      <c r="D81" s="115"/>
      <c r="E81" s="115"/>
      <c r="F81" s="115"/>
      <c r="G81" s="115"/>
      <c r="H81" s="115"/>
      <c r="I81" s="115"/>
      <c r="J81" s="115"/>
      <c r="K81" s="115"/>
      <c r="L81" s="115"/>
      <c r="M81" s="115"/>
      <c r="N81" s="115"/>
      <c r="O81" s="115"/>
    </row>
    <row r="82" spans="2:15">
      <c r="C82" s="115"/>
      <c r="D82" s="115"/>
      <c r="E82" s="115"/>
      <c r="F82" s="115"/>
      <c r="G82" s="115"/>
      <c r="H82" s="115"/>
      <c r="I82" s="115"/>
      <c r="J82" s="115"/>
      <c r="K82" s="115"/>
      <c r="L82" s="115"/>
      <c r="M82" s="115"/>
      <c r="N82" s="115"/>
      <c r="O82" s="115"/>
    </row>
    <row r="83" spans="2:15">
      <c r="C83" s="115"/>
      <c r="D83" s="115"/>
      <c r="E83" s="115"/>
      <c r="F83" s="115"/>
      <c r="G83" s="115"/>
      <c r="H83" s="115"/>
      <c r="I83" s="115"/>
      <c r="J83" s="115"/>
      <c r="K83" s="115"/>
      <c r="L83" s="115"/>
      <c r="M83" s="115"/>
      <c r="N83" s="115"/>
      <c r="O83" s="115"/>
    </row>
    <row r="84" spans="2:15">
      <c r="C84" s="115"/>
      <c r="D84" s="115"/>
      <c r="E84" s="115"/>
      <c r="F84" s="115"/>
      <c r="G84" s="115"/>
      <c r="H84" s="115"/>
      <c r="I84" s="115"/>
      <c r="J84" s="115"/>
      <c r="K84" s="115"/>
      <c r="L84" s="115"/>
      <c r="M84" s="115"/>
      <c r="N84" s="115"/>
      <c r="O84" s="115"/>
    </row>
    <row r="85" spans="2:15">
      <c r="C85" s="115"/>
      <c r="D85" s="115"/>
      <c r="E85" s="115"/>
      <c r="F85" s="115"/>
      <c r="G85" s="115"/>
      <c r="H85" s="115"/>
      <c r="I85" s="115"/>
      <c r="J85" s="115"/>
      <c r="K85" s="115"/>
      <c r="L85" s="115"/>
      <c r="M85" s="115"/>
      <c r="N85" s="115"/>
      <c r="O85" s="115"/>
    </row>
    <row r="86" spans="2:15">
      <c r="C86" s="115"/>
      <c r="D86" s="115"/>
      <c r="E86" s="115"/>
      <c r="F86" s="115"/>
      <c r="G86" s="115"/>
      <c r="H86" s="115"/>
      <c r="I86" s="115"/>
      <c r="J86" s="115"/>
      <c r="K86" s="115"/>
      <c r="L86" s="115"/>
      <c r="M86" s="115"/>
      <c r="N86" s="115"/>
      <c r="O86" s="115"/>
    </row>
    <row r="87" spans="2:15">
      <c r="B87" s="12"/>
      <c r="C87" s="115"/>
      <c r="D87" s="115"/>
      <c r="E87" s="115"/>
      <c r="F87" s="115"/>
      <c r="G87" s="115"/>
      <c r="H87" s="115"/>
      <c r="I87" s="115"/>
      <c r="J87" s="115"/>
      <c r="K87" s="115"/>
      <c r="L87" s="115"/>
      <c r="M87" s="115"/>
      <c r="N87" s="115"/>
      <c r="O87" s="115"/>
    </row>
    <row r="98" spans="2:2">
      <c r="B98" s="2"/>
    </row>
    <row r="99" spans="2:2">
      <c r="B99" s="2"/>
    </row>
    <row r="100" spans="2:2">
      <c r="B100" s="2"/>
    </row>
    <row r="101" spans="2:2">
      <c r="B101" s="2"/>
    </row>
    <row r="102" spans="2:2">
      <c r="B102" s="2"/>
    </row>
    <row r="103" spans="2:2">
      <c r="B103" s="2"/>
    </row>
    <row r="104" spans="2:2">
      <c r="B104" s="2"/>
    </row>
    <row r="105" spans="2:2">
      <c r="B105" s="2"/>
    </row>
    <row r="106" spans="2:2">
      <c r="B106" s="2"/>
    </row>
    <row r="107" spans="2:2">
      <c r="B107" s="2"/>
    </row>
    <row r="108" spans="2:2">
      <c r="B108" s="2"/>
    </row>
    <row r="109" spans="2:2">
      <c r="B109" s="2"/>
    </row>
    <row r="110" spans="2:2">
      <c r="B110" s="2"/>
    </row>
    <row r="111" spans="2:2">
      <c r="B111" s="2"/>
    </row>
    <row r="112" spans="2:2">
      <c r="B112" s="2"/>
    </row>
    <row r="113" spans="2:2">
      <c r="B113" s="2"/>
    </row>
    <row r="114" spans="2:2">
      <c r="B114" s="2"/>
    </row>
    <row r="115" spans="2:2">
      <c r="B115" s="2"/>
    </row>
    <row r="116" spans="2:2">
      <c r="B116" s="2"/>
    </row>
    <row r="117" spans="2:2">
      <c r="B117" s="2"/>
    </row>
    <row r="118" spans="2:2">
      <c r="B118" s="2"/>
    </row>
    <row r="119" spans="2:2">
      <c r="B119" s="2"/>
    </row>
    <row r="120" spans="2:2">
      <c r="B120" s="2"/>
    </row>
    <row r="121" spans="2:2">
      <c r="B121" s="2"/>
    </row>
    <row r="122" spans="2:2">
      <c r="B122" s="2"/>
    </row>
    <row r="123" spans="2:2">
      <c r="B123" s="2"/>
    </row>
    <row r="124" spans="2:2">
      <c r="B124" s="2"/>
    </row>
    <row r="125" spans="2:2">
      <c r="B125" s="2"/>
    </row>
    <row r="126" spans="2:2">
      <c r="B126" s="2"/>
    </row>
    <row r="127" spans="2:2">
      <c r="B127" s="2"/>
    </row>
    <row r="128" spans="2:2">
      <c r="B128" s="2"/>
    </row>
    <row r="129" spans="2:2">
      <c r="B129" s="2"/>
    </row>
    <row r="130" spans="2:2">
      <c r="B130" s="2"/>
    </row>
    <row r="131" spans="2:2">
      <c r="B131" s="2"/>
    </row>
    <row r="132" spans="2:2">
      <c r="B132" s="2"/>
    </row>
    <row r="133" spans="2:2">
      <c r="B133" s="2"/>
    </row>
    <row r="134" spans="2:2">
      <c r="B134" s="2"/>
    </row>
    <row r="135" spans="2:2">
      <c r="B135" s="2"/>
    </row>
    <row r="136" spans="2:2">
      <c r="B136" s="2"/>
    </row>
    <row r="137" spans="2:2">
      <c r="B137" s="2"/>
    </row>
    <row r="138" spans="2:2">
      <c r="B138" s="2"/>
    </row>
    <row r="139" spans="2:2">
      <c r="B139" s="2"/>
    </row>
    <row r="140" spans="2:2">
      <c r="B140" s="2"/>
    </row>
    <row r="141" spans="2:2">
      <c r="B141" s="2"/>
    </row>
    <row r="142" spans="2:2">
      <c r="B142" s="2"/>
    </row>
    <row r="143" spans="2:2">
      <c r="B143" s="2"/>
    </row>
    <row r="144" spans="2:2">
      <c r="B144" s="2"/>
    </row>
    <row r="145" spans="2:2">
      <c r="B145" s="2"/>
    </row>
    <row r="146" spans="2:2">
      <c r="B146" s="2"/>
    </row>
    <row r="147" spans="2:2">
      <c r="B147" s="2"/>
    </row>
    <row r="148" spans="2:2">
      <c r="B148" s="2"/>
    </row>
    <row r="149" spans="2:2">
      <c r="B149" s="2"/>
    </row>
    <row r="150" spans="2:2">
      <c r="B150" s="2"/>
    </row>
    <row r="151" spans="2:2">
      <c r="B151" s="2"/>
    </row>
    <row r="152" spans="2:2">
      <c r="B152" s="2"/>
    </row>
    <row r="153" spans="2:2">
      <c r="B153" s="2"/>
    </row>
    <row r="154" spans="2:2">
      <c r="B154" s="2"/>
    </row>
    <row r="155" spans="2:2">
      <c r="B155" s="2"/>
    </row>
    <row r="156" spans="2:2">
      <c r="B156" s="2"/>
    </row>
    <row r="157" spans="2:2">
      <c r="B157" s="2"/>
    </row>
    <row r="158" spans="2:2">
      <c r="B158" s="2"/>
    </row>
    <row r="159" spans="2:2">
      <c r="B159" s="2"/>
    </row>
    <row r="160" spans="2:2">
      <c r="B160" s="2"/>
    </row>
    <row r="161" spans="2:2">
      <c r="B161" s="2"/>
    </row>
    <row r="162" spans="2:2">
      <c r="B162" s="2"/>
    </row>
    <row r="163" spans="2:2">
      <c r="B163" s="2"/>
    </row>
    <row r="164" spans="2:2">
      <c r="B164" s="2"/>
    </row>
    <row r="165" spans="2:2">
      <c r="B165" s="2"/>
    </row>
    <row r="166" spans="2:2">
      <c r="B166" s="2"/>
    </row>
    <row r="167" spans="2:2">
      <c r="B167" s="2"/>
    </row>
    <row r="168" spans="2:2">
      <c r="B168" s="2"/>
    </row>
    <row r="169" spans="2:2">
      <c r="B169" s="2"/>
    </row>
    <row r="170" spans="2:2">
      <c r="B170" s="2"/>
    </row>
    <row r="171" spans="2:2">
      <c r="B171" s="2"/>
    </row>
    <row r="172" spans="2:2">
      <c r="B172" s="2"/>
    </row>
    <row r="173" spans="2:2">
      <c r="B173" s="2"/>
    </row>
    <row r="174" spans="2:2">
      <c r="B174" s="2"/>
    </row>
    <row r="175" spans="2:2">
      <c r="B175" s="2"/>
    </row>
    <row r="176" spans="2:2">
      <c r="B176" s="2"/>
    </row>
    <row r="177" spans="2:2">
      <c r="B177" s="2"/>
    </row>
    <row r="178" spans="2:2">
      <c r="B178" s="2"/>
    </row>
    <row r="179" spans="2:2">
      <c r="B179" s="2"/>
    </row>
    <row r="180" spans="2:2">
      <c r="B180" s="2"/>
    </row>
    <row r="181" spans="2:2">
      <c r="B181" s="2"/>
    </row>
    <row r="182" spans="2:2">
      <c r="B182" s="2"/>
    </row>
    <row r="183" spans="2:2">
      <c r="B183" s="2"/>
    </row>
    <row r="184" spans="2:2">
      <c r="B184" s="2"/>
    </row>
    <row r="185" spans="2:2">
      <c r="B185" s="2"/>
    </row>
    <row r="186" spans="2:2">
      <c r="B186" s="2"/>
    </row>
    <row r="187" spans="2:2">
      <c r="B187" s="2"/>
    </row>
    <row r="188" spans="2:2">
      <c r="B188" s="2"/>
    </row>
    <row r="189" spans="2:2">
      <c r="B189" s="2"/>
    </row>
    <row r="190" spans="2:2">
      <c r="B190" s="2"/>
    </row>
    <row r="191" spans="2:2">
      <c r="B191" s="2"/>
    </row>
    <row r="192" spans="2:2">
      <c r="B192" s="2"/>
    </row>
    <row r="193" spans="2:2">
      <c r="B193" s="2"/>
    </row>
    <row r="194" spans="2:2">
      <c r="B194" s="2"/>
    </row>
    <row r="195" spans="2:2">
      <c r="B195" s="2"/>
    </row>
    <row r="196" spans="2:2">
      <c r="B196" s="2"/>
    </row>
    <row r="197" spans="2:2">
      <c r="B197" s="2"/>
    </row>
    <row r="198" spans="2:2">
      <c r="B198" s="2"/>
    </row>
    <row r="199" spans="2:2">
      <c r="B199" s="2"/>
    </row>
    <row r="200" spans="2:2">
      <c r="B200" s="2"/>
    </row>
    <row r="201" spans="2:2">
      <c r="B201" s="2"/>
    </row>
    <row r="202" spans="2:2">
      <c r="B202" s="2"/>
    </row>
    <row r="203" spans="2:2">
      <c r="B203" s="2"/>
    </row>
    <row r="204" spans="2:2">
      <c r="B204" s="2"/>
    </row>
    <row r="205" spans="2:2">
      <c r="B205" s="2"/>
    </row>
    <row r="206" spans="2:2">
      <c r="B206" s="2"/>
    </row>
    <row r="207" spans="2:2">
      <c r="B207" s="2"/>
    </row>
    <row r="208" spans="2:2">
      <c r="B208" s="2"/>
    </row>
    <row r="209" spans="2:2">
      <c r="B209" s="2"/>
    </row>
    <row r="210" spans="2:2">
      <c r="B210" s="2"/>
    </row>
    <row r="211" spans="2:2">
      <c r="B211" s="2"/>
    </row>
    <row r="212" spans="2:2">
      <c r="B212" s="2"/>
    </row>
    <row r="213" spans="2:2">
      <c r="B213" s="2"/>
    </row>
    <row r="214" spans="2:2">
      <c r="B214" s="2"/>
    </row>
    <row r="215" spans="2:2">
      <c r="B215" s="2"/>
    </row>
    <row r="216" spans="2:2">
      <c r="B216" s="2"/>
    </row>
    <row r="217" spans="2:2">
      <c r="B217" s="2"/>
    </row>
    <row r="218" spans="2:2">
      <c r="B218" s="2"/>
    </row>
    <row r="219" spans="2:2">
      <c r="B219" s="2"/>
    </row>
    <row r="220" spans="2:2">
      <c r="B220" s="2"/>
    </row>
    <row r="221" spans="2:2">
      <c r="B221" s="2"/>
    </row>
    <row r="222" spans="2:2">
      <c r="B222" s="2"/>
    </row>
    <row r="223" spans="2:2">
      <c r="B223" s="2"/>
    </row>
    <row r="224" spans="2:2">
      <c r="B224" s="2"/>
    </row>
    <row r="225" spans="2:2">
      <c r="B225" s="2"/>
    </row>
    <row r="226" spans="2:2">
      <c r="B226" s="2"/>
    </row>
    <row r="227" spans="2:2">
      <c r="B227" s="2"/>
    </row>
    <row r="228" spans="2:2">
      <c r="B228" s="2"/>
    </row>
    <row r="229" spans="2:2">
      <c r="B229" s="2"/>
    </row>
    <row r="230" spans="2:2">
      <c r="B230" s="2"/>
    </row>
    <row r="231" spans="2:2">
      <c r="B231" s="2"/>
    </row>
    <row r="232" spans="2:2">
      <c r="B232" s="2"/>
    </row>
    <row r="233" spans="2:2">
      <c r="B233" s="2"/>
    </row>
    <row r="234" spans="2:2">
      <c r="B234" s="2"/>
    </row>
    <row r="235" spans="2:2">
      <c r="B235" s="2"/>
    </row>
    <row r="236" spans="2:2">
      <c r="B236" s="2"/>
    </row>
    <row r="237" spans="2:2">
      <c r="B237" s="2"/>
    </row>
    <row r="238" spans="2:2">
      <c r="B238" s="2"/>
    </row>
    <row r="239" spans="2:2">
      <c r="B239" s="2"/>
    </row>
    <row r="240" spans="2:2">
      <c r="B240" s="2"/>
    </row>
    <row r="241" spans="2:2">
      <c r="B241" s="2"/>
    </row>
    <row r="242" spans="2:2">
      <c r="B242" s="2"/>
    </row>
    <row r="243" spans="2:2">
      <c r="B243" s="2"/>
    </row>
    <row r="244" spans="2:2">
      <c r="B244" s="2"/>
    </row>
    <row r="245" spans="2:2">
      <c r="B245" s="2"/>
    </row>
    <row r="246" spans="2:2">
      <c r="B246" s="2"/>
    </row>
    <row r="247" spans="2:2">
      <c r="B247" s="2"/>
    </row>
    <row r="248" spans="2:2">
      <c r="B248" s="2"/>
    </row>
    <row r="249" spans="2:2">
      <c r="B249" s="2"/>
    </row>
    <row r="250" spans="2:2">
      <c r="B250" s="2"/>
    </row>
    <row r="251" spans="2:2">
      <c r="B251" s="2"/>
    </row>
    <row r="252" spans="2:2">
      <c r="B252" s="2"/>
    </row>
    <row r="253" spans="2:2">
      <c r="B253" s="2"/>
    </row>
    <row r="254" spans="2:2">
      <c r="B254" s="2"/>
    </row>
    <row r="255" spans="2:2">
      <c r="B255" s="2"/>
    </row>
    <row r="256" spans="2:2">
      <c r="B256" s="2"/>
    </row>
    <row r="257" spans="2:2">
      <c r="B257" s="2"/>
    </row>
    <row r="258" spans="2:2">
      <c r="B258" s="2"/>
    </row>
    <row r="259" spans="2:2">
      <c r="B259" s="2"/>
    </row>
    <row r="260" spans="2:2">
      <c r="B260" s="2"/>
    </row>
    <row r="261" spans="2:2">
      <c r="B261" s="2"/>
    </row>
    <row r="262" spans="2:2">
      <c r="B262" s="2"/>
    </row>
    <row r="263" spans="2:2">
      <c r="B263" s="2"/>
    </row>
    <row r="264" spans="2:2">
      <c r="B264" s="2"/>
    </row>
    <row r="265" spans="2:2">
      <c r="B265" s="2"/>
    </row>
    <row r="266" spans="2:2">
      <c r="B266" s="2"/>
    </row>
    <row r="267" spans="2:2">
      <c r="B267" s="2"/>
    </row>
    <row r="268" spans="2:2">
      <c r="B268" s="2"/>
    </row>
    <row r="269" spans="2:2">
      <c r="B269" s="2"/>
    </row>
    <row r="270" spans="2:2">
      <c r="B270" s="2"/>
    </row>
    <row r="271" spans="2:2">
      <c r="B271" s="2"/>
    </row>
    <row r="272" spans="2:2">
      <c r="B272" s="2"/>
    </row>
    <row r="273" spans="2:2">
      <c r="B273" s="2"/>
    </row>
    <row r="274" spans="2:2">
      <c r="B274" s="2"/>
    </row>
    <row r="275" spans="2:2">
      <c r="B275" s="2"/>
    </row>
    <row r="276" spans="2:2">
      <c r="B276" s="2"/>
    </row>
    <row r="277" spans="2:2">
      <c r="B277" s="2"/>
    </row>
    <row r="278" spans="2:2">
      <c r="B278" s="2"/>
    </row>
    <row r="279" spans="2:2">
      <c r="B279" s="2"/>
    </row>
    <row r="280" spans="2:2">
      <c r="B280" s="2"/>
    </row>
    <row r="281" spans="2:2">
      <c r="B281" s="2"/>
    </row>
    <row r="282" spans="2:2">
      <c r="B282" s="2"/>
    </row>
    <row r="283" spans="2:2">
      <c r="B283" s="2"/>
    </row>
    <row r="284" spans="2:2">
      <c r="B284" s="2"/>
    </row>
    <row r="285" spans="2:2">
      <c r="B285" s="2"/>
    </row>
    <row r="286" spans="2:2">
      <c r="B286" s="2"/>
    </row>
    <row r="287" spans="2:2">
      <c r="B287" s="2"/>
    </row>
    <row r="288" spans="2:2">
      <c r="B288" s="2"/>
    </row>
    <row r="289" spans="2:2">
      <c r="B289" s="2"/>
    </row>
    <row r="290" spans="2:2">
      <c r="B290" s="2"/>
    </row>
    <row r="291" spans="2:2">
      <c r="B291" s="2"/>
    </row>
    <row r="292" spans="2:2">
      <c r="B292" s="2"/>
    </row>
    <row r="293" spans="2:2">
      <c r="B293" s="2"/>
    </row>
    <row r="294" spans="2:2">
      <c r="B294" s="2"/>
    </row>
    <row r="295" spans="2:2">
      <c r="B295" s="2"/>
    </row>
    <row r="296" spans="2:2">
      <c r="B296" s="2"/>
    </row>
    <row r="297" spans="2:2">
      <c r="B297" s="2"/>
    </row>
    <row r="298" spans="2:2">
      <c r="B298" s="2"/>
    </row>
    <row r="299" spans="2:2">
      <c r="B299" s="2"/>
    </row>
    <row r="300" spans="2:2">
      <c r="B300" s="2"/>
    </row>
    <row r="301" spans="2:2">
      <c r="B301" s="2"/>
    </row>
    <row r="302" spans="2:2">
      <c r="B302" s="2"/>
    </row>
    <row r="303" spans="2:2">
      <c r="B303" s="2"/>
    </row>
    <row r="304" spans="2:2">
      <c r="B304" s="2"/>
    </row>
    <row r="305" spans="2:2">
      <c r="B305" s="2"/>
    </row>
    <row r="306" spans="2:2">
      <c r="B306" s="2"/>
    </row>
    <row r="307" spans="2:2">
      <c r="B307" s="2"/>
    </row>
    <row r="308" spans="2:2">
      <c r="B308" s="2"/>
    </row>
    <row r="309" spans="2:2">
      <c r="B309" s="2"/>
    </row>
    <row r="310" spans="2:2">
      <c r="B310" s="2"/>
    </row>
    <row r="311" spans="2:2">
      <c r="B311" s="2"/>
    </row>
    <row r="312" spans="2:2">
      <c r="B312" s="2"/>
    </row>
    <row r="313" spans="2:2">
      <c r="B313" s="2"/>
    </row>
    <row r="314" spans="2:2">
      <c r="B314" s="2"/>
    </row>
    <row r="315" spans="2:2">
      <c r="B315" s="2"/>
    </row>
    <row r="316" spans="2:2">
      <c r="B316" s="2"/>
    </row>
    <row r="317" spans="2:2">
      <c r="B317" s="2"/>
    </row>
    <row r="318" spans="2:2">
      <c r="B318" s="2"/>
    </row>
    <row r="319" spans="2:2">
      <c r="B319" s="2"/>
    </row>
    <row r="320" spans="2:2">
      <c r="B320" s="2"/>
    </row>
    <row r="321" spans="2:2">
      <c r="B321" s="2"/>
    </row>
    <row r="322" spans="2:2">
      <c r="B322" s="2"/>
    </row>
    <row r="323" spans="2:2">
      <c r="B323" s="2"/>
    </row>
    <row r="324" spans="2:2">
      <c r="B324" s="2"/>
    </row>
    <row r="325" spans="2:2">
      <c r="B325" s="2"/>
    </row>
    <row r="326" spans="2:2">
      <c r="B326" s="2"/>
    </row>
    <row r="327" spans="2:2">
      <c r="B327" s="2"/>
    </row>
    <row r="328" spans="2:2">
      <c r="B328" s="2"/>
    </row>
    <row r="329" spans="2:2">
      <c r="B329" s="2"/>
    </row>
    <row r="330" spans="2:2">
      <c r="B330" s="2"/>
    </row>
    <row r="331" spans="2:2">
      <c r="B331" s="2"/>
    </row>
    <row r="332" spans="2:2">
      <c r="B332" s="2"/>
    </row>
    <row r="333" spans="2:2">
      <c r="B333" s="2"/>
    </row>
    <row r="334" spans="2:2">
      <c r="B334" s="2"/>
    </row>
    <row r="335" spans="2:2">
      <c r="B335" s="2"/>
    </row>
    <row r="336" spans="2:2">
      <c r="B336" s="2"/>
    </row>
    <row r="337" spans="2:2">
      <c r="B337" s="2"/>
    </row>
    <row r="338" spans="2:2">
      <c r="B338" s="2"/>
    </row>
    <row r="339" spans="2:2">
      <c r="B339" s="2"/>
    </row>
    <row r="340" spans="2:2">
      <c r="B340" s="2"/>
    </row>
    <row r="341" spans="2:2">
      <c r="B341" s="2"/>
    </row>
    <row r="342" spans="2:2">
      <c r="B342" s="2"/>
    </row>
    <row r="343" spans="2:2">
      <c r="B343" s="2"/>
    </row>
    <row r="344" spans="2:2">
      <c r="B344" s="2"/>
    </row>
    <row r="345" spans="2:2">
      <c r="B345" s="2"/>
    </row>
    <row r="346" spans="2:2">
      <c r="B346" s="2"/>
    </row>
    <row r="347" spans="2:2">
      <c r="B347" s="2"/>
    </row>
    <row r="348" spans="2:2">
      <c r="B348" s="2"/>
    </row>
    <row r="349" spans="2:2">
      <c r="B349" s="2"/>
    </row>
    <row r="350" spans="2:2">
      <c r="B350" s="2"/>
    </row>
    <row r="351" spans="2:2">
      <c r="B351" s="2"/>
    </row>
    <row r="352" spans="2:2">
      <c r="B352" s="2"/>
    </row>
    <row r="353" spans="2:2">
      <c r="B353" s="2"/>
    </row>
    <row r="354" spans="2:2">
      <c r="B354" s="2"/>
    </row>
    <row r="355" spans="2:2">
      <c r="B355" s="2"/>
    </row>
    <row r="356" spans="2:2">
      <c r="B356" s="2"/>
    </row>
    <row r="357" spans="2:2">
      <c r="B357" s="2"/>
    </row>
    <row r="358" spans="2:2">
      <c r="B358" s="2"/>
    </row>
    <row r="359" spans="2:2">
      <c r="B359" s="2"/>
    </row>
    <row r="360" spans="2:2">
      <c r="B360" s="2"/>
    </row>
    <row r="361" spans="2:2">
      <c r="B361" s="2"/>
    </row>
    <row r="362" spans="2:2">
      <c r="B362" s="2"/>
    </row>
    <row r="363" spans="2:2">
      <c r="B363" s="2"/>
    </row>
    <row r="364" spans="2:2">
      <c r="B364" s="2"/>
    </row>
    <row r="365" spans="2:2">
      <c r="B365" s="2"/>
    </row>
    <row r="366" spans="2:2">
      <c r="B366" s="2"/>
    </row>
    <row r="367" spans="2:2">
      <c r="B367" s="2"/>
    </row>
  </sheetData>
  <mergeCells count="2">
    <mergeCell ref="B2:O2"/>
    <mergeCell ref="B4:O4"/>
  </mergeCells>
  <conditionalFormatting sqref="C61:C71">
    <cfRule type="colorScale" priority="9">
      <colorScale>
        <cfvo type="min"/>
        <cfvo type="percentile" val="50"/>
        <cfvo type="max"/>
        <color rgb="FFF8696B"/>
        <color rgb="FFFFEB84"/>
        <color rgb="FF63BE7B"/>
      </colorScale>
    </cfRule>
  </conditionalFormatting>
  <conditionalFormatting sqref="C47:O57 C61:O61 C62:K71 M62:O71 L62:L72 C76:O87">
    <cfRule type="cellIs" dxfId="9" priority="7" stopIfTrue="1" operator="equal">
      <formula>0</formula>
    </cfRule>
  </conditionalFormatting>
  <conditionalFormatting sqref="C52:O53 C82:O82 P31:P32 C33:O43">
    <cfRule type="cellIs" dxfId="8" priority="8" stopIfTrue="1" operator="equal">
      <formula>"NA"</formula>
    </cfRule>
  </conditionalFormatting>
  <conditionalFormatting sqref="D61:D71">
    <cfRule type="colorScale" priority="10">
      <colorScale>
        <cfvo type="min"/>
        <cfvo type="percentile" val="50"/>
        <cfvo type="max"/>
        <color rgb="FFF8696B"/>
        <color rgb="FFFFEB84"/>
        <color rgb="FF63BE7B"/>
      </colorScale>
    </cfRule>
  </conditionalFormatting>
  <conditionalFormatting sqref="E61:E71">
    <cfRule type="colorScale" priority="11">
      <colorScale>
        <cfvo type="min"/>
        <cfvo type="percentile" val="50"/>
        <cfvo type="max"/>
        <color rgb="FFF8696B"/>
        <color rgb="FFFFEB84"/>
        <color rgb="FF63BE7B"/>
      </colorScale>
    </cfRule>
  </conditionalFormatting>
  <conditionalFormatting sqref="F61:F71">
    <cfRule type="colorScale" priority="12">
      <colorScale>
        <cfvo type="min"/>
        <cfvo type="percentile" val="50"/>
        <cfvo type="max"/>
        <color rgb="FFF8696B"/>
        <color rgb="FFFFEB84"/>
        <color rgb="FF63BE7B"/>
      </colorScale>
    </cfRule>
  </conditionalFormatting>
  <conditionalFormatting sqref="G61:G71">
    <cfRule type="colorScale" priority="13">
      <colorScale>
        <cfvo type="min"/>
        <cfvo type="percentile" val="50"/>
        <cfvo type="max"/>
        <color rgb="FFF8696B"/>
        <color rgb="FFFFEB84"/>
        <color rgb="FF63BE7B"/>
      </colorScale>
    </cfRule>
  </conditionalFormatting>
  <conditionalFormatting sqref="H61:H71">
    <cfRule type="colorScale" priority="14">
      <colorScale>
        <cfvo type="min"/>
        <cfvo type="percentile" val="50"/>
        <cfvo type="max"/>
        <color rgb="FFF8696B"/>
        <color rgb="FFFFEB84"/>
        <color rgb="FF63BE7B"/>
      </colorScale>
    </cfRule>
  </conditionalFormatting>
  <conditionalFormatting sqref="I61:I71">
    <cfRule type="colorScale" priority="15">
      <colorScale>
        <cfvo type="min"/>
        <cfvo type="percentile" val="50"/>
        <cfvo type="max"/>
        <color rgb="FFF8696B"/>
        <color rgb="FFFFEB84"/>
        <color rgb="FF63BE7B"/>
      </colorScale>
    </cfRule>
  </conditionalFormatting>
  <conditionalFormatting sqref="J61:J71">
    <cfRule type="colorScale" priority="16">
      <colorScale>
        <cfvo type="min"/>
        <cfvo type="percentile" val="50"/>
        <cfvo type="max"/>
        <color rgb="FFF8696B"/>
        <color rgb="FFFFEB84"/>
        <color rgb="FF63BE7B"/>
      </colorScale>
    </cfRule>
  </conditionalFormatting>
  <conditionalFormatting sqref="K61:K71">
    <cfRule type="colorScale" priority="17">
      <colorScale>
        <cfvo type="min"/>
        <cfvo type="percentile" val="50"/>
        <cfvo type="max"/>
        <color rgb="FFF8696B"/>
        <color rgb="FFFFEB84"/>
        <color rgb="FF63BE7B"/>
      </colorScale>
    </cfRule>
  </conditionalFormatting>
  <conditionalFormatting sqref="L61:L72">
    <cfRule type="colorScale" priority="18">
      <colorScale>
        <cfvo type="min"/>
        <cfvo type="percentile" val="50"/>
        <cfvo type="max"/>
        <color rgb="FFF8696B"/>
        <color rgb="FFFFEB84"/>
        <color rgb="FF63BE7B"/>
      </colorScale>
    </cfRule>
  </conditionalFormatting>
  <conditionalFormatting sqref="M61:M71">
    <cfRule type="colorScale" priority="19">
      <colorScale>
        <cfvo type="min"/>
        <cfvo type="percentile" val="50"/>
        <cfvo type="max"/>
        <color rgb="FFF8696B"/>
        <color rgb="FFFFEB84"/>
        <color rgb="FF63BE7B"/>
      </colorScale>
    </cfRule>
  </conditionalFormatting>
  <conditionalFormatting sqref="N61:N71">
    <cfRule type="colorScale" priority="20">
      <colorScale>
        <cfvo type="min"/>
        <cfvo type="percentile" val="50"/>
        <cfvo type="max"/>
        <color rgb="FFF8696B"/>
        <color rgb="FFFFEB84"/>
        <color rgb="FF63BE7B"/>
      </colorScale>
    </cfRule>
  </conditionalFormatting>
  <conditionalFormatting sqref="O61:O71">
    <cfRule type="colorScale" priority="21">
      <colorScale>
        <cfvo type="min"/>
        <cfvo type="percentile" val="50"/>
        <cfvo type="max"/>
        <color rgb="FFF8696B"/>
        <color rgb="FFFFEB84"/>
        <color rgb="FF63BE7B"/>
      </colorScale>
    </cfRule>
  </conditionalFormatting>
  <conditionalFormatting sqref="P61:P71">
    <cfRule type="cellIs" dxfId="7" priority="1" stopIfTrue="1" operator="equal">
      <formula>0</formula>
    </cfRule>
    <cfRule type="colorScale" priority="2">
      <colorScale>
        <cfvo type="min"/>
        <cfvo type="percentile" val="50"/>
        <cfvo type="max"/>
        <color rgb="FFF8696B"/>
        <color rgb="FFFFEB84"/>
        <color rgb="FF63BE7B"/>
      </colorScale>
    </cfRule>
  </conditionalFormatting>
  <printOptions horizontalCentered="1"/>
  <pageMargins left="0.5" right="0.5" top="0.5" bottom="0.5" header="0" footer="0"/>
  <pageSetup paperSize="5" scale="5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B3D9"/>
    <pageSetUpPr fitToPage="1"/>
  </sheetPr>
  <dimension ref="A2:L295"/>
  <sheetViews>
    <sheetView view="pageBreakPreview" zoomScale="70" zoomScaleNormal="100" zoomScaleSheetLayoutView="70" workbookViewId="0">
      <selection activeCell="B2" sqref="B2:L2"/>
    </sheetView>
  </sheetViews>
  <sheetFormatPr defaultColWidth="9.140625" defaultRowHeight="18"/>
  <cols>
    <col min="1" max="1" width="13.28515625" style="2" bestFit="1" customWidth="1"/>
    <col min="2" max="2" width="58.7109375" style="3" bestFit="1" customWidth="1"/>
    <col min="3" max="3" width="16.7109375" style="2" customWidth="1"/>
    <col min="4" max="4" width="17.85546875" style="2" bestFit="1" customWidth="1"/>
    <col min="5" max="5" width="17.85546875" style="2" customWidth="1"/>
    <col min="6" max="7" width="18.42578125" style="2" bestFit="1" customWidth="1"/>
    <col min="8" max="8" width="19" style="2" bestFit="1" customWidth="1"/>
    <col min="9" max="9" width="18.140625" style="2" bestFit="1" customWidth="1"/>
    <col min="10" max="10" width="19.28515625" style="2" customWidth="1"/>
    <col min="11" max="11" width="19" style="2" bestFit="1" customWidth="1"/>
    <col min="12" max="12" width="19" style="2" customWidth="1"/>
    <col min="13" max="16384" width="9.140625" style="2"/>
  </cols>
  <sheetData>
    <row r="2" spans="1:12" ht="31.5">
      <c r="B2" s="317" t="s">
        <v>106</v>
      </c>
      <c r="C2" s="318"/>
      <c r="D2" s="318"/>
      <c r="E2" s="318"/>
      <c r="F2" s="318"/>
      <c r="G2" s="318"/>
      <c r="H2" s="318"/>
      <c r="I2" s="318"/>
      <c r="J2" s="318"/>
      <c r="K2" s="318"/>
      <c r="L2" s="318"/>
    </row>
    <row r="4" spans="1:12" ht="22.5">
      <c r="B4" s="314" t="s">
        <v>113</v>
      </c>
      <c r="C4" s="315"/>
      <c r="D4" s="315"/>
      <c r="E4" s="315"/>
      <c r="F4" s="315"/>
      <c r="G4" s="315"/>
      <c r="H4" s="315"/>
      <c r="I4" s="315"/>
      <c r="J4" s="315"/>
      <c r="K4" s="315"/>
      <c r="L4" s="316"/>
    </row>
    <row r="5" spans="1:12" ht="20.25">
      <c r="A5" s="2" t="s">
        <v>13</v>
      </c>
      <c r="B5" s="5" t="s">
        <v>59</v>
      </c>
      <c r="C5" s="6" t="s">
        <v>1</v>
      </c>
      <c r="D5" s="6" t="s">
        <v>5</v>
      </c>
      <c r="E5" s="6" t="s">
        <v>4</v>
      </c>
      <c r="F5" s="6" t="s">
        <v>6</v>
      </c>
      <c r="G5" s="6" t="s">
        <v>2</v>
      </c>
      <c r="H5" s="6" t="s">
        <v>91</v>
      </c>
      <c r="I5" s="6" t="s">
        <v>3</v>
      </c>
      <c r="J5" s="6" t="s">
        <v>7</v>
      </c>
      <c r="K5" s="6" t="s">
        <v>0</v>
      </c>
      <c r="L5" s="6" t="s">
        <v>115</v>
      </c>
    </row>
    <row r="6" spans="1:12">
      <c r="B6" s="58" t="s">
        <v>56</v>
      </c>
      <c r="C6" s="105">
        <f>AVERAGE('Univ Data'!$E4:$G4)</f>
        <v>2031</v>
      </c>
      <c r="D6" s="105">
        <f>AVERAGE('Univ Data'!$E22:$G22)</f>
        <v>2367.4</v>
      </c>
      <c r="E6" s="105">
        <f>AVERAGE('Univ Data'!$E40:$G40)</f>
        <v>3655.8000000000006</v>
      </c>
      <c r="F6" s="105">
        <f>AVERAGE('Univ Data'!$E58:$G58)</f>
        <v>1939.3999999999999</v>
      </c>
      <c r="G6" s="105">
        <f>AVERAGE('Univ Data'!$E76:$G76)</f>
        <v>2195.2666666666669</v>
      </c>
      <c r="H6" s="105">
        <f>AVERAGE('Univ Data'!$E94:$G94)</f>
        <v>3359.2000000000003</v>
      </c>
      <c r="I6" s="105">
        <f>AVERAGE('Univ Data'!$E112:$G112)</f>
        <v>2459.4666666666667</v>
      </c>
      <c r="J6" s="105">
        <f>AVERAGE('Univ Data'!$E130:$G130)</f>
        <v>7429.7333333333336</v>
      </c>
      <c r="K6" s="105">
        <f>AVERAGE('Univ Data'!$E148:$G148)</f>
        <v>1428.3333333333333</v>
      </c>
      <c r="L6" s="105">
        <f>AVERAGE('Univ Data'!$E$167:$G$167)</f>
        <v>240</v>
      </c>
    </row>
    <row r="7" spans="1:12">
      <c r="A7" s="4"/>
      <c r="B7" s="55" t="s">
        <v>57</v>
      </c>
      <c r="C7" s="105">
        <f>AVERAGE('Univ Data'!$E5:$G5)</f>
        <v>1948.2666666666664</v>
      </c>
      <c r="D7" s="105">
        <f>AVERAGE('Univ Data'!$E23:$G23)</f>
        <v>2379.2666666666669</v>
      </c>
      <c r="E7" s="105">
        <f>AVERAGE('Univ Data'!$E41:$G41)</f>
        <v>3805.8666666666668</v>
      </c>
      <c r="F7" s="105">
        <f>AVERAGE('Univ Data'!$E59:$G59)</f>
        <v>1754.1333333333334</v>
      </c>
      <c r="G7" s="105">
        <f>AVERAGE('Univ Data'!$E77:$G77)</f>
        <v>2222.4</v>
      </c>
      <c r="H7" s="105">
        <f>AVERAGE('Univ Data'!$E95:$G95)</f>
        <v>3593.5333333333333</v>
      </c>
      <c r="I7" s="105">
        <f>AVERAGE('Univ Data'!$E113:$G113)</f>
        <v>2385.6666666666665</v>
      </c>
      <c r="J7" s="105">
        <f>AVERAGE('Univ Data'!$E131:$G131)</f>
        <v>8013.0666666666666</v>
      </c>
      <c r="K7" s="105">
        <f>AVERAGE('Univ Data'!$E149:$G149)</f>
        <v>1307.2666666666667</v>
      </c>
      <c r="L7" s="105">
        <f>AVERAGE('Univ Data'!E168:G168)</f>
        <v>237.5333333333333</v>
      </c>
    </row>
    <row r="8" spans="1:12">
      <c r="A8" s="4"/>
      <c r="B8" s="55" t="s">
        <v>58</v>
      </c>
      <c r="C8" s="105">
        <f>AVERAGE('Univ Data'!$E6:$G6)</f>
        <v>2092.5333333333333</v>
      </c>
      <c r="D8" s="105">
        <f>AVERAGE('Univ Data'!$E24:$G24)</f>
        <v>3038.7333333333336</v>
      </c>
      <c r="E8" s="105">
        <f>AVERAGE('Univ Data'!$E42:$G42)</f>
        <v>5076.6666666666661</v>
      </c>
      <c r="F8" s="105">
        <f>AVERAGE('Univ Data'!$E60:$G60)</f>
        <v>1647.6000000000001</v>
      </c>
      <c r="G8" s="105">
        <f>AVERAGE('Univ Data'!$E78:$G78)</f>
        <v>2549.8666666666668</v>
      </c>
      <c r="H8" s="105">
        <f>AVERAGE('Univ Data'!$E96:$G96)</f>
        <v>4183.666666666667</v>
      </c>
      <c r="I8" s="105">
        <f>AVERAGE('Univ Data'!$E114:$G114)</f>
        <v>2793.8666666666668</v>
      </c>
      <c r="J8" s="105">
        <f>AVERAGE('Univ Data'!$E132:$G132)</f>
        <v>7845</v>
      </c>
      <c r="K8" s="105">
        <f>AVERAGE('Univ Data'!$E150:$G150)</f>
        <v>1449</v>
      </c>
      <c r="L8" s="105">
        <f>AVERAGE('Univ Data'!E169:G169)</f>
        <v>258.4666666666667</v>
      </c>
    </row>
    <row r="9" spans="1:12">
      <c r="A9" s="116"/>
      <c r="B9" s="55" t="s">
        <v>34</v>
      </c>
      <c r="C9" s="105">
        <f>AVERAGE('Univ Data'!$D7:$F7)+AVERAGE('Univ Data'!$E8:$G8)</f>
        <v>492.73333333333335</v>
      </c>
      <c r="D9" s="105">
        <f>AVERAGE('Univ Data'!$D25:$F25)+AVERAGE('Univ Data'!$E26:$G26)</f>
        <v>64.13333333333334</v>
      </c>
      <c r="E9" s="105">
        <f>AVERAGE('Univ Data'!$D43:$F43)+AVERAGE('Univ Data'!$E44:$G44)</f>
        <v>131.23333333333335</v>
      </c>
      <c r="F9" s="105">
        <f>AVERAGE('Univ Data'!$D61:$F61)+AVERAGE('Univ Data'!$E62:$G62)</f>
        <v>43.500000000000007</v>
      </c>
      <c r="G9" s="105">
        <f>AVERAGE('Univ Data'!$D79:$F79)+AVERAGE('Univ Data'!$E80:$G80)</f>
        <v>34.933333333333337</v>
      </c>
      <c r="H9" s="105">
        <f>AVERAGE('Univ Data'!$D97:$F97)+AVERAGE('Univ Data'!$E98:$G98)</f>
        <v>71.466666666666654</v>
      </c>
      <c r="I9" s="105">
        <f>AVERAGE('Univ Data'!$D115:$F115)+AVERAGE('Univ Data'!$E116:$G116)</f>
        <v>38.866666666666667</v>
      </c>
      <c r="J9" s="105">
        <f>AVERAGE('Univ Data'!$D133:$F133)+AVERAGE('Univ Data'!$E134:$G134)</f>
        <v>54.866666666666674</v>
      </c>
      <c r="K9" s="105">
        <f>AVERAGE('Univ Data'!$D151:$F151)+AVERAGE('Univ Data'!$E152:$G152)</f>
        <v>16.966666666666669</v>
      </c>
      <c r="L9" s="105">
        <f>AVERAGE('Univ Data'!D170:F170)+AVERAGE('Univ Data'!E171:G171)</f>
        <v>2.9666666666666668</v>
      </c>
    </row>
    <row r="10" spans="1:12">
      <c r="B10" s="55" t="s">
        <v>55</v>
      </c>
      <c r="C10" s="105">
        <f>AVERAGE('Univ Data'!$E9:$G9)</f>
        <v>2424</v>
      </c>
      <c r="D10" s="105">
        <f>AVERAGE('Univ Data'!$E27:$G27)</f>
        <v>3925.8666666666668</v>
      </c>
      <c r="E10" s="105">
        <f>AVERAGE('Univ Data'!$E45:$G45)</f>
        <v>6053.333333333333</v>
      </c>
      <c r="F10" s="105">
        <f>AVERAGE('Univ Data'!$E63:$G63)</f>
        <v>1333.6666666666667</v>
      </c>
      <c r="G10" s="105">
        <f>AVERAGE('Univ Data'!$E81:$G81)</f>
        <v>3063.3333333333335</v>
      </c>
      <c r="H10" s="105">
        <f>AVERAGE('Univ Data'!$E99:$G99)</f>
        <v>5048.5333333333328</v>
      </c>
      <c r="I10" s="105">
        <f>AVERAGE('Univ Data'!$E117:$G117)</f>
        <v>3349.4</v>
      </c>
      <c r="J10" s="105">
        <f>AVERAGE('Univ Data'!$E135:$G135)</f>
        <v>9028.5333333333347</v>
      </c>
      <c r="K10" s="105">
        <f>AVERAGE('Univ Data'!$E153:$G153)</f>
        <v>1692.2666666666667</v>
      </c>
      <c r="L10" s="105">
        <f>AVERAGE('Univ Data'!E172:G172)</f>
        <v>239.66666666666666</v>
      </c>
    </row>
    <row r="11" spans="1:12">
      <c r="B11" s="55" t="s">
        <v>10</v>
      </c>
      <c r="C11" s="105">
        <f>AVERAGE('Univ Data'!$E10:$G10)</f>
        <v>553.33333333333337</v>
      </c>
      <c r="D11" s="105">
        <f>AVERAGE('Univ Data'!$E28:$G28)</f>
        <v>708</v>
      </c>
      <c r="E11" s="105">
        <f>AVERAGE('Univ Data'!$E46:$G46)</f>
        <v>899</v>
      </c>
      <c r="F11" s="105">
        <f>AVERAGE('Univ Data'!$E64:$G64)</f>
        <v>344.33333333333331</v>
      </c>
      <c r="G11" s="105">
        <f>AVERAGE('Univ Data'!$E82:$G82)</f>
        <v>471</v>
      </c>
      <c r="H11" s="105">
        <f>AVERAGE('Univ Data'!$E100:$G100)</f>
        <v>1415.3333333333333</v>
      </c>
      <c r="I11" s="105">
        <f>AVERAGE('Univ Data'!$E118:$G118)</f>
        <v>396.33333333333331</v>
      </c>
      <c r="J11" s="105">
        <f>AVERAGE('Univ Data'!$E136:$G136)</f>
        <v>1977</v>
      </c>
      <c r="K11" s="105">
        <f>AVERAGE('Univ Data'!$E154:$G154)</f>
        <v>268.66666666666669</v>
      </c>
      <c r="L11" s="105">
        <f>AVERAGE('Univ Data'!E173:G173)</f>
        <v>20.333333333333332</v>
      </c>
    </row>
    <row r="12" spans="1:12">
      <c r="B12" s="55" t="s">
        <v>11</v>
      </c>
      <c r="C12" s="105">
        <f>AVERAGE('Univ Data'!$E11:$G11)</f>
        <v>10.666666666666666</v>
      </c>
      <c r="D12" s="105">
        <f>AVERAGE('Univ Data'!$E29:$G29)</f>
        <v>151.66666666666666</v>
      </c>
      <c r="E12" s="105">
        <f>AVERAGE('Univ Data'!$E47:$G47)</f>
        <v>55.666666666666664</v>
      </c>
      <c r="F12" s="105">
        <f>AVERAGE('Univ Data'!$E65:$G65)</f>
        <v>73.666666666666671</v>
      </c>
      <c r="G12" s="105">
        <f>AVERAGE('Univ Data'!$E83:$G83)</f>
        <v>42.666666666666664</v>
      </c>
      <c r="H12" s="105">
        <f>AVERAGE('Univ Data'!$E101:$G101)</f>
        <v>274</v>
      </c>
      <c r="I12" s="105">
        <f>AVERAGE('Univ Data'!$E119:$G119)</f>
        <v>92.666666666666671</v>
      </c>
      <c r="J12" s="105">
        <f>AVERAGE('Univ Data'!$E137:$G137)</f>
        <v>650</v>
      </c>
      <c r="K12" s="105">
        <f>AVERAGE('Univ Data'!$E155:$G155)</f>
        <v>0</v>
      </c>
      <c r="L12" s="105">
        <f>AVERAGE('Univ Data'!E174:G174)</f>
        <v>0</v>
      </c>
    </row>
    <row r="13" spans="1:12">
      <c r="B13" s="55" t="s">
        <v>16</v>
      </c>
      <c r="C13" s="138">
        <f>AVERAGE('Univ Data'!$E12:$G12)*100</f>
        <v>49.222333333333331</v>
      </c>
      <c r="D13" s="138">
        <f>AVERAGE('Univ Data'!$E30:$G30)*100</f>
        <v>60.197000000000003</v>
      </c>
      <c r="E13" s="138">
        <f>AVERAGE('Univ Data'!$E48:$G48)*100</f>
        <v>58.257999999999996</v>
      </c>
      <c r="F13" s="138">
        <f>AVERAGE('Univ Data'!$E66:$G66)*100</f>
        <v>41.933999999999997</v>
      </c>
      <c r="G13" s="138">
        <f>AVERAGE('Univ Data'!$E84:$G84)*100</f>
        <v>64.098333333333329</v>
      </c>
      <c r="H13" s="138">
        <f>AVERAGE('Univ Data'!$E102:$G102)*100</f>
        <v>56.090333333333341</v>
      </c>
      <c r="I13" s="138">
        <f>AVERAGE('Univ Data'!$E120:$G120)*100</f>
        <v>67.057000000000002</v>
      </c>
      <c r="J13" s="138">
        <f>AVERAGE('Univ Data'!$E138:$G138)*100</f>
        <v>82.321666666666673</v>
      </c>
      <c r="K13" s="138">
        <f>AVERAGE('Univ Data'!$E156:$G156)*100</f>
        <v>60.403333333333329</v>
      </c>
      <c r="L13" s="138">
        <f>AVERAGE('Univ Data'!E175:G175)*100</f>
        <v>49.173999999999999</v>
      </c>
    </row>
    <row r="14" spans="1:12">
      <c r="B14" s="55" t="s">
        <v>15</v>
      </c>
      <c r="C14" s="138">
        <f>AVERAGE('Univ Data'!$E13:$G13)</f>
        <v>24.864669496359312</v>
      </c>
      <c r="D14" s="138">
        <f>AVERAGE('Univ Data'!$E31:$G31)</f>
        <v>24.080504458629033</v>
      </c>
      <c r="E14" s="138">
        <f>AVERAGE('Univ Data'!$E49:$G49)</f>
        <v>26.190108310547526</v>
      </c>
      <c r="F14" s="138">
        <f>AVERAGE('Univ Data'!$E67:$G67)</f>
        <v>13.301697982382228</v>
      </c>
      <c r="G14" s="138">
        <f>AVERAGE('Univ Data'!$E85:$G85)</f>
        <v>22.77426578296695</v>
      </c>
      <c r="H14" s="138">
        <f>AVERAGE('Univ Data'!$E103:$G103)</f>
        <v>24.252307201610638</v>
      </c>
      <c r="I14" s="138">
        <f>AVERAGE('Univ Data'!$E121:$G121)</f>
        <v>22.962493302098334</v>
      </c>
      <c r="J14" s="138">
        <f>AVERAGE('Univ Data'!$E139:$G139)</f>
        <v>22.012813369410566</v>
      </c>
      <c r="K14" s="138">
        <f>AVERAGE('Univ Data'!$E157:$G157)</f>
        <v>21.971646999087479</v>
      </c>
      <c r="L14" s="138">
        <f>AVERAGE('Univ Data'!E176:G176)</f>
        <v>20.3035489991783</v>
      </c>
    </row>
    <row r="15" spans="1:12">
      <c r="B15" s="59" t="s">
        <v>80</v>
      </c>
      <c r="C15" s="117">
        <f>AVERAGE('Univ Data'!$D14:$F14)</f>
        <v>5720275.666666667</v>
      </c>
      <c r="D15" s="117">
        <f>AVERAGE('Univ Data'!$D32:$F32)</f>
        <v>47298685.333333336</v>
      </c>
      <c r="E15" s="117">
        <f>AVERAGE('Univ Data'!$D50:$F50)</f>
        <v>13444197.333333334</v>
      </c>
      <c r="F15" s="117">
        <f>AVERAGE('Univ Data'!$D68:$F68)</f>
        <v>40454501.666666664</v>
      </c>
      <c r="G15" s="117">
        <f>AVERAGE('Univ Data'!$D86:$F86)</f>
        <v>30244495.333333332</v>
      </c>
      <c r="H15" s="117">
        <f>AVERAGE('Univ Data'!$D104:$F104)</f>
        <v>62357598.666666664</v>
      </c>
      <c r="I15" s="117">
        <f>AVERAGE('Univ Data'!$D122:$F122)</f>
        <v>11088178.049999999</v>
      </c>
      <c r="J15" s="117">
        <f>AVERAGE('Univ Data'!$D140:$F140)</f>
        <v>261807675.24000004</v>
      </c>
      <c r="K15" s="117">
        <f>AVERAGE('Univ Data'!$D158:$F158)</f>
        <v>2498985.7433333332</v>
      </c>
      <c r="L15" s="117">
        <f>AVERAGE('Univ Data'!D177:F177)</f>
        <v>15231.666666666666</v>
      </c>
    </row>
    <row r="16" spans="1:12">
      <c r="B16" s="55"/>
      <c r="G16" s="2" t="s">
        <v>13</v>
      </c>
    </row>
    <row r="17" spans="1:12">
      <c r="A17" s="6" t="s">
        <v>74</v>
      </c>
      <c r="B17" s="5" t="s">
        <v>101</v>
      </c>
      <c r="C17" s="6" t="s">
        <v>1</v>
      </c>
      <c r="D17" s="6" t="s">
        <v>5</v>
      </c>
      <c r="E17" s="6" t="s">
        <v>4</v>
      </c>
      <c r="F17" s="6" t="s">
        <v>6</v>
      </c>
      <c r="G17" s="6" t="s">
        <v>2</v>
      </c>
      <c r="H17" s="6" t="s">
        <v>91</v>
      </c>
      <c r="I17" s="6" t="s">
        <v>3</v>
      </c>
      <c r="J17" s="6" t="s">
        <v>7</v>
      </c>
      <c r="K17" s="6" t="s">
        <v>0</v>
      </c>
      <c r="L17" s="6" t="s">
        <v>111</v>
      </c>
    </row>
    <row r="18" spans="1:12">
      <c r="A18" s="112">
        <v>2</v>
      </c>
      <c r="B18" s="3" t="s">
        <v>56</v>
      </c>
      <c r="C18" s="140">
        <f>C6/$A18</f>
        <v>1015.5</v>
      </c>
      <c r="D18" s="140">
        <f t="shared" ref="D18:J18" si="0">D6/$A18</f>
        <v>1183.7</v>
      </c>
      <c r="E18" s="140">
        <f t="shared" si="0"/>
        <v>1827.9000000000003</v>
      </c>
      <c r="F18" s="140">
        <f t="shared" si="0"/>
        <v>969.69999999999993</v>
      </c>
      <c r="G18" s="140">
        <f t="shared" si="0"/>
        <v>1097.6333333333334</v>
      </c>
      <c r="H18" s="140">
        <f t="shared" si="0"/>
        <v>1679.6000000000001</v>
      </c>
      <c r="I18" s="140">
        <f t="shared" si="0"/>
        <v>1229.7333333333333</v>
      </c>
      <c r="J18" s="140">
        <f t="shared" si="0"/>
        <v>3714.8666666666668</v>
      </c>
      <c r="K18" s="140">
        <f>K6/$A18</f>
        <v>714.16666666666663</v>
      </c>
      <c r="L18" s="140">
        <f>L6/$A18</f>
        <v>120</v>
      </c>
    </row>
    <row r="19" spans="1:12">
      <c r="A19" s="112">
        <v>1.5</v>
      </c>
      <c r="B19" s="3" t="s">
        <v>57</v>
      </c>
      <c r="C19" s="140">
        <f t="shared" ref="C19:K27" si="1">C7/$A19</f>
        <v>1298.8444444444442</v>
      </c>
      <c r="D19" s="140">
        <f t="shared" si="1"/>
        <v>1586.1777777777779</v>
      </c>
      <c r="E19" s="140">
        <f t="shared" si="1"/>
        <v>2537.2444444444445</v>
      </c>
      <c r="F19" s="140">
        <f t="shared" si="1"/>
        <v>1169.4222222222222</v>
      </c>
      <c r="G19" s="140">
        <f t="shared" si="1"/>
        <v>1481.6000000000001</v>
      </c>
      <c r="H19" s="140">
        <f t="shared" si="1"/>
        <v>2395.6888888888889</v>
      </c>
      <c r="I19" s="140">
        <f t="shared" si="1"/>
        <v>1590.4444444444443</v>
      </c>
      <c r="J19" s="140">
        <f t="shared" si="1"/>
        <v>5342.0444444444447</v>
      </c>
      <c r="K19" s="140">
        <f t="shared" si="1"/>
        <v>871.51111111111106</v>
      </c>
      <c r="L19" s="140">
        <f t="shared" ref="L19" si="2">L7/$A19</f>
        <v>158.35555555555553</v>
      </c>
    </row>
    <row r="20" spans="1:12">
      <c r="A20" s="112">
        <v>1.25</v>
      </c>
      <c r="B20" s="3" t="s">
        <v>58</v>
      </c>
      <c r="C20" s="140">
        <f t="shared" si="1"/>
        <v>1674.0266666666666</v>
      </c>
      <c r="D20" s="140">
        <f t="shared" si="1"/>
        <v>2430.9866666666667</v>
      </c>
      <c r="E20" s="140">
        <f t="shared" si="1"/>
        <v>4061.333333333333</v>
      </c>
      <c r="F20" s="140">
        <f t="shared" si="1"/>
        <v>1318.0800000000002</v>
      </c>
      <c r="G20" s="140">
        <f t="shared" si="1"/>
        <v>2039.8933333333334</v>
      </c>
      <c r="H20" s="140">
        <f t="shared" si="1"/>
        <v>3346.9333333333334</v>
      </c>
      <c r="I20" s="140">
        <f t="shared" si="1"/>
        <v>2235.0933333333332</v>
      </c>
      <c r="J20" s="140">
        <f t="shared" si="1"/>
        <v>6276</v>
      </c>
      <c r="K20" s="140">
        <f t="shared" si="1"/>
        <v>1159.2</v>
      </c>
      <c r="L20" s="140">
        <f t="shared" ref="L20" si="3">L8/$A20</f>
        <v>206.77333333333337</v>
      </c>
    </row>
    <row r="21" spans="1:12">
      <c r="A21" s="112">
        <v>1.5</v>
      </c>
      <c r="B21" s="3" t="s">
        <v>34</v>
      </c>
      <c r="C21" s="140">
        <f t="shared" si="1"/>
        <v>328.48888888888888</v>
      </c>
      <c r="D21" s="140">
        <f t="shared" si="1"/>
        <v>42.75555555555556</v>
      </c>
      <c r="E21" s="140">
        <f t="shared" si="1"/>
        <v>87.488888888888894</v>
      </c>
      <c r="F21" s="140">
        <f t="shared" si="1"/>
        <v>29.000000000000004</v>
      </c>
      <c r="G21" s="140">
        <f t="shared" si="1"/>
        <v>23.288888888888891</v>
      </c>
      <c r="H21" s="140">
        <f t="shared" si="1"/>
        <v>47.644444444444439</v>
      </c>
      <c r="I21" s="140">
        <f t="shared" si="1"/>
        <v>25.911111111111111</v>
      </c>
      <c r="J21" s="140">
        <f t="shared" si="1"/>
        <v>36.577777777777783</v>
      </c>
      <c r="K21" s="140">
        <f t="shared" si="1"/>
        <v>11.311111111111112</v>
      </c>
      <c r="L21" s="140">
        <f t="shared" ref="L21" si="4">L9/$A21</f>
        <v>1.9777777777777779</v>
      </c>
    </row>
    <row r="22" spans="1:12">
      <c r="A22" s="112">
        <v>1</v>
      </c>
      <c r="B22" s="3" t="s">
        <v>55</v>
      </c>
      <c r="C22" s="140">
        <f t="shared" si="1"/>
        <v>2424</v>
      </c>
      <c r="D22" s="140">
        <f t="shared" si="1"/>
        <v>3925.8666666666668</v>
      </c>
      <c r="E22" s="140">
        <f t="shared" si="1"/>
        <v>6053.333333333333</v>
      </c>
      <c r="F22" s="140">
        <f t="shared" si="1"/>
        <v>1333.6666666666667</v>
      </c>
      <c r="G22" s="140">
        <f t="shared" si="1"/>
        <v>3063.3333333333335</v>
      </c>
      <c r="H22" s="140">
        <f t="shared" si="1"/>
        <v>5048.5333333333328</v>
      </c>
      <c r="I22" s="140">
        <f t="shared" si="1"/>
        <v>3349.4</v>
      </c>
      <c r="J22" s="140">
        <f t="shared" si="1"/>
        <v>9028.5333333333347</v>
      </c>
      <c r="K22" s="140">
        <f t="shared" si="1"/>
        <v>1692.2666666666667</v>
      </c>
      <c r="L22" s="140">
        <f t="shared" ref="L22" si="5">L10/$A22</f>
        <v>239.66666666666666</v>
      </c>
    </row>
    <row r="23" spans="1:12">
      <c r="A23" s="112">
        <v>0.3</v>
      </c>
      <c r="B23" s="3" t="s">
        <v>10</v>
      </c>
      <c r="C23" s="140">
        <f t="shared" si="1"/>
        <v>1844.4444444444446</v>
      </c>
      <c r="D23" s="140">
        <f t="shared" si="1"/>
        <v>2360</v>
      </c>
      <c r="E23" s="140">
        <f t="shared" si="1"/>
        <v>2996.666666666667</v>
      </c>
      <c r="F23" s="140">
        <f t="shared" si="1"/>
        <v>1147.7777777777778</v>
      </c>
      <c r="G23" s="140">
        <f t="shared" si="1"/>
        <v>1570</v>
      </c>
      <c r="H23" s="140">
        <f t="shared" si="1"/>
        <v>4717.7777777777774</v>
      </c>
      <c r="I23" s="140">
        <f t="shared" si="1"/>
        <v>1321.1111111111111</v>
      </c>
      <c r="J23" s="140">
        <f t="shared" si="1"/>
        <v>6590</v>
      </c>
      <c r="K23" s="140">
        <f t="shared" si="1"/>
        <v>895.55555555555566</v>
      </c>
      <c r="L23" s="140">
        <f t="shared" ref="L23" si="6">L11/$A23</f>
        <v>67.777777777777771</v>
      </c>
    </row>
    <row r="24" spans="1:12">
      <c r="A24" s="112">
        <v>0.05</v>
      </c>
      <c r="B24" s="3" t="s">
        <v>11</v>
      </c>
      <c r="C24" s="140">
        <f t="shared" si="1"/>
        <v>213.33333333333331</v>
      </c>
      <c r="D24" s="140">
        <f t="shared" si="1"/>
        <v>3033.333333333333</v>
      </c>
      <c r="E24" s="140">
        <f t="shared" si="1"/>
        <v>1113.3333333333333</v>
      </c>
      <c r="F24" s="140">
        <f t="shared" si="1"/>
        <v>1473.3333333333333</v>
      </c>
      <c r="G24" s="140">
        <f t="shared" si="1"/>
        <v>853.33333333333326</v>
      </c>
      <c r="H24" s="140">
        <f t="shared" si="1"/>
        <v>5480</v>
      </c>
      <c r="I24" s="140">
        <f t="shared" si="1"/>
        <v>1853.3333333333333</v>
      </c>
      <c r="J24" s="140">
        <f t="shared" si="1"/>
        <v>13000</v>
      </c>
      <c r="K24" s="140">
        <f>K12/$A24</f>
        <v>0</v>
      </c>
      <c r="L24" s="140">
        <f>L12/$A24</f>
        <v>0</v>
      </c>
    </row>
    <row r="25" spans="1:12">
      <c r="A25" s="112">
        <v>0.02</v>
      </c>
      <c r="B25" s="3" t="s">
        <v>16</v>
      </c>
      <c r="C25" s="140">
        <f t="shared" si="1"/>
        <v>2461.1166666666663</v>
      </c>
      <c r="D25" s="140">
        <f t="shared" si="1"/>
        <v>3009.85</v>
      </c>
      <c r="E25" s="140">
        <f t="shared" si="1"/>
        <v>2912.8999999999996</v>
      </c>
      <c r="F25" s="140">
        <f t="shared" si="1"/>
        <v>2096.6999999999998</v>
      </c>
      <c r="G25" s="140">
        <f t="shared" si="1"/>
        <v>3204.9166666666665</v>
      </c>
      <c r="H25" s="140">
        <f t="shared" si="1"/>
        <v>2804.5166666666669</v>
      </c>
      <c r="I25" s="140">
        <f t="shared" si="1"/>
        <v>3352.85</v>
      </c>
      <c r="J25" s="140">
        <f t="shared" si="1"/>
        <v>4116.0833333333339</v>
      </c>
      <c r="K25" s="140">
        <f t="shared" si="1"/>
        <v>3020.1666666666665</v>
      </c>
      <c r="L25" s="140">
        <f t="shared" ref="L25" si="7">L13/$A25</f>
        <v>2458.6999999999998</v>
      </c>
    </row>
    <row r="26" spans="1:12">
      <c r="A26" s="112">
        <v>0.01</v>
      </c>
      <c r="B26" s="3" t="s">
        <v>15</v>
      </c>
      <c r="C26" s="140">
        <f>C14/$A26</f>
        <v>2486.4669496359311</v>
      </c>
      <c r="D26" s="140">
        <f t="shared" si="1"/>
        <v>2408.0504458629034</v>
      </c>
      <c r="E26" s="140">
        <f t="shared" si="1"/>
        <v>2619.0108310547525</v>
      </c>
      <c r="F26" s="140">
        <f t="shared" si="1"/>
        <v>1330.1697982382227</v>
      </c>
      <c r="G26" s="140">
        <f t="shared" si="1"/>
        <v>2277.426578296695</v>
      </c>
      <c r="H26" s="140">
        <f t="shared" si="1"/>
        <v>2425.2307201610638</v>
      </c>
      <c r="I26" s="140">
        <f t="shared" si="1"/>
        <v>2296.2493302098333</v>
      </c>
      <c r="J26" s="140">
        <f t="shared" si="1"/>
        <v>2201.2813369410565</v>
      </c>
      <c r="K26" s="140">
        <f t="shared" si="1"/>
        <v>2197.1646999087479</v>
      </c>
      <c r="L26" s="140">
        <f t="shared" ref="L26" si="8">L14/$A26</f>
        <v>2030.3548999178299</v>
      </c>
    </row>
    <row r="27" spans="1:12">
      <c r="A27" s="193">
        <v>20000</v>
      </c>
      <c r="B27" s="8" t="s">
        <v>80</v>
      </c>
      <c r="C27" s="141">
        <f t="shared" si="1"/>
        <v>286.01378333333332</v>
      </c>
      <c r="D27" s="141">
        <f t="shared" si="1"/>
        <v>2364.9342666666666</v>
      </c>
      <c r="E27" s="141">
        <f t="shared" si="1"/>
        <v>672.2098666666667</v>
      </c>
      <c r="F27" s="141">
        <f t="shared" si="1"/>
        <v>2022.7250833333333</v>
      </c>
      <c r="G27" s="141">
        <f t="shared" si="1"/>
        <v>1512.2247666666667</v>
      </c>
      <c r="H27" s="141">
        <f t="shared" si="1"/>
        <v>3117.8799333333332</v>
      </c>
      <c r="I27" s="141">
        <f t="shared" si="1"/>
        <v>554.40890249999995</v>
      </c>
      <c r="J27" s="141">
        <f t="shared" si="1"/>
        <v>13090.383762000001</v>
      </c>
      <c r="K27" s="141">
        <f t="shared" si="1"/>
        <v>124.94928716666666</v>
      </c>
      <c r="L27" s="141">
        <f t="shared" ref="L27" si="9">L15/$A27</f>
        <v>0.76158333333333328</v>
      </c>
    </row>
    <row r="28" spans="1:12">
      <c r="B28" s="12"/>
    </row>
    <row r="29" spans="1:12">
      <c r="B29" s="5" t="s">
        <v>17</v>
      </c>
      <c r="C29" s="6" t="s">
        <v>1</v>
      </c>
      <c r="D29" s="6" t="s">
        <v>5</v>
      </c>
      <c r="E29" s="6" t="s">
        <v>4</v>
      </c>
      <c r="F29" s="6" t="s">
        <v>6</v>
      </c>
      <c r="G29" s="6" t="s">
        <v>2</v>
      </c>
      <c r="H29" s="6" t="s">
        <v>91</v>
      </c>
      <c r="I29" s="6" t="s">
        <v>3</v>
      </c>
      <c r="J29" s="6" t="s">
        <v>7</v>
      </c>
      <c r="K29" s="6" t="s">
        <v>0</v>
      </c>
      <c r="L29" s="6" t="s">
        <v>111</v>
      </c>
    </row>
    <row r="30" spans="1:12">
      <c r="B30" s="3" t="s">
        <v>56</v>
      </c>
      <c r="C30" s="50">
        <v>0.02</v>
      </c>
      <c r="D30" s="50">
        <v>0.04</v>
      </c>
      <c r="E30" s="50">
        <v>0.02</v>
      </c>
      <c r="F30" s="50">
        <v>0.02</v>
      </c>
      <c r="G30" s="50">
        <v>0.04</v>
      </c>
      <c r="H30" s="16">
        <v>0.02</v>
      </c>
      <c r="I30" s="50">
        <v>0.04</v>
      </c>
      <c r="J30" s="16">
        <v>3.5000000000000003E-2</v>
      </c>
      <c r="K30" s="50">
        <v>0.05</v>
      </c>
      <c r="L30" s="50">
        <v>0.06</v>
      </c>
    </row>
    <row r="31" spans="1:12">
      <c r="B31" s="3" t="s">
        <v>57</v>
      </c>
      <c r="C31" s="50">
        <v>0.04</v>
      </c>
      <c r="D31" s="50">
        <v>0.06</v>
      </c>
      <c r="E31" s="50">
        <v>0.03</v>
      </c>
      <c r="F31" s="50">
        <v>0.03</v>
      </c>
      <c r="G31" s="50">
        <v>0.06</v>
      </c>
      <c r="H31" s="16">
        <v>0.03</v>
      </c>
      <c r="I31" s="50">
        <v>0.06</v>
      </c>
      <c r="J31" s="16">
        <v>6.5000000000000002E-2</v>
      </c>
      <c r="K31" s="50">
        <v>7.4999999999999997E-2</v>
      </c>
      <c r="L31" s="50">
        <v>0.08</v>
      </c>
    </row>
    <row r="32" spans="1:12">
      <c r="B32" s="3" t="s">
        <v>58</v>
      </c>
      <c r="C32" s="50">
        <v>6.5000000000000002E-2</v>
      </c>
      <c r="D32" s="50">
        <v>0.1</v>
      </c>
      <c r="E32" s="50">
        <v>0.05</v>
      </c>
      <c r="F32" s="50">
        <v>0.05</v>
      </c>
      <c r="G32" s="50">
        <v>0.1</v>
      </c>
      <c r="H32" s="16">
        <v>0.05</v>
      </c>
      <c r="I32" s="50">
        <v>0.1</v>
      </c>
      <c r="J32" s="16">
        <v>7.4999999999999997E-2</v>
      </c>
      <c r="K32" s="50">
        <v>0.1</v>
      </c>
      <c r="L32" s="50">
        <v>0.11</v>
      </c>
    </row>
    <row r="33" spans="2:12">
      <c r="B33" s="3" t="s">
        <v>9</v>
      </c>
      <c r="C33" s="50">
        <v>0.25</v>
      </c>
      <c r="D33" s="50">
        <v>0.22500000000000001</v>
      </c>
      <c r="E33" s="50">
        <v>0.22500000000000001</v>
      </c>
      <c r="F33" s="50">
        <v>0.22500000000000001</v>
      </c>
      <c r="G33" s="50">
        <v>0.22500000000000001</v>
      </c>
      <c r="H33" s="16">
        <v>0.2</v>
      </c>
      <c r="I33" s="50">
        <v>0.25</v>
      </c>
      <c r="J33" s="16">
        <v>0.2</v>
      </c>
      <c r="K33" s="50">
        <v>0.27500000000000002</v>
      </c>
      <c r="L33" s="50">
        <v>0.3</v>
      </c>
    </row>
    <row r="34" spans="2:12">
      <c r="B34" s="3" t="s">
        <v>10</v>
      </c>
      <c r="C34" s="50">
        <v>0.2</v>
      </c>
      <c r="D34" s="50">
        <v>0.15</v>
      </c>
      <c r="E34" s="50">
        <v>0.2</v>
      </c>
      <c r="F34" s="50">
        <v>0.15</v>
      </c>
      <c r="G34" s="50">
        <v>0.1</v>
      </c>
      <c r="H34" s="16">
        <v>0.17499999999999999</v>
      </c>
      <c r="I34" s="50">
        <v>0.1</v>
      </c>
      <c r="J34" s="16">
        <v>0.1</v>
      </c>
      <c r="K34" s="50">
        <v>0.15</v>
      </c>
      <c r="L34" s="50">
        <v>0.15</v>
      </c>
    </row>
    <row r="35" spans="2:12">
      <c r="B35" s="3" t="s">
        <v>11</v>
      </c>
      <c r="C35" s="50">
        <v>0.05</v>
      </c>
      <c r="D35" s="50">
        <v>0.15</v>
      </c>
      <c r="E35" s="50">
        <v>7.4999999999999997E-2</v>
      </c>
      <c r="F35" s="50">
        <v>0.15</v>
      </c>
      <c r="G35" s="50">
        <v>7.4999999999999997E-2</v>
      </c>
      <c r="H35" s="16">
        <v>0.15</v>
      </c>
      <c r="I35" s="50">
        <v>0.1</v>
      </c>
      <c r="J35" s="16">
        <v>0.1</v>
      </c>
      <c r="K35" s="50">
        <v>0</v>
      </c>
      <c r="L35" s="50">
        <v>0</v>
      </c>
    </row>
    <row r="36" spans="2:12">
      <c r="B36" s="3" t="s">
        <v>16</v>
      </c>
      <c r="C36" s="50">
        <v>0.15</v>
      </c>
      <c r="D36" s="50">
        <v>0.1</v>
      </c>
      <c r="E36" s="50">
        <v>0.15</v>
      </c>
      <c r="F36" s="50">
        <v>7.4999999999999997E-2</v>
      </c>
      <c r="G36" s="50">
        <v>0.15</v>
      </c>
      <c r="H36" s="16">
        <v>0.125</v>
      </c>
      <c r="I36" s="50">
        <v>0.15</v>
      </c>
      <c r="J36" s="16">
        <v>0.15</v>
      </c>
      <c r="K36" s="50">
        <v>0.2</v>
      </c>
      <c r="L36" s="50">
        <v>0.2</v>
      </c>
    </row>
    <row r="37" spans="2:12">
      <c r="B37" s="3" t="s">
        <v>15</v>
      </c>
      <c r="C37" s="50">
        <v>0.15</v>
      </c>
      <c r="D37" s="50">
        <v>7.4999999999999997E-2</v>
      </c>
      <c r="E37" s="50">
        <v>0.15</v>
      </c>
      <c r="F37" s="50">
        <v>0.1</v>
      </c>
      <c r="G37" s="50">
        <v>0.1</v>
      </c>
      <c r="H37" s="16">
        <v>0.1</v>
      </c>
      <c r="I37" s="50">
        <v>0.15</v>
      </c>
      <c r="J37" s="16">
        <v>0.15</v>
      </c>
      <c r="K37" s="50">
        <v>0.1</v>
      </c>
      <c r="L37" s="50">
        <v>0.1</v>
      </c>
    </row>
    <row r="38" spans="2:12">
      <c r="B38" s="8" t="s">
        <v>80</v>
      </c>
      <c r="C38" s="51">
        <v>7.4999999999999997E-2</v>
      </c>
      <c r="D38" s="51">
        <v>0.1</v>
      </c>
      <c r="E38" s="51">
        <v>0.1</v>
      </c>
      <c r="F38" s="51">
        <v>0.2</v>
      </c>
      <c r="G38" s="51">
        <v>0.15</v>
      </c>
      <c r="H38" s="17">
        <v>0.15</v>
      </c>
      <c r="I38" s="51">
        <v>0.05</v>
      </c>
      <c r="J38" s="17">
        <v>0.125</v>
      </c>
      <c r="K38" s="51">
        <v>0.05</v>
      </c>
      <c r="L38" s="51">
        <v>0</v>
      </c>
    </row>
    <row r="39" spans="2:12">
      <c r="B39" s="12"/>
      <c r="C39" s="18">
        <f t="shared" ref="C39:L39" si="10">SUM(C30:C38)</f>
        <v>1</v>
      </c>
      <c r="D39" s="18">
        <f t="shared" si="10"/>
        <v>1</v>
      </c>
      <c r="E39" s="18">
        <f t="shared" si="10"/>
        <v>1</v>
      </c>
      <c r="F39" s="18">
        <f t="shared" si="10"/>
        <v>1</v>
      </c>
      <c r="G39" s="18">
        <f t="shared" si="10"/>
        <v>1</v>
      </c>
      <c r="H39" s="18">
        <f t="shared" si="10"/>
        <v>1</v>
      </c>
      <c r="I39" s="18">
        <f t="shared" si="10"/>
        <v>1</v>
      </c>
      <c r="J39" s="18">
        <f t="shared" si="10"/>
        <v>1</v>
      </c>
      <c r="K39" s="18">
        <f t="shared" si="10"/>
        <v>1</v>
      </c>
      <c r="L39" s="18">
        <f t="shared" si="10"/>
        <v>1.0000000000000002</v>
      </c>
    </row>
    <row r="40" spans="2:12">
      <c r="B40" s="12"/>
      <c r="C40" s="52"/>
      <c r="D40" s="52"/>
      <c r="E40" s="52"/>
      <c r="F40" s="52"/>
      <c r="G40" s="52"/>
      <c r="H40" s="52"/>
      <c r="I40" s="52"/>
      <c r="J40" s="52"/>
      <c r="K40" s="52"/>
      <c r="L40" s="52"/>
    </row>
    <row r="41" spans="2:12">
      <c r="B41" s="5" t="s">
        <v>60</v>
      </c>
      <c r="C41" s="6" t="s">
        <v>1</v>
      </c>
      <c r="D41" s="6" t="s">
        <v>5</v>
      </c>
      <c r="E41" s="6" t="s">
        <v>4</v>
      </c>
      <c r="F41" s="6" t="s">
        <v>6</v>
      </c>
      <c r="G41" s="6" t="s">
        <v>2</v>
      </c>
      <c r="H41" s="6" t="s">
        <v>91</v>
      </c>
      <c r="I41" s="6" t="s">
        <v>3</v>
      </c>
      <c r="J41" s="6" t="s">
        <v>7</v>
      </c>
      <c r="K41" s="6" t="s">
        <v>0</v>
      </c>
      <c r="L41" s="6" t="s">
        <v>111</v>
      </c>
    </row>
    <row r="42" spans="2:12">
      <c r="B42" s="3" t="s">
        <v>56</v>
      </c>
      <c r="C42" s="142">
        <f>C18*C30</f>
        <v>20.309999999999999</v>
      </c>
      <c r="D42" s="142">
        <f t="shared" ref="D42:K42" si="11">D18*D30</f>
        <v>47.348000000000006</v>
      </c>
      <c r="E42" s="142">
        <f t="shared" si="11"/>
        <v>36.558000000000007</v>
      </c>
      <c r="F42" s="142">
        <f t="shared" si="11"/>
        <v>19.393999999999998</v>
      </c>
      <c r="G42" s="142">
        <f t="shared" si="11"/>
        <v>43.905333333333338</v>
      </c>
      <c r="H42" s="142">
        <f t="shared" si="11"/>
        <v>33.592000000000006</v>
      </c>
      <c r="I42" s="142">
        <f t="shared" si="11"/>
        <v>49.189333333333337</v>
      </c>
      <c r="J42" s="142">
        <f t="shared" si="11"/>
        <v>130.02033333333335</v>
      </c>
      <c r="K42" s="142">
        <f t="shared" si="11"/>
        <v>35.708333333333336</v>
      </c>
      <c r="L42" s="138">
        <f>L18*L30</f>
        <v>7.1999999999999993</v>
      </c>
    </row>
    <row r="43" spans="2:12">
      <c r="B43" s="3" t="s">
        <v>57</v>
      </c>
      <c r="C43" s="142">
        <f t="shared" ref="C43:K44" si="12">C19*C31</f>
        <v>51.953777777777766</v>
      </c>
      <c r="D43" s="142">
        <f t="shared" si="12"/>
        <v>95.170666666666676</v>
      </c>
      <c r="E43" s="142">
        <f t="shared" si="12"/>
        <v>76.117333333333335</v>
      </c>
      <c r="F43" s="142">
        <f t="shared" si="12"/>
        <v>35.082666666666668</v>
      </c>
      <c r="G43" s="142">
        <f t="shared" si="12"/>
        <v>88.896000000000001</v>
      </c>
      <c r="H43" s="142">
        <f t="shared" si="12"/>
        <v>71.870666666666665</v>
      </c>
      <c r="I43" s="142">
        <f t="shared" si="12"/>
        <v>95.426666666666662</v>
      </c>
      <c r="J43" s="142">
        <f t="shared" si="12"/>
        <v>347.23288888888891</v>
      </c>
      <c r="K43" s="142">
        <f t="shared" si="12"/>
        <v>65.36333333333333</v>
      </c>
      <c r="L43" s="138">
        <f t="shared" ref="L43" si="13">L19*L31</f>
        <v>12.668444444444443</v>
      </c>
    </row>
    <row r="44" spans="2:12">
      <c r="B44" s="3" t="s">
        <v>58</v>
      </c>
      <c r="C44" s="142">
        <f t="shared" si="12"/>
        <v>108.81173333333334</v>
      </c>
      <c r="D44" s="142">
        <f t="shared" si="12"/>
        <v>243.09866666666667</v>
      </c>
      <c r="E44" s="142">
        <f t="shared" si="12"/>
        <v>203.06666666666666</v>
      </c>
      <c r="F44" s="142">
        <f t="shared" si="12"/>
        <v>65.904000000000011</v>
      </c>
      <c r="G44" s="142">
        <f t="shared" si="12"/>
        <v>203.98933333333335</v>
      </c>
      <c r="H44" s="142">
        <f t="shared" si="12"/>
        <v>167.34666666666669</v>
      </c>
      <c r="I44" s="142">
        <f t="shared" si="12"/>
        <v>223.50933333333333</v>
      </c>
      <c r="J44" s="142">
        <f t="shared" si="12"/>
        <v>470.7</v>
      </c>
      <c r="K44" s="142">
        <f t="shared" si="12"/>
        <v>115.92000000000002</v>
      </c>
      <c r="L44" s="138">
        <f t="shared" ref="L44" si="14">L20*L32</f>
        <v>22.74506666666667</v>
      </c>
    </row>
    <row r="45" spans="2:12">
      <c r="B45" s="3" t="s">
        <v>9</v>
      </c>
      <c r="C45" s="142">
        <f>SUM(C21:C22)*C33</f>
        <v>688.12222222222226</v>
      </c>
      <c r="D45" s="142">
        <f t="shared" ref="D45:J45" si="15">SUM(D21:D22)*D33</f>
        <v>892.94</v>
      </c>
      <c r="E45" s="142">
        <f t="shared" si="15"/>
        <v>1381.6849999999999</v>
      </c>
      <c r="F45" s="142">
        <f t="shared" si="15"/>
        <v>306.60000000000002</v>
      </c>
      <c r="G45" s="142">
        <f t="shared" si="15"/>
        <v>694.49</v>
      </c>
      <c r="H45" s="142">
        <f t="shared" si="15"/>
        <v>1019.2355555555555</v>
      </c>
      <c r="I45" s="142">
        <f t="shared" si="15"/>
        <v>843.82777777777778</v>
      </c>
      <c r="J45" s="142">
        <f t="shared" si="15"/>
        <v>1813.0222222222228</v>
      </c>
      <c r="K45" s="142">
        <f>SUM(K21:K22)*K33</f>
        <v>468.48388888888894</v>
      </c>
      <c r="L45" s="138">
        <f>SUM(L21:L22)*L33</f>
        <v>72.493333333333325</v>
      </c>
    </row>
    <row r="46" spans="2:12">
      <c r="B46" s="3" t="s">
        <v>10</v>
      </c>
      <c r="C46" s="142">
        <f>C23*C34</f>
        <v>368.88888888888891</v>
      </c>
      <c r="D46" s="142">
        <f t="shared" ref="D46:K46" si="16">D23*D34</f>
        <v>354</v>
      </c>
      <c r="E46" s="142">
        <f t="shared" si="16"/>
        <v>599.33333333333337</v>
      </c>
      <c r="F46" s="142">
        <f t="shared" si="16"/>
        <v>172.16666666666666</v>
      </c>
      <c r="G46" s="142">
        <f t="shared" si="16"/>
        <v>157</v>
      </c>
      <c r="H46" s="142">
        <f t="shared" si="16"/>
        <v>825.61111111111097</v>
      </c>
      <c r="I46" s="142">
        <f t="shared" si="16"/>
        <v>132.11111111111111</v>
      </c>
      <c r="J46" s="142">
        <f t="shared" si="16"/>
        <v>659</v>
      </c>
      <c r="K46" s="142">
        <f t="shared" si="16"/>
        <v>134.33333333333334</v>
      </c>
      <c r="L46" s="138">
        <f t="shared" ref="L46" si="17">L23*L34</f>
        <v>10.166666666666666</v>
      </c>
    </row>
    <row r="47" spans="2:12">
      <c r="B47" s="3" t="s">
        <v>11</v>
      </c>
      <c r="C47" s="142">
        <f t="shared" ref="C47:K50" si="18">C24*C35</f>
        <v>10.666666666666666</v>
      </c>
      <c r="D47" s="142">
        <f t="shared" si="18"/>
        <v>454.99999999999994</v>
      </c>
      <c r="E47" s="142">
        <f t="shared" si="18"/>
        <v>83.499999999999986</v>
      </c>
      <c r="F47" s="142">
        <f t="shared" si="18"/>
        <v>220.99999999999997</v>
      </c>
      <c r="G47" s="142">
        <f t="shared" si="18"/>
        <v>63.999999999999993</v>
      </c>
      <c r="H47" s="142">
        <f t="shared" si="18"/>
        <v>822</v>
      </c>
      <c r="I47" s="142">
        <f t="shared" si="18"/>
        <v>185.33333333333334</v>
      </c>
      <c r="J47" s="142">
        <f t="shared" si="18"/>
        <v>1300</v>
      </c>
      <c r="K47" s="142">
        <f>K24*K35</f>
        <v>0</v>
      </c>
      <c r="L47" s="138">
        <f>L24*L35</f>
        <v>0</v>
      </c>
    </row>
    <row r="48" spans="2:12">
      <c r="B48" s="3" t="s">
        <v>16</v>
      </c>
      <c r="C48" s="142">
        <f t="shared" si="18"/>
        <v>369.16749999999996</v>
      </c>
      <c r="D48" s="142">
        <f t="shared" si="18"/>
        <v>300.98500000000001</v>
      </c>
      <c r="E48" s="142">
        <f t="shared" si="18"/>
        <v>436.93499999999995</v>
      </c>
      <c r="F48" s="142">
        <f t="shared" si="18"/>
        <v>157.25249999999997</v>
      </c>
      <c r="G48" s="142">
        <f t="shared" si="18"/>
        <v>480.73749999999995</v>
      </c>
      <c r="H48" s="142">
        <f t="shared" si="18"/>
        <v>350.56458333333336</v>
      </c>
      <c r="I48" s="142">
        <f t="shared" si="18"/>
        <v>502.92749999999995</v>
      </c>
      <c r="J48" s="142">
        <f t="shared" si="18"/>
        <v>617.41250000000002</v>
      </c>
      <c r="K48" s="142">
        <f t="shared" si="18"/>
        <v>604.0333333333333</v>
      </c>
      <c r="L48" s="138">
        <f t="shared" ref="L48" si="19">L25*L36</f>
        <v>491.74</v>
      </c>
    </row>
    <row r="49" spans="2:12">
      <c r="B49" s="3" t="s">
        <v>15</v>
      </c>
      <c r="C49" s="142">
        <f t="shared" si="18"/>
        <v>372.97004244538965</v>
      </c>
      <c r="D49" s="142">
        <f t="shared" si="18"/>
        <v>180.60378343971774</v>
      </c>
      <c r="E49" s="142">
        <f t="shared" si="18"/>
        <v>392.85162465821287</v>
      </c>
      <c r="F49" s="142">
        <f t="shared" si="18"/>
        <v>133.01697982382228</v>
      </c>
      <c r="G49" s="142">
        <f t="shared" si="18"/>
        <v>227.7426578296695</v>
      </c>
      <c r="H49" s="142">
        <f t="shared" si="18"/>
        <v>242.5230720161064</v>
      </c>
      <c r="I49" s="142">
        <f t="shared" si="18"/>
        <v>344.43739953147497</v>
      </c>
      <c r="J49" s="142">
        <f t="shared" si="18"/>
        <v>330.19220054115846</v>
      </c>
      <c r="K49" s="142">
        <f t="shared" si="18"/>
        <v>219.7164699908748</v>
      </c>
      <c r="L49" s="138">
        <f t="shared" ref="L49" si="20">L26*L37</f>
        <v>203.03548999178301</v>
      </c>
    </row>
    <row r="50" spans="2:12">
      <c r="B50" s="8" t="s">
        <v>80</v>
      </c>
      <c r="C50" s="143">
        <f t="shared" si="18"/>
        <v>21.451033749999997</v>
      </c>
      <c r="D50" s="143">
        <f t="shared" si="18"/>
        <v>236.49342666666666</v>
      </c>
      <c r="E50" s="143">
        <f t="shared" si="18"/>
        <v>67.220986666666676</v>
      </c>
      <c r="F50" s="143">
        <f t="shared" si="18"/>
        <v>404.5450166666667</v>
      </c>
      <c r="G50" s="143">
        <f t="shared" si="18"/>
        <v>226.83371500000001</v>
      </c>
      <c r="H50" s="143">
        <f t="shared" si="18"/>
        <v>467.68198999999993</v>
      </c>
      <c r="I50" s="143">
        <f t="shared" si="18"/>
        <v>27.720445124999998</v>
      </c>
      <c r="J50" s="143">
        <f t="shared" si="18"/>
        <v>1636.2979702500002</v>
      </c>
      <c r="K50" s="143">
        <f t="shared" si="18"/>
        <v>6.2474643583333336</v>
      </c>
      <c r="L50" s="139">
        <f t="shared" ref="L50" si="21">L27*L38</f>
        <v>0</v>
      </c>
    </row>
    <row r="51" spans="2:12">
      <c r="B51" s="3" t="s">
        <v>52</v>
      </c>
      <c r="C51" s="144">
        <f t="shared" ref="C51:K51" si="22">SUM(C42:C50)</f>
        <v>2012.3418650842789</v>
      </c>
      <c r="D51" s="144">
        <f t="shared" si="22"/>
        <v>2805.6395434397182</v>
      </c>
      <c r="E51" s="144">
        <f t="shared" si="22"/>
        <v>3277.2679446582129</v>
      </c>
      <c r="F51" s="144">
        <f t="shared" si="22"/>
        <v>1514.9618298238222</v>
      </c>
      <c r="G51" s="144">
        <f t="shared" si="22"/>
        <v>2187.594539496336</v>
      </c>
      <c r="H51" s="144">
        <f t="shared" si="22"/>
        <v>4000.4256453494395</v>
      </c>
      <c r="I51" s="144">
        <f t="shared" si="22"/>
        <v>2404.4829002120305</v>
      </c>
      <c r="J51" s="144">
        <f t="shared" si="22"/>
        <v>7303.8781152356041</v>
      </c>
      <c r="K51" s="144">
        <f t="shared" si="22"/>
        <v>1649.8061565714306</v>
      </c>
      <c r="L51" s="144">
        <f t="shared" ref="L51" si="23">SUM(L42:L50)</f>
        <v>820.04900110289418</v>
      </c>
    </row>
    <row r="52" spans="2:12">
      <c r="C52" s="144"/>
      <c r="D52" s="144"/>
      <c r="E52" s="144"/>
      <c r="F52" s="144"/>
      <c r="G52" s="144"/>
      <c r="H52" s="144"/>
      <c r="I52" s="144"/>
      <c r="J52" s="144"/>
      <c r="K52" s="144"/>
      <c r="L52" s="144"/>
    </row>
    <row r="53" spans="2:12">
      <c r="B53" s="319" t="s">
        <v>116</v>
      </c>
      <c r="C53" s="319"/>
      <c r="D53" s="319"/>
      <c r="E53" s="319"/>
      <c r="F53" s="319"/>
      <c r="G53" s="319"/>
      <c r="H53" s="319"/>
      <c r="I53" s="319"/>
      <c r="J53" s="319"/>
      <c r="K53" s="319"/>
      <c r="L53" s="319"/>
    </row>
    <row r="59" spans="2:12">
      <c r="B59" s="2"/>
    </row>
    <row r="60" spans="2:12">
      <c r="B60" s="2"/>
    </row>
    <row r="61" spans="2:12">
      <c r="B61" s="2"/>
    </row>
    <row r="62" spans="2:12">
      <c r="B62" s="2"/>
    </row>
    <row r="63" spans="2:12">
      <c r="B63" s="2"/>
    </row>
    <row r="64" spans="2:12">
      <c r="B64" s="2"/>
    </row>
    <row r="65" spans="2:2">
      <c r="B65" s="2"/>
    </row>
    <row r="66" spans="2:2">
      <c r="B66" s="2"/>
    </row>
    <row r="67" spans="2:2">
      <c r="B67" s="2"/>
    </row>
    <row r="68" spans="2:2">
      <c r="B68" s="2"/>
    </row>
    <row r="69" spans="2:2">
      <c r="B69" s="2"/>
    </row>
    <row r="70" spans="2:2">
      <c r="B70" s="2"/>
    </row>
    <row r="71" spans="2:2">
      <c r="B71" s="2"/>
    </row>
    <row r="72" spans="2:2">
      <c r="B72" s="2"/>
    </row>
    <row r="73" spans="2:2">
      <c r="B73" s="2"/>
    </row>
    <row r="74" spans="2:2">
      <c r="B74" s="2"/>
    </row>
    <row r="75" spans="2:2">
      <c r="B75" s="2"/>
    </row>
    <row r="76" spans="2:2">
      <c r="B76" s="2"/>
    </row>
    <row r="77" spans="2:2">
      <c r="B77" s="2"/>
    </row>
    <row r="78" spans="2:2">
      <c r="B78" s="2"/>
    </row>
    <row r="79" spans="2:2">
      <c r="B79" s="2"/>
    </row>
    <row r="80" spans="2:2">
      <c r="B80" s="2"/>
    </row>
    <row r="81" spans="2:2">
      <c r="B81" s="2"/>
    </row>
    <row r="82" spans="2:2">
      <c r="B82" s="2"/>
    </row>
    <row r="83" spans="2:2">
      <c r="B83" s="2"/>
    </row>
    <row r="84" spans="2:2">
      <c r="B84" s="2"/>
    </row>
    <row r="85" spans="2:2">
      <c r="B85" s="2"/>
    </row>
    <row r="86" spans="2:2">
      <c r="B86" s="2"/>
    </row>
    <row r="87" spans="2:2">
      <c r="B87" s="2"/>
    </row>
    <row r="88" spans="2:2">
      <c r="B88" s="2"/>
    </row>
    <row r="89" spans="2:2">
      <c r="B89" s="2"/>
    </row>
    <row r="90" spans="2:2">
      <c r="B90" s="2"/>
    </row>
    <row r="91" spans="2:2">
      <c r="B91" s="2"/>
    </row>
    <row r="92" spans="2:2">
      <c r="B92" s="2"/>
    </row>
    <row r="93" spans="2:2">
      <c r="B93" s="2"/>
    </row>
    <row r="94" spans="2:2">
      <c r="B94" s="2"/>
    </row>
    <row r="95" spans="2:2">
      <c r="B95" s="2"/>
    </row>
    <row r="96" spans="2:2">
      <c r="B96" s="2"/>
    </row>
    <row r="97" spans="2:2">
      <c r="B97" s="2"/>
    </row>
    <row r="98" spans="2:2">
      <c r="B98" s="2"/>
    </row>
    <row r="99" spans="2:2">
      <c r="B99" s="2"/>
    </row>
    <row r="100" spans="2:2">
      <c r="B100" s="2"/>
    </row>
    <row r="101" spans="2:2">
      <c r="B101" s="2"/>
    </row>
    <row r="102" spans="2:2">
      <c r="B102" s="2"/>
    </row>
    <row r="103" spans="2:2">
      <c r="B103" s="2"/>
    </row>
    <row r="104" spans="2:2">
      <c r="B104" s="2"/>
    </row>
    <row r="105" spans="2:2">
      <c r="B105" s="2"/>
    </row>
    <row r="106" spans="2:2">
      <c r="B106" s="2"/>
    </row>
    <row r="107" spans="2:2">
      <c r="B107" s="2"/>
    </row>
    <row r="108" spans="2:2">
      <c r="B108" s="2"/>
    </row>
    <row r="109" spans="2:2">
      <c r="B109" s="2"/>
    </row>
    <row r="110" spans="2:2">
      <c r="B110" s="2"/>
    </row>
    <row r="111" spans="2:2">
      <c r="B111" s="2"/>
    </row>
    <row r="112" spans="2:2">
      <c r="B112" s="2"/>
    </row>
    <row r="113" spans="2:2">
      <c r="B113" s="2"/>
    </row>
    <row r="114" spans="2:2">
      <c r="B114" s="2"/>
    </row>
    <row r="115" spans="2:2">
      <c r="B115" s="2"/>
    </row>
    <row r="116" spans="2:2">
      <c r="B116" s="2"/>
    </row>
    <row r="117" spans="2:2">
      <c r="B117" s="2"/>
    </row>
    <row r="118" spans="2:2">
      <c r="B118" s="2"/>
    </row>
    <row r="119" spans="2:2">
      <c r="B119" s="2"/>
    </row>
    <row r="120" spans="2:2">
      <c r="B120" s="2"/>
    </row>
    <row r="121" spans="2:2">
      <c r="B121" s="2"/>
    </row>
    <row r="122" spans="2:2">
      <c r="B122" s="2"/>
    </row>
    <row r="123" spans="2:2">
      <c r="B123" s="2"/>
    </row>
    <row r="124" spans="2:2">
      <c r="B124" s="2"/>
    </row>
    <row r="125" spans="2:2">
      <c r="B125" s="2"/>
    </row>
    <row r="126" spans="2:2">
      <c r="B126" s="2"/>
    </row>
    <row r="127" spans="2:2">
      <c r="B127" s="2"/>
    </row>
    <row r="128" spans="2:2">
      <c r="B128" s="2"/>
    </row>
    <row r="129" spans="2:2">
      <c r="B129" s="2"/>
    </row>
    <row r="130" spans="2:2">
      <c r="B130" s="2"/>
    </row>
    <row r="131" spans="2:2">
      <c r="B131" s="2"/>
    </row>
    <row r="132" spans="2:2">
      <c r="B132" s="2"/>
    </row>
    <row r="133" spans="2:2">
      <c r="B133" s="2"/>
    </row>
    <row r="134" spans="2:2">
      <c r="B134" s="2"/>
    </row>
    <row r="135" spans="2:2">
      <c r="B135" s="2"/>
    </row>
    <row r="136" spans="2:2">
      <c r="B136" s="2"/>
    </row>
    <row r="137" spans="2:2">
      <c r="B137" s="2"/>
    </row>
    <row r="138" spans="2:2">
      <c r="B138" s="2"/>
    </row>
    <row r="139" spans="2:2">
      <c r="B139" s="2"/>
    </row>
    <row r="140" spans="2:2">
      <c r="B140" s="2"/>
    </row>
    <row r="141" spans="2:2">
      <c r="B141" s="2"/>
    </row>
    <row r="142" spans="2:2">
      <c r="B142" s="2"/>
    </row>
    <row r="143" spans="2:2">
      <c r="B143" s="2"/>
    </row>
    <row r="144" spans="2:2">
      <c r="B144" s="2"/>
    </row>
    <row r="145" spans="2:2">
      <c r="B145" s="2"/>
    </row>
    <row r="146" spans="2:2">
      <c r="B146" s="2"/>
    </row>
    <row r="147" spans="2:2">
      <c r="B147" s="2"/>
    </row>
    <row r="148" spans="2:2">
      <c r="B148" s="2"/>
    </row>
    <row r="149" spans="2:2">
      <c r="B149" s="2"/>
    </row>
    <row r="150" spans="2:2">
      <c r="B150" s="2"/>
    </row>
    <row r="151" spans="2:2">
      <c r="B151" s="2"/>
    </row>
    <row r="152" spans="2:2">
      <c r="B152" s="2"/>
    </row>
    <row r="153" spans="2:2">
      <c r="B153" s="2"/>
    </row>
    <row r="154" spans="2:2">
      <c r="B154" s="2"/>
    </row>
    <row r="155" spans="2:2">
      <c r="B155" s="2"/>
    </row>
    <row r="156" spans="2:2">
      <c r="B156" s="2"/>
    </row>
    <row r="157" spans="2:2">
      <c r="B157" s="2"/>
    </row>
    <row r="158" spans="2:2">
      <c r="B158" s="2"/>
    </row>
    <row r="159" spans="2:2">
      <c r="B159" s="2"/>
    </row>
    <row r="160" spans="2:2">
      <c r="B160" s="2"/>
    </row>
    <row r="161" spans="2:2">
      <c r="B161" s="2"/>
    </row>
    <row r="162" spans="2:2">
      <c r="B162" s="2"/>
    </row>
    <row r="163" spans="2:2">
      <c r="B163" s="2"/>
    </row>
    <row r="164" spans="2:2">
      <c r="B164" s="2"/>
    </row>
    <row r="165" spans="2:2">
      <c r="B165" s="2"/>
    </row>
    <row r="166" spans="2:2">
      <c r="B166" s="2"/>
    </row>
    <row r="167" spans="2:2">
      <c r="B167" s="2"/>
    </row>
    <row r="168" spans="2:2">
      <c r="B168" s="2"/>
    </row>
    <row r="169" spans="2:2">
      <c r="B169" s="2"/>
    </row>
    <row r="170" spans="2:2">
      <c r="B170" s="2"/>
    </row>
    <row r="171" spans="2:2">
      <c r="B171" s="2"/>
    </row>
    <row r="172" spans="2:2">
      <c r="B172" s="2"/>
    </row>
    <row r="173" spans="2:2">
      <c r="B173" s="2"/>
    </row>
    <row r="174" spans="2:2">
      <c r="B174" s="2"/>
    </row>
    <row r="175" spans="2:2">
      <c r="B175" s="2"/>
    </row>
    <row r="176" spans="2:2">
      <c r="B176" s="2"/>
    </row>
    <row r="177" spans="2:2">
      <c r="B177" s="2"/>
    </row>
    <row r="178" spans="2:2">
      <c r="B178" s="2"/>
    </row>
    <row r="179" spans="2:2">
      <c r="B179" s="2"/>
    </row>
    <row r="180" spans="2:2">
      <c r="B180" s="2"/>
    </row>
    <row r="181" spans="2:2">
      <c r="B181" s="2"/>
    </row>
    <row r="184" spans="2:2">
      <c r="B184" s="2"/>
    </row>
    <row r="185" spans="2:2">
      <c r="B185" s="2"/>
    </row>
    <row r="186" spans="2:2">
      <c r="B186" s="2"/>
    </row>
    <row r="187" spans="2:2">
      <c r="B187" s="2"/>
    </row>
    <row r="188" spans="2:2">
      <c r="B188" s="2"/>
    </row>
    <row r="189" spans="2:2">
      <c r="B189" s="2"/>
    </row>
    <row r="196" spans="2:2">
      <c r="B196" s="2"/>
    </row>
    <row r="203" spans="2:2">
      <c r="B203" s="2"/>
    </row>
    <row r="204" spans="2:2">
      <c r="B204" s="2"/>
    </row>
    <row r="205" spans="2:2">
      <c r="B205" s="2"/>
    </row>
    <row r="212" spans="2:2">
      <c r="B212" s="2"/>
    </row>
    <row r="219" spans="2:2">
      <c r="B219" s="2"/>
    </row>
    <row r="226" spans="2:2">
      <c r="B226" s="2"/>
    </row>
    <row r="235" spans="2:2">
      <c r="B235" s="2"/>
    </row>
    <row r="242" spans="2:2">
      <c r="B242" s="2"/>
    </row>
    <row r="249" spans="2:2">
      <c r="B249" s="2"/>
    </row>
    <row r="258" spans="2:2">
      <c r="B258" s="2"/>
    </row>
    <row r="265" spans="2:2">
      <c r="B265" s="2"/>
    </row>
    <row r="272" spans="2:2">
      <c r="B272" s="2"/>
    </row>
    <row r="279" spans="2:2">
      <c r="B279" s="2"/>
    </row>
    <row r="281" spans="2:2">
      <c r="B281" s="2"/>
    </row>
    <row r="288" spans="2:2">
      <c r="B288" s="2"/>
    </row>
    <row r="295" spans="2:2">
      <c r="B295" s="2"/>
    </row>
  </sheetData>
  <mergeCells count="3">
    <mergeCell ref="B2:L2"/>
    <mergeCell ref="B4:L4"/>
    <mergeCell ref="B53:L53"/>
  </mergeCells>
  <conditionalFormatting sqref="C30:L38">
    <cfRule type="cellIs" dxfId="6" priority="4" stopIfTrue="1" operator="equal">
      <formula>"NA"</formula>
    </cfRule>
  </conditionalFormatting>
  <conditionalFormatting sqref="C42:L50">
    <cfRule type="cellIs" dxfId="5" priority="1" stopIfTrue="1" operator="equal">
      <formula>0</formula>
    </cfRule>
  </conditionalFormatting>
  <printOptions horizontalCentered="1"/>
  <pageMargins left="0.7" right="0.7" top="0.75" bottom="0.75" header="0.3" footer="0.3"/>
  <pageSetup scale="50" orientation="landscape" r:id="rId1"/>
  <headerFooter alignWithMargins="0"/>
  <rowBreaks count="1" manualBreakCount="1">
    <brk id="52" min="1"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B3D9"/>
    <pageSetUpPr fitToPage="1"/>
  </sheetPr>
  <dimension ref="A1:N46"/>
  <sheetViews>
    <sheetView view="pageBreakPreview" zoomScale="70" zoomScaleNormal="100" zoomScaleSheetLayoutView="70" workbookViewId="0">
      <selection activeCell="B2" sqref="B2:L2"/>
    </sheetView>
  </sheetViews>
  <sheetFormatPr defaultColWidth="9.140625" defaultRowHeight="16.5"/>
  <cols>
    <col min="1" max="1" width="9.140625" style="19" customWidth="1"/>
    <col min="2" max="2" width="43" style="19" customWidth="1"/>
    <col min="3" max="3" width="14.140625" style="38" customWidth="1"/>
    <col min="4" max="4" width="16" style="38" customWidth="1"/>
    <col min="5" max="5" width="20.140625" style="38" bestFit="1" customWidth="1"/>
    <col min="6" max="6" width="14.5703125" style="38" customWidth="1"/>
    <col min="7" max="7" width="13.7109375" style="38" customWidth="1"/>
    <col min="8" max="8" width="13.85546875" style="38" customWidth="1"/>
    <col min="9" max="9" width="14.42578125" style="38" bestFit="1" customWidth="1"/>
    <col min="10" max="10" width="20" style="38" customWidth="1"/>
    <col min="11" max="11" width="11.85546875" style="38" customWidth="1"/>
    <col min="12" max="13" width="18.140625" style="38" customWidth="1"/>
    <col min="14" max="14" width="36.7109375" style="19" customWidth="1"/>
    <col min="15" max="16384" width="9.140625" style="19"/>
  </cols>
  <sheetData>
    <row r="1" spans="1:14" ht="17.25" thickBot="1">
      <c r="A1" s="19" t="s">
        <v>13</v>
      </c>
    </row>
    <row r="2" spans="1:14" ht="32.25" thickBot="1">
      <c r="B2" s="327" t="s">
        <v>107</v>
      </c>
      <c r="C2" s="328"/>
      <c r="D2" s="328"/>
      <c r="E2" s="328"/>
      <c r="F2" s="328"/>
      <c r="G2" s="328"/>
      <c r="H2" s="328"/>
      <c r="I2" s="328"/>
      <c r="J2" s="328"/>
      <c r="K2" s="328"/>
      <c r="L2" s="329"/>
      <c r="M2" s="194"/>
    </row>
    <row r="3" spans="1:14" ht="31.5">
      <c r="B3" s="269"/>
      <c r="C3" s="269"/>
      <c r="D3" s="269"/>
      <c r="E3" s="269"/>
      <c r="F3" s="269"/>
      <c r="G3" s="269"/>
      <c r="H3" s="269"/>
      <c r="I3" s="269"/>
      <c r="J3" s="269"/>
      <c r="K3" s="269"/>
      <c r="L3" s="269"/>
      <c r="M3" s="195"/>
    </row>
    <row r="4" spans="1:14" ht="98.25" customHeight="1">
      <c r="B4" s="325" t="s">
        <v>117</v>
      </c>
      <c r="C4" s="325"/>
      <c r="D4" s="325"/>
      <c r="E4" s="325"/>
      <c r="F4" s="325"/>
      <c r="G4" s="325"/>
      <c r="H4" s="325"/>
      <c r="I4" s="325"/>
      <c r="J4" s="325"/>
      <c r="K4" s="325"/>
      <c r="L4" s="325"/>
      <c r="M4" s="196"/>
    </row>
    <row r="5" spans="1:14" ht="23.25" thickBot="1">
      <c r="B5" s="268"/>
      <c r="C5" s="267"/>
      <c r="D5" s="267"/>
      <c r="E5" s="267"/>
      <c r="F5" s="267"/>
      <c r="G5" s="267"/>
      <c r="H5" s="267"/>
      <c r="I5" s="267"/>
      <c r="J5" s="267"/>
      <c r="K5" s="267"/>
      <c r="L5" s="267"/>
      <c r="M5" s="62"/>
    </row>
    <row r="6" spans="1:14" ht="18">
      <c r="B6" s="330" t="s">
        <v>53</v>
      </c>
      <c r="C6" s="266" t="s">
        <v>100</v>
      </c>
      <c r="D6" s="265" t="s">
        <v>103</v>
      </c>
      <c r="E6" s="333" t="s">
        <v>103</v>
      </c>
      <c r="F6" s="334"/>
      <c r="G6" s="334"/>
      <c r="H6" s="335"/>
      <c r="I6" s="333" t="s">
        <v>108</v>
      </c>
      <c r="J6" s="335"/>
      <c r="K6" s="336" t="s">
        <v>100</v>
      </c>
      <c r="L6" s="337"/>
      <c r="M6" s="102"/>
    </row>
    <row r="7" spans="1:14" ht="19.5" customHeight="1">
      <c r="B7" s="331"/>
      <c r="C7" s="338" t="s">
        <v>77</v>
      </c>
      <c r="D7" s="338" t="s">
        <v>60</v>
      </c>
      <c r="E7" s="340" t="s">
        <v>61</v>
      </c>
      <c r="F7" s="342" t="s">
        <v>71</v>
      </c>
      <c r="G7" s="344" t="s">
        <v>64</v>
      </c>
      <c r="H7" s="346" t="s">
        <v>65</v>
      </c>
      <c r="I7" s="340" t="s">
        <v>82</v>
      </c>
      <c r="J7" s="320" t="s">
        <v>83</v>
      </c>
      <c r="K7" s="322" t="s">
        <v>66</v>
      </c>
      <c r="L7" s="320" t="s">
        <v>79</v>
      </c>
      <c r="M7" s="197"/>
      <c r="N7"/>
    </row>
    <row r="8" spans="1:14" ht="18.75" thickBot="1">
      <c r="B8" s="332"/>
      <c r="C8" s="339"/>
      <c r="D8" s="339"/>
      <c r="E8" s="341"/>
      <c r="F8" s="343"/>
      <c r="G8" s="345"/>
      <c r="H8" s="347"/>
      <c r="I8" s="341"/>
      <c r="J8" s="321"/>
      <c r="K8" s="323"/>
      <c r="L8" s="324"/>
      <c r="M8" s="197"/>
    </row>
    <row r="9" spans="1:14" ht="18">
      <c r="B9" s="208" t="s">
        <v>81</v>
      </c>
      <c r="C9" s="208"/>
      <c r="D9" s="207"/>
      <c r="E9" s="264"/>
      <c r="F9" s="263"/>
      <c r="G9" s="263"/>
      <c r="H9" s="262"/>
      <c r="I9" s="261"/>
      <c r="J9" s="262"/>
      <c r="K9" s="260"/>
      <c r="L9" s="259"/>
      <c r="M9" s="154"/>
      <c r="N9" s="155" t="s">
        <v>67</v>
      </c>
    </row>
    <row r="10" spans="1:14" ht="18.75" thickBot="1">
      <c r="B10" s="258" t="s">
        <v>42</v>
      </c>
      <c r="C10" s="257">
        <f>'25-26 Point Calculation'!$J$8</f>
        <v>2387.1215906830025</v>
      </c>
      <c r="D10" s="256">
        <f>'2026-27 Univ'!$C$51</f>
        <v>2012.3418650842789</v>
      </c>
      <c r="E10" s="210">
        <v>15456970.779311899</v>
      </c>
      <c r="F10" s="255">
        <f>E10/$E$41</f>
        <v>4.157283486108676E-2</v>
      </c>
      <c r="G10" s="254">
        <f t="shared" ref="G10:G15" si="0">$D$41*F10*$N$10</f>
        <v>219.74373742470135</v>
      </c>
      <c r="H10" s="253">
        <f t="shared" ref="H10:H15" si="1">D10+G10</f>
        <v>2232.0856025089802</v>
      </c>
      <c r="I10" s="209">
        <v>86</v>
      </c>
      <c r="J10" s="253">
        <f t="shared" ref="J10:J15" si="2">H10*$N$12*I10/100</f>
        <v>104.61785218959589</v>
      </c>
      <c r="K10" s="293">
        <f>H10+J10</f>
        <v>2336.703454698576</v>
      </c>
      <c r="L10" s="252">
        <f>K10/C10-1</f>
        <v>-2.11208914456682E-2</v>
      </c>
      <c r="M10" s="152"/>
      <c r="N10" s="156">
        <v>0.15</v>
      </c>
    </row>
    <row r="11" spans="1:14" ht="18">
      <c r="B11" s="258" t="s">
        <v>43</v>
      </c>
      <c r="C11" s="257">
        <f>'25-26 Point Calculation'!$J$9</f>
        <v>3286.1608221610413</v>
      </c>
      <c r="D11" s="256">
        <f>'2026-27 Univ'!$D$51</f>
        <v>2805.6395434397182</v>
      </c>
      <c r="E11" s="251">
        <v>21885423.169842556</v>
      </c>
      <c r="F11" s="255">
        <f t="shared" ref="F11:F15" si="3">E11/$E$41</f>
        <v>5.8862703196840095E-2</v>
      </c>
      <c r="G11" s="250">
        <f t="shared" si="0"/>
        <v>311.13371119903542</v>
      </c>
      <c r="H11" s="253">
        <f t="shared" si="1"/>
        <v>3116.7732546387538</v>
      </c>
      <c r="I11" s="209">
        <v>87</v>
      </c>
      <c r="J11" s="253">
        <f t="shared" si="2"/>
        <v>147.7818038686965</v>
      </c>
      <c r="K11" s="293">
        <f t="shared" ref="K11:K15" si="4">H11+J11</f>
        <v>3264.5550585074502</v>
      </c>
      <c r="L11" s="252">
        <f t="shared" ref="L11:L16" si="5">K11/C11-1</f>
        <v>-6.5747736714184546E-3</v>
      </c>
      <c r="M11" s="152"/>
      <c r="N11" s="155" t="s">
        <v>68</v>
      </c>
    </row>
    <row r="12" spans="1:14" ht="18.75" thickBot="1">
      <c r="B12" s="258" t="s">
        <v>44</v>
      </c>
      <c r="C12" s="257">
        <f>'25-26 Point Calculation'!$J$10</f>
        <v>4007.4751103536987</v>
      </c>
      <c r="D12" s="256">
        <f>'2026-27 Univ'!$E$51</f>
        <v>3277.2679446582129</v>
      </c>
      <c r="E12" s="251">
        <v>35849618.067436174</v>
      </c>
      <c r="F12" s="255">
        <f t="shared" si="3"/>
        <v>9.6420590620855354E-2</v>
      </c>
      <c r="G12" s="250">
        <f t="shared" si="0"/>
        <v>509.65542808234625</v>
      </c>
      <c r="H12" s="253">
        <f t="shared" si="1"/>
        <v>3786.923372740559</v>
      </c>
      <c r="I12" s="209">
        <v>91</v>
      </c>
      <c r="J12" s="253">
        <f t="shared" si="2"/>
        <v>187.812464671068</v>
      </c>
      <c r="K12" s="293">
        <f t="shared" si="4"/>
        <v>3974.735837411627</v>
      </c>
      <c r="L12" s="252">
        <f t="shared" si="5"/>
        <v>-8.1695511614000571E-3</v>
      </c>
      <c r="M12" s="152"/>
      <c r="N12" s="157">
        <v>5.45E-2</v>
      </c>
    </row>
    <row r="13" spans="1:14" ht="18">
      <c r="B13" s="258" t="s">
        <v>45</v>
      </c>
      <c r="C13" s="257">
        <f>'25-26 Point Calculation'!$J$11</f>
        <v>1876.0280928764651</v>
      </c>
      <c r="D13" s="256">
        <f>'2026-27 Univ'!$F$51</f>
        <v>1514.9618298238222</v>
      </c>
      <c r="E13" s="251">
        <v>20015209.444108509</v>
      </c>
      <c r="F13" s="255">
        <f t="shared" si="3"/>
        <v>5.3832604642280978E-2</v>
      </c>
      <c r="G13" s="250">
        <f t="shared" si="0"/>
        <v>284.54585257243912</v>
      </c>
      <c r="H13" s="253">
        <f t="shared" si="1"/>
        <v>1799.5076823962613</v>
      </c>
      <c r="I13" s="209">
        <v>82</v>
      </c>
      <c r="J13" s="253">
        <f t="shared" si="2"/>
        <v>80.419998326288919</v>
      </c>
      <c r="K13" s="293">
        <f t="shared" si="4"/>
        <v>1879.9276807225501</v>
      </c>
      <c r="L13" s="252">
        <f t="shared" si="5"/>
        <v>2.0786404323540619E-3</v>
      </c>
      <c r="M13" s="198"/>
    </row>
    <row r="14" spans="1:14" ht="18">
      <c r="B14" s="258" t="s">
        <v>46</v>
      </c>
      <c r="C14" s="257">
        <f>'25-26 Point Calculation'!$J$12</f>
        <v>2594.5500613182185</v>
      </c>
      <c r="D14" s="256">
        <f>'2026-27 Univ'!$G$51</f>
        <v>2187.594539496336</v>
      </c>
      <c r="E14" s="251">
        <v>22962199.693418726</v>
      </c>
      <c r="F14" s="255">
        <f t="shared" si="3"/>
        <v>6.1758785051173527E-2</v>
      </c>
      <c r="G14" s="250">
        <f t="shared" si="0"/>
        <v>326.44168460728548</v>
      </c>
      <c r="H14" s="253">
        <f t="shared" si="1"/>
        <v>2514.0362241036214</v>
      </c>
      <c r="I14" s="209">
        <v>93</v>
      </c>
      <c r="J14" s="253">
        <f t="shared" si="2"/>
        <v>127.42392601869206</v>
      </c>
      <c r="K14" s="293">
        <f t="shared" si="4"/>
        <v>2641.4601501223133</v>
      </c>
      <c r="L14" s="252">
        <f t="shared" si="5"/>
        <v>1.8080240386751711E-2</v>
      </c>
      <c r="M14" s="198"/>
    </row>
    <row r="15" spans="1:14" ht="18">
      <c r="B15" s="249" t="s">
        <v>47</v>
      </c>
      <c r="C15" s="257">
        <f>'25-26 Point Calculation'!$J$13</f>
        <v>4731.1190722425345</v>
      </c>
      <c r="D15" s="256">
        <f>'2026-27 Univ'!$H$51</f>
        <v>4000.4256453494395</v>
      </c>
      <c r="E15" s="251">
        <v>40679853.911898367</v>
      </c>
      <c r="F15" s="255">
        <f t="shared" si="3"/>
        <v>0.10941191990321997</v>
      </c>
      <c r="G15" s="250">
        <f t="shared" si="0"/>
        <v>578.32438607284143</v>
      </c>
      <c r="H15" s="253">
        <f t="shared" si="1"/>
        <v>4578.7500314222807</v>
      </c>
      <c r="I15" s="209">
        <v>95</v>
      </c>
      <c r="J15" s="253">
        <f t="shared" si="2"/>
        <v>237.06478287688856</v>
      </c>
      <c r="K15" s="293">
        <f t="shared" si="4"/>
        <v>4815.8148142991695</v>
      </c>
      <c r="L15" s="252">
        <f t="shared" si="5"/>
        <v>1.7901841142309083E-2</v>
      </c>
      <c r="M15" s="198"/>
    </row>
    <row r="16" spans="1:14" ht="18">
      <c r="B16" s="248" t="s">
        <v>62</v>
      </c>
      <c r="C16" s="247">
        <f t="shared" ref="C16:H16" si="6">SUM(C10:C15)</f>
        <v>18882.454749634962</v>
      </c>
      <c r="D16" s="247">
        <f t="shared" si="6"/>
        <v>15798.231367851808</v>
      </c>
      <c r="E16" s="246">
        <f t="shared" si="6"/>
        <v>156849275.06601623</v>
      </c>
      <c r="F16" s="245">
        <f t="shared" si="6"/>
        <v>0.42185943827545669</v>
      </c>
      <c r="G16" s="244">
        <f t="shared" si="6"/>
        <v>2229.8447999586488</v>
      </c>
      <c r="H16" s="243">
        <f t="shared" si="6"/>
        <v>18028.076167810457</v>
      </c>
      <c r="I16" s="242">
        <f>AVERAGE(I10:I15)</f>
        <v>89</v>
      </c>
      <c r="J16" s="243">
        <f>SUM(J10:J15)</f>
        <v>885.12082795123001</v>
      </c>
      <c r="K16" s="241">
        <f>SUM(K10:K15)</f>
        <v>18913.196995761686</v>
      </c>
      <c r="L16" s="240">
        <f t="shared" si="5"/>
        <v>1.628085253444933E-3</v>
      </c>
      <c r="M16" s="199"/>
    </row>
    <row r="17" spans="2:13" ht="18">
      <c r="B17" s="239"/>
      <c r="C17" s="238"/>
      <c r="D17" s="237"/>
      <c r="E17" s="236"/>
      <c r="F17" s="235"/>
      <c r="G17" s="234"/>
      <c r="H17" s="233"/>
      <c r="I17" s="232"/>
      <c r="J17" s="233"/>
      <c r="K17" s="231"/>
      <c r="L17" s="230"/>
      <c r="M17" s="200"/>
    </row>
    <row r="18" spans="2:13" ht="18">
      <c r="B18" s="208" t="s">
        <v>40</v>
      </c>
      <c r="C18" s="238"/>
      <c r="D18" s="237"/>
      <c r="E18" s="229" t="s">
        <v>13</v>
      </c>
      <c r="F18" s="235"/>
      <c r="G18" s="234"/>
      <c r="H18" s="233"/>
      <c r="I18" s="232"/>
      <c r="J18" s="233"/>
      <c r="K18" s="231"/>
      <c r="L18" s="230"/>
      <c r="M18" s="200"/>
    </row>
    <row r="19" spans="2:13" ht="18">
      <c r="B19" s="258" t="s">
        <v>18</v>
      </c>
      <c r="C19" s="257">
        <f>'25-26 Point Calculation'!$J$17</f>
        <v>779.43247462100476</v>
      </c>
      <c r="D19" s="256">
        <f>'2026-27 CC'!$C$58</f>
        <v>643.77633103896358</v>
      </c>
      <c r="E19" s="210">
        <v>7785177.1954395948</v>
      </c>
      <c r="F19" s="255">
        <f t="shared" ref="F19:F37" si="7">E19/$E$41</f>
        <v>2.0938894854061238E-2</v>
      </c>
      <c r="G19" s="250">
        <f t="shared" ref="G19:G31" si="8">$D$41*F19*$N$10</f>
        <v>110.67782671422044</v>
      </c>
      <c r="H19" s="253">
        <f>D19+G19</f>
        <v>754.45415775318406</v>
      </c>
      <c r="I19" s="209">
        <v>78</v>
      </c>
      <c r="J19" s="253">
        <f t="shared" ref="J19:J31" si="9">H19*$N$12*I19/100</f>
        <v>32.071846246087858</v>
      </c>
      <c r="K19" s="293">
        <f>H19+J19</f>
        <v>786.52600399927189</v>
      </c>
      <c r="L19" s="252">
        <f t="shared" ref="L19:L32" si="10">K19/C19-1</f>
        <v>9.1008902108118406E-3</v>
      </c>
      <c r="M19" s="198"/>
    </row>
    <row r="20" spans="2:13" ht="18">
      <c r="B20" s="258" t="s">
        <v>19</v>
      </c>
      <c r="C20" s="257">
        <f>'25-26 Point Calculation'!$J$18</f>
        <v>458.8374383920941</v>
      </c>
      <c r="D20" s="256">
        <f>'2026-27 CC'!$D$58</f>
        <v>397.94200247050469</v>
      </c>
      <c r="E20" s="251">
        <v>4023127.1769537395</v>
      </c>
      <c r="F20" s="255">
        <f t="shared" si="7"/>
        <v>1.0820542015677771E-2</v>
      </c>
      <c r="G20" s="250">
        <f t="shared" si="8"/>
        <v>57.194712639423017</v>
      </c>
      <c r="H20" s="253">
        <f t="shared" ref="H20:H30" si="11">D20+G20</f>
        <v>455.13671510992771</v>
      </c>
      <c r="I20" s="209">
        <v>90</v>
      </c>
      <c r="J20" s="253">
        <f t="shared" si="9"/>
        <v>22.324455876141954</v>
      </c>
      <c r="K20" s="293">
        <f t="shared" ref="K20:K31" si="12">H20+J20</f>
        <v>477.46117098606965</v>
      </c>
      <c r="L20" s="252">
        <f t="shared" si="10"/>
        <v>4.0588955991121223E-2</v>
      </c>
      <c r="M20" s="198"/>
    </row>
    <row r="21" spans="2:13" ht="18">
      <c r="B21" s="258" t="s">
        <v>20</v>
      </c>
      <c r="C21" s="257">
        <f>'25-26 Point Calculation'!$J$19</f>
        <v>568.61570244924405</v>
      </c>
      <c r="D21" s="256">
        <f>'2026-27 CC'!$E$58</f>
        <v>477.48480900465245</v>
      </c>
      <c r="E21" s="251">
        <v>5301185.9021308161</v>
      </c>
      <c r="F21" s="255">
        <f t="shared" si="7"/>
        <v>1.4257989435561098E-2</v>
      </c>
      <c r="G21" s="250">
        <f t="shared" si="8"/>
        <v>75.364210720803385</v>
      </c>
      <c r="H21" s="253">
        <f t="shared" si="11"/>
        <v>552.84901972545583</v>
      </c>
      <c r="I21" s="209">
        <v>97</v>
      </c>
      <c r="J21" s="253">
        <f t="shared" si="9"/>
        <v>29.226363427786222</v>
      </c>
      <c r="K21" s="293">
        <f t="shared" si="12"/>
        <v>582.075383153242</v>
      </c>
      <c r="L21" s="252">
        <f t="shared" si="10"/>
        <v>2.3670962032919629E-2</v>
      </c>
      <c r="M21" s="198"/>
    </row>
    <row r="22" spans="2:13" ht="18">
      <c r="B22" s="258" t="s">
        <v>21</v>
      </c>
      <c r="C22" s="257">
        <f>'25-26 Point Calculation'!$J$20</f>
        <v>388.57034713708623</v>
      </c>
      <c r="D22" s="256">
        <f>'2026-27 CC'!$F$58</f>
        <v>346.65742528615215</v>
      </c>
      <c r="E22" s="251">
        <v>3153631.2396221487</v>
      </c>
      <c r="F22" s="255">
        <f t="shared" si="7"/>
        <v>8.4819588915217153E-3</v>
      </c>
      <c r="G22" s="250">
        <f t="shared" si="8"/>
        <v>44.833539827958113</v>
      </c>
      <c r="H22" s="253">
        <f t="shared" si="11"/>
        <v>391.49096511411028</v>
      </c>
      <c r="I22" s="209">
        <v>99</v>
      </c>
      <c r="J22" s="253">
        <f t="shared" si="9"/>
        <v>21.122895022731822</v>
      </c>
      <c r="K22" s="293">
        <f t="shared" si="12"/>
        <v>412.61386013684211</v>
      </c>
      <c r="L22" s="252">
        <f t="shared" si="10"/>
        <v>6.1876860076699014E-2</v>
      </c>
      <c r="M22" s="198"/>
    </row>
    <row r="23" spans="2:13" ht="18">
      <c r="B23" s="258" t="s">
        <v>22</v>
      </c>
      <c r="C23" s="257">
        <f>'25-26 Point Calculation'!$J$21</f>
        <v>429.49794051490585</v>
      </c>
      <c r="D23" s="256">
        <f>'2026-27 CC'!$G$58</f>
        <v>357.84772419390316</v>
      </c>
      <c r="E23" s="251">
        <v>4211572.6146597713</v>
      </c>
      <c r="F23" s="255">
        <f t="shared" si="7"/>
        <v>1.1327382015179072E-2</v>
      </c>
      <c r="G23" s="250">
        <f t="shared" si="8"/>
        <v>59.873743697538309</v>
      </c>
      <c r="H23" s="253">
        <f t="shared" si="11"/>
        <v>417.72146789144148</v>
      </c>
      <c r="I23" s="209">
        <v>91</v>
      </c>
      <c r="J23" s="253">
        <f t="shared" si="9"/>
        <v>20.716896200076039</v>
      </c>
      <c r="K23" s="293">
        <f t="shared" si="12"/>
        <v>438.43836409151754</v>
      </c>
      <c r="L23" s="252">
        <f t="shared" si="10"/>
        <v>2.0815987070609498E-2</v>
      </c>
      <c r="M23" s="198"/>
    </row>
    <row r="24" spans="2:13" ht="18">
      <c r="B24" s="258" t="s">
        <v>23</v>
      </c>
      <c r="C24" s="257">
        <f>'25-26 Point Calculation'!$J$22</f>
        <v>701.32223340273549</v>
      </c>
      <c r="D24" s="256">
        <f>'2026-27 CC'!$H$58</f>
        <v>633.15197058025228</v>
      </c>
      <c r="E24" s="251">
        <v>5021739.9703409448</v>
      </c>
      <c r="F24" s="255">
        <f t="shared" si="7"/>
        <v>1.3506395883320456E-2</v>
      </c>
      <c r="G24" s="250">
        <f t="shared" si="8"/>
        <v>71.391472832094763</v>
      </c>
      <c r="H24" s="253">
        <f t="shared" si="11"/>
        <v>704.54344341234707</v>
      </c>
      <c r="I24" s="209">
        <v>95</v>
      </c>
      <c r="J24" s="253">
        <f t="shared" si="9"/>
        <v>36.47773678267427</v>
      </c>
      <c r="K24" s="293">
        <f t="shared" si="12"/>
        <v>741.02118019502132</v>
      </c>
      <c r="L24" s="252">
        <f t="shared" si="10"/>
        <v>5.6605858051399727E-2</v>
      </c>
      <c r="M24" s="198"/>
    </row>
    <row r="25" spans="2:13" ht="18">
      <c r="B25" s="258" t="s">
        <v>24</v>
      </c>
      <c r="C25" s="257">
        <f>'25-26 Point Calculation'!$J$23</f>
        <v>649.65049781273467</v>
      </c>
      <c r="D25" s="256">
        <f>'2026-27 CC'!$I$58</f>
        <v>565.63287977754499</v>
      </c>
      <c r="E25" s="251">
        <v>6341625.0423641466</v>
      </c>
      <c r="F25" s="255">
        <f t="shared" si="7"/>
        <v>1.705633881316514E-2</v>
      </c>
      <c r="G25" s="250">
        <f t="shared" si="8"/>
        <v>90.155594395010795</v>
      </c>
      <c r="H25" s="253">
        <f t="shared" si="11"/>
        <v>655.78847417255577</v>
      </c>
      <c r="I25" s="209">
        <v>89</v>
      </c>
      <c r="J25" s="253">
        <f t="shared" si="9"/>
        <v>31.809019939739819</v>
      </c>
      <c r="K25" s="293">
        <f t="shared" si="12"/>
        <v>687.59749411229564</v>
      </c>
      <c r="L25" s="252">
        <f t="shared" si="10"/>
        <v>5.8411401865037016E-2</v>
      </c>
      <c r="M25" s="198"/>
    </row>
    <row r="26" spans="2:13" ht="18">
      <c r="B26" s="258" t="s">
        <v>48</v>
      </c>
      <c r="C26" s="257">
        <f>'25-26 Point Calculation'!$J$24</f>
        <v>691.41478653115803</v>
      </c>
      <c r="D26" s="256">
        <f>'2026-27 CC'!$J$58</f>
        <v>608.17004136114565</v>
      </c>
      <c r="E26" s="251">
        <v>5696903.0810695076</v>
      </c>
      <c r="F26" s="255">
        <f t="shared" si="7"/>
        <v>1.5322304375829472E-2</v>
      </c>
      <c r="G26" s="250">
        <f t="shared" si="8"/>
        <v>80.989916630756497</v>
      </c>
      <c r="H26" s="253">
        <f t="shared" si="11"/>
        <v>689.15995799190216</v>
      </c>
      <c r="I26" s="209">
        <v>95</v>
      </c>
      <c r="J26" s="253">
        <f t="shared" si="9"/>
        <v>35.681256825030736</v>
      </c>
      <c r="K26" s="293">
        <f t="shared" si="12"/>
        <v>724.84121481693285</v>
      </c>
      <c r="L26" s="252">
        <f t="shared" si="10"/>
        <v>4.8344971697055872E-2</v>
      </c>
      <c r="M26" s="198"/>
    </row>
    <row r="27" spans="2:13" ht="18">
      <c r="B27" s="258" t="s">
        <v>26</v>
      </c>
      <c r="C27" s="257">
        <f>'25-26 Point Calculation'!$J$25</f>
        <v>923.4211145713042</v>
      </c>
      <c r="D27" s="228">
        <f>'2026-27 CC'!$K$58</f>
        <v>768.04952333692847</v>
      </c>
      <c r="E27" s="251">
        <v>10857805.553386278</v>
      </c>
      <c r="F27" s="255">
        <f t="shared" si="7"/>
        <v>2.9202989619988986E-2</v>
      </c>
      <c r="G27" s="250">
        <f t="shared" si="8"/>
        <v>154.35979058232996</v>
      </c>
      <c r="H27" s="253">
        <f t="shared" si="11"/>
        <v>922.40931391925847</v>
      </c>
      <c r="I27" s="209">
        <v>89</v>
      </c>
      <c r="J27" s="253">
        <f t="shared" si="9"/>
        <v>44.741463771653635</v>
      </c>
      <c r="K27" s="293">
        <f t="shared" si="12"/>
        <v>967.15077769091215</v>
      </c>
      <c r="L27" s="252">
        <f t="shared" si="10"/>
        <v>4.7356143832501862E-2</v>
      </c>
      <c r="M27" s="198"/>
    </row>
    <row r="28" spans="2:13" ht="18">
      <c r="B28" s="258" t="s">
        <v>27</v>
      </c>
      <c r="C28" s="257">
        <f>'25-26 Point Calculation'!$J$26</f>
        <v>671.74650621048113</v>
      </c>
      <c r="D28" s="256">
        <f>'2026-27 CC'!$L$58</f>
        <v>539.65274677999901</v>
      </c>
      <c r="E28" s="251">
        <v>8997306.7689125892</v>
      </c>
      <c r="F28" s="255">
        <f t="shared" si="7"/>
        <v>2.4199020224530212E-2</v>
      </c>
      <c r="G28" s="250">
        <f t="shared" si="8"/>
        <v>127.91004423736325</v>
      </c>
      <c r="H28" s="253">
        <f t="shared" si="11"/>
        <v>667.56279101736231</v>
      </c>
      <c r="I28" s="209">
        <v>96</v>
      </c>
      <c r="J28" s="253">
        <f t="shared" si="9"/>
        <v>34.926885226028396</v>
      </c>
      <c r="K28" s="293">
        <f t="shared" si="12"/>
        <v>702.4896762433907</v>
      </c>
      <c r="L28" s="252">
        <f t="shared" si="10"/>
        <v>4.5766028924126179E-2</v>
      </c>
      <c r="M28" s="198"/>
    </row>
    <row r="29" spans="2:13" ht="18">
      <c r="B29" s="258" t="s">
        <v>28</v>
      </c>
      <c r="C29" s="257">
        <f>'25-26 Point Calculation'!$J$27</f>
        <v>714.28882735670561</v>
      </c>
      <c r="D29" s="256">
        <f>'2026-27 CC'!$M$58</f>
        <v>521.76309304983681</v>
      </c>
      <c r="E29" s="251">
        <v>11201006.185615968</v>
      </c>
      <c r="F29" s="255">
        <f t="shared" si="7"/>
        <v>3.0126056850406605E-2</v>
      </c>
      <c r="G29" s="250">
        <f t="shared" si="8"/>
        <v>159.23889598334503</v>
      </c>
      <c r="H29" s="253">
        <f t="shared" si="11"/>
        <v>681.00198903318187</v>
      </c>
      <c r="I29" s="209">
        <v>85</v>
      </c>
      <c r="J29" s="253">
        <f t="shared" si="9"/>
        <v>31.54741714196215</v>
      </c>
      <c r="K29" s="293">
        <f t="shared" si="12"/>
        <v>712.54940617514399</v>
      </c>
      <c r="L29" s="252">
        <f t="shared" si="10"/>
        <v>-2.4351790409469221E-3</v>
      </c>
      <c r="M29" s="198"/>
    </row>
    <row r="30" spans="2:13" ht="18">
      <c r="B30" s="258" t="s">
        <v>29</v>
      </c>
      <c r="C30" s="257">
        <f>'25-26 Point Calculation'!$J$28</f>
        <v>811.65629211498231</v>
      </c>
      <c r="D30" s="256">
        <f>'2026-27 CC'!$N$58</f>
        <v>677.42071589060004</v>
      </c>
      <c r="E30" s="251">
        <v>6873840.4424665999</v>
      </c>
      <c r="F30" s="255">
        <f t="shared" si="7"/>
        <v>1.8487777304890846E-2</v>
      </c>
      <c r="G30" s="250">
        <f t="shared" si="8"/>
        <v>97.721824725861069</v>
      </c>
      <c r="H30" s="253">
        <f t="shared" si="11"/>
        <v>775.14254061646113</v>
      </c>
      <c r="I30" s="209">
        <v>91</v>
      </c>
      <c r="J30" s="253">
        <f t="shared" si="9"/>
        <v>38.44319430187339</v>
      </c>
      <c r="K30" s="293">
        <f t="shared" si="12"/>
        <v>813.58573491833454</v>
      </c>
      <c r="L30" s="252">
        <f t="shared" si="10"/>
        <v>2.3771673084977962E-3</v>
      </c>
      <c r="M30" s="198"/>
    </row>
    <row r="31" spans="2:13" ht="18">
      <c r="B31" s="249" t="s">
        <v>30</v>
      </c>
      <c r="C31" s="257">
        <f>'25-26 Point Calculation'!$J$29</f>
        <v>876.70355966405941</v>
      </c>
      <c r="D31" s="256">
        <f>'2026-27 CC'!$O$58</f>
        <v>724.35666416533263</v>
      </c>
      <c r="E31" s="251">
        <v>9267339.581396617</v>
      </c>
      <c r="F31" s="255">
        <f t="shared" si="7"/>
        <v>2.492529639343509E-2</v>
      </c>
      <c r="G31" s="250">
        <f t="shared" si="8"/>
        <v>131.74896069064164</v>
      </c>
      <c r="H31" s="253">
        <f>D31+G31</f>
        <v>856.10562485597427</v>
      </c>
      <c r="I31" s="209">
        <v>95</v>
      </c>
      <c r="J31" s="253">
        <f t="shared" si="9"/>
        <v>44.324868726918069</v>
      </c>
      <c r="K31" s="293">
        <f t="shared" si="12"/>
        <v>900.43049358289238</v>
      </c>
      <c r="L31" s="252">
        <f t="shared" si="10"/>
        <v>2.7063804700330873E-2</v>
      </c>
      <c r="M31" s="198"/>
    </row>
    <row r="32" spans="2:13" ht="18">
      <c r="B32" s="248" t="s">
        <v>63</v>
      </c>
      <c r="C32" s="247">
        <f t="shared" ref="C32:H32" si="13">SUM(C19:C31)</f>
        <v>8665.1577207784958</v>
      </c>
      <c r="D32" s="247">
        <f t="shared" si="13"/>
        <v>7261.9059269358168</v>
      </c>
      <c r="E32" s="246">
        <f t="shared" si="13"/>
        <v>88732260.754358739</v>
      </c>
      <c r="F32" s="245">
        <f t="shared" si="13"/>
        <v>0.2386529466775677</v>
      </c>
      <c r="G32" s="244">
        <f t="shared" si="13"/>
        <v>1261.4605336773461</v>
      </c>
      <c r="H32" s="243">
        <f t="shared" si="13"/>
        <v>8523.3664606131606</v>
      </c>
      <c r="I32" s="242">
        <f>AVERAGE(I19:I31)</f>
        <v>91.538461538461533</v>
      </c>
      <c r="J32" s="243">
        <f>SUM(J19:J31)</f>
        <v>423.41429948870439</v>
      </c>
      <c r="K32" s="241">
        <f>SUM(K19:K31)</f>
        <v>8946.7807601018667</v>
      </c>
      <c r="L32" s="240">
        <f t="shared" si="10"/>
        <v>3.2500624731625738E-2</v>
      </c>
      <c r="M32" s="199"/>
    </row>
    <row r="33" spans="2:14" ht="18">
      <c r="B33" s="239"/>
      <c r="C33" s="238"/>
      <c r="D33" s="237"/>
      <c r="E33" s="236"/>
      <c r="F33" s="235"/>
      <c r="G33" s="234"/>
      <c r="H33" s="233"/>
      <c r="I33" s="232"/>
      <c r="J33" s="233"/>
      <c r="K33" s="231"/>
      <c r="L33" s="230"/>
      <c r="M33" s="200"/>
    </row>
    <row r="34" spans="2:14" ht="18">
      <c r="B34" s="208" t="s">
        <v>49</v>
      </c>
      <c r="C34" s="238"/>
      <c r="D34" s="237"/>
      <c r="E34" s="229" t="s">
        <v>13</v>
      </c>
      <c r="F34" s="235"/>
      <c r="G34" s="234"/>
      <c r="H34" s="233"/>
      <c r="I34" s="232"/>
      <c r="J34" s="233"/>
      <c r="K34" s="231"/>
      <c r="L34" s="230"/>
      <c r="M34" s="200"/>
      <c r="N34" s="19" t="s">
        <v>13</v>
      </c>
    </row>
    <row r="35" spans="2:14" ht="18">
      <c r="B35" s="258" t="s">
        <v>50</v>
      </c>
      <c r="C35" s="257">
        <f>'25-26 Point Calculation'!$J$33</f>
        <v>2738.6107763018563</v>
      </c>
      <c r="D35" s="256">
        <f>'2026-27 Univ'!$I$51</f>
        <v>2404.4829002120305</v>
      </c>
      <c r="E35" s="210">
        <v>18144893.372012895</v>
      </c>
      <c r="F35" s="255">
        <f t="shared" si="7"/>
        <v>4.8802230818495509E-2</v>
      </c>
      <c r="G35" s="250">
        <f>$D$41*F35*$N$10</f>
        <v>257.95653894069829</v>
      </c>
      <c r="H35" s="253">
        <f>D35+G35</f>
        <v>2662.4394391527289</v>
      </c>
      <c r="I35" s="209">
        <v>94</v>
      </c>
      <c r="J35" s="253">
        <f>H35*$N$12*I35/100</f>
        <v>136.39677246779431</v>
      </c>
      <c r="K35" s="293">
        <f>H35+J35</f>
        <v>2798.836211620523</v>
      </c>
      <c r="L35" s="252">
        <f>K35/C35-1</f>
        <v>2.1991235789991848E-2</v>
      </c>
      <c r="M35" s="198"/>
    </row>
    <row r="36" spans="2:14" ht="18">
      <c r="B36" s="258" t="s">
        <v>51</v>
      </c>
      <c r="C36" s="257">
        <f>'25-26 Point Calculation'!$J$34</f>
        <v>8554.2576496120892</v>
      </c>
      <c r="D36" s="256">
        <f>'2026-27 Univ'!$J$51</f>
        <v>7303.8781152356041</v>
      </c>
      <c r="E36" s="251">
        <v>92343162.471766874</v>
      </c>
      <c r="F36" s="255">
        <f t="shared" si="7"/>
        <v>0.2483647733311021</v>
      </c>
      <c r="G36" s="250">
        <f>$D$41*F36*$N$10</f>
        <v>1312.794850742793</v>
      </c>
      <c r="H36" s="253">
        <f>D36+G36</f>
        <v>8616.6729659783978</v>
      </c>
      <c r="I36" s="209">
        <v>95</v>
      </c>
      <c r="J36" s="253">
        <f>H36*$N$12*I36/100</f>
        <v>446.12824281353153</v>
      </c>
      <c r="K36" s="293">
        <f>H36+J36</f>
        <v>9062.8012087919287</v>
      </c>
      <c r="L36" s="252">
        <f>K36/C36-1</f>
        <v>5.944917490331858E-2</v>
      </c>
      <c r="M36" s="198"/>
    </row>
    <row r="37" spans="2:14" ht="18">
      <c r="B37" s="258" t="s">
        <v>54</v>
      </c>
      <c r="C37" s="227">
        <f>'25-26 Point Calculation'!$J$35</f>
        <v>1971.2003785311731</v>
      </c>
      <c r="D37" s="256">
        <f>'2026-27 Univ'!$K$51</f>
        <v>1649.8061565714306</v>
      </c>
      <c r="E37" s="251">
        <v>14295795.74487387</v>
      </c>
      <c r="F37" s="255">
        <f t="shared" si="7"/>
        <v>3.8449756048249802E-2</v>
      </c>
      <c r="G37" s="250">
        <f>$D$41*F37*$N$10</f>
        <v>203.23591415746813</v>
      </c>
      <c r="H37" s="253">
        <f>D37+G37</f>
        <v>1853.0420707288988</v>
      </c>
      <c r="I37" s="209">
        <v>90</v>
      </c>
      <c r="J37" s="253">
        <f>H37*$N$12*I37/100</f>
        <v>90.891713569252502</v>
      </c>
      <c r="K37" s="293">
        <f>H37+J37</f>
        <v>1943.9337842981513</v>
      </c>
      <c r="L37" s="252">
        <f>K37/C37-1</f>
        <v>-1.3832482242794319E-2</v>
      </c>
      <c r="M37" s="198"/>
    </row>
    <row r="38" spans="2:14" ht="20.25">
      <c r="B38" s="249" t="s">
        <v>118</v>
      </c>
      <c r="C38" s="257">
        <f>'25-26 Point Calculation'!J36</f>
        <v>847.2206783818757</v>
      </c>
      <c r="D38" s="256">
        <f>'2026-27 Univ'!$L$51</f>
        <v>820.04900110289418</v>
      </c>
      <c r="E38" s="251">
        <v>1439201.5962793017</v>
      </c>
      <c r="F38" s="255">
        <f>E38/$E$41</f>
        <v>3.8708548491281679E-3</v>
      </c>
      <c r="G38" s="226">
        <f>$D$41*F38*$N$10</f>
        <v>20.460382709482527</v>
      </c>
      <c r="H38" s="253">
        <f>D38+G38</f>
        <v>840.50938381237665</v>
      </c>
      <c r="I38" s="271">
        <v>100</v>
      </c>
      <c r="J38" s="270">
        <f>H38*$N$12*I38/100</f>
        <v>45.807761417774529</v>
      </c>
      <c r="K38" s="293">
        <f>H38+J38</f>
        <v>886.31714523015114</v>
      </c>
      <c r="L38" s="252">
        <f>K38/C38-1</f>
        <v>4.6146733485007196E-2</v>
      </c>
      <c r="M38" s="198"/>
    </row>
    <row r="39" spans="2:14" ht="18">
      <c r="B39" s="248" t="s">
        <v>62</v>
      </c>
      <c r="C39" s="247">
        <f t="shared" ref="C39:H39" si="14">SUM(C35:C38)</f>
        <v>14111.289482826995</v>
      </c>
      <c r="D39" s="247">
        <f t="shared" si="14"/>
        <v>12178.216173121958</v>
      </c>
      <c r="E39" s="246">
        <f t="shared" si="14"/>
        <v>126223053.18493295</v>
      </c>
      <c r="F39" s="245">
        <f t="shared" si="14"/>
        <v>0.33948761504697561</v>
      </c>
      <c r="G39" s="244">
        <f t="shared" si="14"/>
        <v>1794.4476865504419</v>
      </c>
      <c r="H39" s="243">
        <f t="shared" si="14"/>
        <v>13972.663859672404</v>
      </c>
      <c r="I39" s="242">
        <f>AVERAGE(I35:I37)</f>
        <v>93</v>
      </c>
      <c r="J39" s="243">
        <f>SUM(J35:J37)</f>
        <v>673.41672885057835</v>
      </c>
      <c r="K39" s="241">
        <f>SUM(K35:K38)</f>
        <v>14691.888349940753</v>
      </c>
      <c r="L39" s="240">
        <f>K39/C39-1</f>
        <v>4.1144281521566795E-2</v>
      </c>
      <c r="M39" s="199"/>
    </row>
    <row r="40" spans="2:14" ht="18">
      <c r="B40" s="225"/>
      <c r="C40" s="224"/>
      <c r="D40" s="223"/>
      <c r="E40" s="222"/>
      <c r="F40" s="255"/>
      <c r="G40" s="250"/>
      <c r="H40" s="253"/>
      <c r="I40" s="221"/>
      <c r="J40" s="253"/>
      <c r="K40" s="293"/>
      <c r="L40" s="252"/>
      <c r="M40" s="198"/>
      <c r="N40" s="43"/>
    </row>
    <row r="41" spans="2:14" ht="18.75" thickBot="1">
      <c r="B41" s="220" t="s">
        <v>69</v>
      </c>
      <c r="C41" s="219">
        <f>SUM(C16,C32,C39)</f>
        <v>41658.901953240449</v>
      </c>
      <c r="D41" s="218">
        <f>SUM(D16,D32,D39)</f>
        <v>35238.353467909583</v>
      </c>
      <c r="E41" s="217">
        <f>SUM(E16,E32,E39)</f>
        <v>371804589.00530791</v>
      </c>
      <c r="F41" s="216">
        <f>SUM(F16,F32,F39)</f>
        <v>1</v>
      </c>
      <c r="G41" s="215">
        <f>SUM(G16,G32,G39)</f>
        <v>5285.7530201864365</v>
      </c>
      <c r="H41" s="214">
        <f>SUM(H39,H32,H16)</f>
        <v>40524.106488096018</v>
      </c>
      <c r="I41" s="213">
        <f>AVERAGE(I35:I37,I19:I31,I10:I15)</f>
        <v>91.045454545454547</v>
      </c>
      <c r="J41" s="214">
        <f>SUM(J39,J32,J16)</f>
        <v>1981.9518562905128</v>
      </c>
      <c r="K41" s="212">
        <f>SUM(K39,K32,K16)</f>
        <v>42551.866105804307</v>
      </c>
      <c r="L41" s="211">
        <f>K41/C41-1</f>
        <v>2.1435134165709746E-2</v>
      </c>
      <c r="M41" s="199"/>
      <c r="N41" s="43"/>
    </row>
    <row r="42" spans="2:14">
      <c r="B42" s="326" t="s">
        <v>120</v>
      </c>
      <c r="C42" s="326"/>
      <c r="D42" s="326"/>
      <c r="E42" s="326"/>
      <c r="F42" s="326"/>
      <c r="G42" s="326"/>
      <c r="H42" s="326"/>
      <c r="I42" s="326"/>
      <c r="J42" s="326"/>
      <c r="K42" s="326"/>
      <c r="L42" s="326"/>
      <c r="M42" s="201"/>
      <c r="N42" s="39"/>
    </row>
    <row r="43" spans="2:14" ht="18">
      <c r="E43" s="83"/>
      <c r="G43" s="84"/>
    </row>
    <row r="44" spans="2:14" ht="18">
      <c r="E44" s="85"/>
    </row>
    <row r="45" spans="2:14" ht="18">
      <c r="E45" s="85"/>
    </row>
    <row r="46" spans="2:14">
      <c r="E46" s="86"/>
    </row>
  </sheetData>
  <sheetProtection algorithmName="SHA-512" hashValue="Uw6PAUV+32Lq+LE1c45wboNnkjg0OZtnSyWMjblsejPKX+QGLUBgS2u0WcNGp6+x+EMtsqid7eZ5p9wdoVMVHg==" saltValue="tCuuFe0qHYdH0OjKyKSnMw==" spinCount="100000" sheet="1" objects="1" scenarios="1" selectLockedCells="1"/>
  <mergeCells count="17">
    <mergeCell ref="B2:L2"/>
    <mergeCell ref="B6:B8"/>
    <mergeCell ref="E6:H6"/>
    <mergeCell ref="I6:J6"/>
    <mergeCell ref="K6:L6"/>
    <mergeCell ref="C7:C8"/>
    <mergeCell ref="D7:D8"/>
    <mergeCell ref="E7:E8"/>
    <mergeCell ref="F7:F8"/>
    <mergeCell ref="G7:G8"/>
    <mergeCell ref="H7:H8"/>
    <mergeCell ref="I7:I8"/>
    <mergeCell ref="J7:J8"/>
    <mergeCell ref="K7:K8"/>
    <mergeCell ref="L7:L8"/>
    <mergeCell ref="B4:L4"/>
    <mergeCell ref="B42:L42"/>
  </mergeCells>
  <dataValidations count="1">
    <dataValidation type="list" allowBlank="1" showInputMessage="1" showErrorMessage="1" sqref="N5" xr:uid="{3D6C693E-99EF-4CE1-B90B-2D15AF3AB063}">
      <formula1>#REF!</formula1>
    </dataValidation>
  </dataValidations>
  <printOptions horizontalCentered="1"/>
  <pageMargins left="0.7" right="0.7" top="0.75" bottom="0.75" header="0.3" footer="0.3"/>
  <pageSetup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2:BD540"/>
  <sheetViews>
    <sheetView view="pageBreakPreview" zoomScale="70" zoomScaleNormal="10" zoomScaleSheetLayoutView="70" workbookViewId="0">
      <selection activeCell="B2" sqref="B2:F2"/>
    </sheetView>
  </sheetViews>
  <sheetFormatPr defaultColWidth="9.140625" defaultRowHeight="18"/>
  <cols>
    <col min="1" max="1" width="9.140625" style="33"/>
    <col min="2" max="2" width="41.140625" style="33" bestFit="1" customWidth="1"/>
    <col min="3" max="6" width="13.42578125" style="33" customWidth="1"/>
    <col min="7" max="7" width="11" style="33" customWidth="1"/>
    <col min="8" max="8" width="23" style="33" bestFit="1" customWidth="1"/>
    <col min="9" max="16384" width="9.140625" style="33"/>
  </cols>
  <sheetData>
    <row r="2" spans="2:55" ht="27">
      <c r="B2" s="348" t="s">
        <v>59</v>
      </c>
      <c r="C2" s="349"/>
      <c r="D2" s="349"/>
      <c r="E2" s="349"/>
      <c r="F2" s="349"/>
      <c r="G2" s="101"/>
    </row>
    <row r="3" spans="2:55" ht="18.75" thickBot="1">
      <c r="B3" s="103" t="s">
        <v>18</v>
      </c>
      <c r="C3" s="103" t="s">
        <v>85</v>
      </c>
      <c r="D3" s="103" t="s">
        <v>86</v>
      </c>
      <c r="E3" s="103" t="s">
        <v>95</v>
      </c>
      <c r="F3" s="103" t="s">
        <v>98</v>
      </c>
      <c r="G3" s="31"/>
      <c r="BC3" s="38"/>
    </row>
    <row r="4" spans="2:55" ht="18" customHeight="1">
      <c r="B4" s="55" t="s">
        <v>31</v>
      </c>
      <c r="C4" s="44">
        <v>2867.4</v>
      </c>
      <c r="D4" s="44">
        <v>3041.6000000000004</v>
      </c>
      <c r="E4" s="44">
        <v>3225.6</v>
      </c>
      <c r="F4" s="44">
        <v>3416.4</v>
      </c>
      <c r="G4" s="44"/>
      <c r="H4" s="104" t="s">
        <v>96</v>
      </c>
      <c r="BC4" s="38"/>
    </row>
    <row r="5" spans="2:55" ht="18" customHeight="1">
      <c r="B5" s="55" t="s">
        <v>8</v>
      </c>
      <c r="C5" s="44">
        <v>2254</v>
      </c>
      <c r="D5" s="44">
        <v>2374</v>
      </c>
      <c r="E5" s="44">
        <v>2366.3999999999996</v>
      </c>
      <c r="F5" s="44">
        <v>2695</v>
      </c>
      <c r="G5" s="44"/>
      <c r="H5" s="106" t="s">
        <v>88</v>
      </c>
      <c r="BC5" s="38"/>
    </row>
    <row r="6" spans="2:55">
      <c r="B6" s="55" t="s">
        <v>32</v>
      </c>
      <c r="C6" s="44">
        <v>1992.1999999999998</v>
      </c>
      <c r="D6" s="44">
        <v>2084.4</v>
      </c>
      <c r="E6" s="44">
        <v>2067</v>
      </c>
      <c r="F6" s="44">
        <v>2218.4</v>
      </c>
      <c r="G6" s="44"/>
      <c r="H6" s="107">
        <v>0.8</v>
      </c>
      <c r="BC6" s="38"/>
    </row>
    <row r="7" spans="2:55">
      <c r="B7" s="55" t="s">
        <v>34</v>
      </c>
      <c r="C7" s="44">
        <v>2199.1999999999998</v>
      </c>
      <c r="D7" s="44">
        <v>1848.2</v>
      </c>
      <c r="E7" s="44">
        <v>1659.1999999999998</v>
      </c>
      <c r="F7" s="44">
        <v>1994</v>
      </c>
      <c r="G7" s="44"/>
      <c r="H7" s="106" t="s">
        <v>89</v>
      </c>
      <c r="BC7" s="38"/>
    </row>
    <row r="8" spans="2:55">
      <c r="B8" s="55" t="s">
        <v>87</v>
      </c>
      <c r="C8" s="44">
        <v>42.7</v>
      </c>
      <c r="D8" s="44">
        <v>41.6</v>
      </c>
      <c r="E8" s="44">
        <v>33.9</v>
      </c>
      <c r="F8" s="44">
        <v>31.6</v>
      </c>
      <c r="G8" s="44"/>
      <c r="H8" s="107">
        <v>1</v>
      </c>
      <c r="BC8" s="38"/>
    </row>
    <row r="9" spans="2:55">
      <c r="B9" s="55" t="s">
        <v>35</v>
      </c>
      <c r="C9" s="44">
        <v>170.8</v>
      </c>
      <c r="D9" s="44">
        <v>181.2</v>
      </c>
      <c r="E9" s="44">
        <v>147</v>
      </c>
      <c r="F9" s="44">
        <v>156.4</v>
      </c>
      <c r="G9" s="44"/>
      <c r="H9" s="106" t="s">
        <v>90</v>
      </c>
      <c r="BC9" s="38"/>
    </row>
    <row r="10" spans="2:55" ht="18.75" customHeight="1">
      <c r="B10" s="55" t="s">
        <v>36</v>
      </c>
      <c r="C10" s="44">
        <v>370.6</v>
      </c>
      <c r="D10" s="44">
        <v>271</v>
      </c>
      <c r="E10" s="44">
        <v>260.60000000000002</v>
      </c>
      <c r="F10" s="44">
        <v>551.20000000000005</v>
      </c>
      <c r="G10" s="44"/>
      <c r="H10" s="128">
        <v>1.2</v>
      </c>
      <c r="BC10" s="38"/>
    </row>
    <row r="11" spans="2:55" ht="18.75" customHeight="1">
      <c r="B11" s="55" t="s">
        <v>33</v>
      </c>
      <c r="C11" s="44">
        <v>1690</v>
      </c>
      <c r="D11" s="44">
        <v>1839</v>
      </c>
      <c r="E11" s="44">
        <v>2195</v>
      </c>
      <c r="F11" s="44">
        <v>2399</v>
      </c>
      <c r="G11" s="44"/>
      <c r="H11" s="106" t="s">
        <v>92</v>
      </c>
      <c r="BC11" s="38"/>
    </row>
    <row r="12" spans="2:55" ht="18" customHeight="1" thickBot="1">
      <c r="B12" s="55" t="s">
        <v>14</v>
      </c>
      <c r="C12" s="44">
        <v>495</v>
      </c>
      <c r="D12" s="44">
        <v>424</v>
      </c>
      <c r="E12" s="44">
        <v>416</v>
      </c>
      <c r="F12" s="44">
        <v>416</v>
      </c>
      <c r="G12" s="44"/>
      <c r="H12" s="111">
        <v>1.4</v>
      </c>
      <c r="BC12" s="38"/>
    </row>
    <row r="13" spans="2:55">
      <c r="B13" s="55" t="s">
        <v>39</v>
      </c>
      <c r="C13" s="110">
        <v>31.117901706137001</v>
      </c>
      <c r="D13" s="110">
        <v>28.099173553719009</v>
      </c>
      <c r="E13" s="110">
        <v>25.319318786588614</v>
      </c>
      <c r="F13" s="110">
        <v>27.719821162444113</v>
      </c>
      <c r="G13" s="44"/>
      <c r="BC13" s="38"/>
    </row>
    <row r="14" spans="2:55">
      <c r="B14" s="55" t="s">
        <v>37</v>
      </c>
      <c r="C14" s="44">
        <v>380</v>
      </c>
      <c r="D14" s="44">
        <v>429</v>
      </c>
      <c r="E14" s="44">
        <v>433</v>
      </c>
      <c r="F14" s="44">
        <v>370</v>
      </c>
      <c r="G14" s="112"/>
      <c r="BC14" s="38"/>
    </row>
    <row r="15" spans="2:55">
      <c r="B15" s="55" t="s">
        <v>38</v>
      </c>
      <c r="C15" s="44">
        <v>83983.19</v>
      </c>
      <c r="D15" s="44">
        <v>107976.61000055198</v>
      </c>
      <c r="E15" s="44">
        <v>115194.97</v>
      </c>
      <c r="F15" s="44">
        <v>111006.12999999998</v>
      </c>
      <c r="G15" s="32"/>
      <c r="BC15" s="38"/>
    </row>
    <row r="16" spans="2:55" ht="18" customHeight="1">
      <c r="F16" s="145"/>
      <c r="BC16" s="38"/>
    </row>
    <row r="17" spans="2:56">
      <c r="F17" s="145"/>
      <c r="BC17" s="38"/>
    </row>
    <row r="18" spans="2:56" ht="18" customHeight="1">
      <c r="F18" s="145"/>
      <c r="BC18" s="38"/>
    </row>
    <row r="19" spans="2:56" ht="18" customHeight="1">
      <c r="F19" s="145"/>
      <c r="BD19" s="38"/>
    </row>
    <row r="20" spans="2:56">
      <c r="F20" s="145"/>
      <c r="BD20" s="38"/>
    </row>
    <row r="21" spans="2:56">
      <c r="F21" s="145"/>
      <c r="BD21" s="38"/>
    </row>
    <row r="22" spans="2:56">
      <c r="B22" s="33" t="s">
        <v>13</v>
      </c>
      <c r="F22" s="145"/>
    </row>
    <row r="23" spans="2:56">
      <c r="F23" s="145"/>
    </row>
    <row r="24" spans="2:56" ht="18" customHeight="1">
      <c r="F24" s="145"/>
    </row>
    <row r="25" spans="2:56" ht="18" customHeight="1">
      <c r="F25" s="145"/>
    </row>
    <row r="26" spans="2:56">
      <c r="B26" s="103" t="s">
        <v>19</v>
      </c>
      <c r="C26" s="103" t="s">
        <v>85</v>
      </c>
      <c r="D26" s="103" t="s">
        <v>86</v>
      </c>
      <c r="E26" s="103" t="s">
        <v>95</v>
      </c>
      <c r="F26" s="103" t="s">
        <v>98</v>
      </c>
      <c r="G26" s="31"/>
    </row>
    <row r="27" spans="2:56" ht="18" customHeight="1">
      <c r="B27" s="55" t="s">
        <v>31</v>
      </c>
      <c r="C27" s="44">
        <v>1619.2</v>
      </c>
      <c r="D27" s="44">
        <v>1706.2</v>
      </c>
      <c r="E27" s="44">
        <v>1627</v>
      </c>
      <c r="F27" s="44">
        <v>1567</v>
      </c>
      <c r="G27" s="44"/>
    </row>
    <row r="28" spans="2:56" ht="18" customHeight="1">
      <c r="B28" s="55" t="s">
        <v>8</v>
      </c>
      <c r="C28" s="44">
        <v>1152.2</v>
      </c>
      <c r="D28" s="44">
        <v>1144.2</v>
      </c>
      <c r="E28" s="44">
        <v>1063.8</v>
      </c>
      <c r="F28" s="44">
        <v>1056</v>
      </c>
      <c r="G28" s="44"/>
    </row>
    <row r="29" spans="2:56">
      <c r="B29" s="55" t="s">
        <v>32</v>
      </c>
      <c r="C29" s="44">
        <v>935.2</v>
      </c>
      <c r="D29" s="44">
        <v>929</v>
      </c>
      <c r="E29" s="44">
        <v>910.8</v>
      </c>
      <c r="F29" s="44">
        <v>1020.4000000000001</v>
      </c>
      <c r="G29" s="44"/>
    </row>
    <row r="30" spans="2:56" ht="18" customHeight="1">
      <c r="B30" s="55" t="s">
        <v>34</v>
      </c>
      <c r="C30" s="44">
        <v>862.4</v>
      </c>
      <c r="D30" s="44">
        <v>894.80000000000007</v>
      </c>
      <c r="E30" s="44">
        <v>838.40000000000009</v>
      </c>
      <c r="F30" s="44">
        <v>862.6</v>
      </c>
      <c r="G30" s="44"/>
    </row>
    <row r="31" spans="2:56">
      <c r="B31" s="55" t="s">
        <v>87</v>
      </c>
      <c r="C31" s="44">
        <v>7.1</v>
      </c>
      <c r="D31" s="44">
        <v>5.9</v>
      </c>
      <c r="E31" s="44">
        <v>3.2</v>
      </c>
      <c r="F31" s="44">
        <v>12.3</v>
      </c>
      <c r="G31" s="44"/>
    </row>
    <row r="32" spans="2:56">
      <c r="B32" s="55" t="s">
        <v>35</v>
      </c>
      <c r="C32" s="44">
        <v>62.6</v>
      </c>
      <c r="D32" s="44">
        <v>84.4</v>
      </c>
      <c r="E32" s="44">
        <v>51.4</v>
      </c>
      <c r="F32" s="44">
        <v>94.4</v>
      </c>
      <c r="G32" s="44"/>
    </row>
    <row r="33" spans="2:7">
      <c r="B33" s="55" t="s">
        <v>36</v>
      </c>
      <c r="C33" s="44">
        <v>644.59999999999991</v>
      </c>
      <c r="D33" s="44">
        <v>606</v>
      </c>
      <c r="E33" s="44">
        <v>652.40000000000009</v>
      </c>
      <c r="F33" s="44">
        <v>715.2</v>
      </c>
      <c r="G33" s="44"/>
    </row>
    <row r="34" spans="2:7" ht="18" customHeight="1">
      <c r="B34" s="55" t="s">
        <v>33</v>
      </c>
      <c r="C34" s="44">
        <v>1201</v>
      </c>
      <c r="D34" s="44">
        <v>1332</v>
      </c>
      <c r="E34" s="44">
        <v>1473</v>
      </c>
      <c r="F34" s="44">
        <v>1598</v>
      </c>
      <c r="G34" s="44"/>
    </row>
    <row r="35" spans="2:7" ht="18" customHeight="1">
      <c r="B35" s="55" t="s">
        <v>14</v>
      </c>
      <c r="C35" s="44">
        <v>171</v>
      </c>
      <c r="D35" s="44">
        <v>174</v>
      </c>
      <c r="E35" s="44">
        <v>175</v>
      </c>
      <c r="F35" s="44">
        <v>170</v>
      </c>
      <c r="G35" s="44"/>
    </row>
    <row r="36" spans="2:7" ht="18" customHeight="1">
      <c r="B36" s="55" t="s">
        <v>39</v>
      </c>
      <c r="C36" s="110">
        <v>29.220380601596069</v>
      </c>
      <c r="D36" s="110">
        <v>30.966767371601208</v>
      </c>
      <c r="E36" s="110">
        <v>29.719626168224302</v>
      </c>
      <c r="F36" s="110">
        <v>32.451165721487087</v>
      </c>
      <c r="G36" s="44"/>
    </row>
    <row r="37" spans="2:7">
      <c r="B37" s="55" t="s">
        <v>37</v>
      </c>
      <c r="C37" s="44">
        <v>274</v>
      </c>
      <c r="D37" s="44">
        <v>279</v>
      </c>
      <c r="E37" s="44">
        <v>283</v>
      </c>
      <c r="F37" s="44">
        <v>299</v>
      </c>
      <c r="G37" s="112"/>
    </row>
    <row r="38" spans="2:7">
      <c r="B38" s="55" t="s">
        <v>38</v>
      </c>
      <c r="C38" s="44">
        <v>19545.650000000001</v>
      </c>
      <c r="D38" s="44">
        <v>28023</v>
      </c>
      <c r="E38" s="44">
        <v>48856.5</v>
      </c>
      <c r="F38" s="44">
        <v>61993.9</v>
      </c>
    </row>
    <row r="41" spans="2:7" ht="18" customHeight="1"/>
    <row r="42" spans="2:7" ht="18" customHeight="1"/>
    <row r="44" spans="2:7" ht="18" customHeight="1"/>
    <row r="47" spans="2:7">
      <c r="C47" s="32"/>
      <c r="D47" s="32"/>
      <c r="E47" s="32"/>
      <c r="F47" s="32"/>
      <c r="G47" s="32"/>
    </row>
    <row r="48" spans="2:7" ht="18" customHeight="1"/>
    <row r="49" spans="2:7">
      <c r="B49" s="103" t="s">
        <v>20</v>
      </c>
      <c r="C49" s="103" t="s">
        <v>85</v>
      </c>
      <c r="D49" s="103" t="s">
        <v>86</v>
      </c>
      <c r="E49" s="103" t="s">
        <v>95</v>
      </c>
      <c r="F49" s="103" t="s">
        <v>98</v>
      </c>
      <c r="G49" s="31"/>
    </row>
    <row r="50" spans="2:7" ht="18" customHeight="1">
      <c r="B50" s="55" t="s">
        <v>31</v>
      </c>
      <c r="C50" s="44">
        <v>2461.6000000000004</v>
      </c>
      <c r="D50" s="44">
        <v>2410.4</v>
      </c>
      <c r="E50" s="44">
        <v>2628.2</v>
      </c>
      <c r="F50" s="44">
        <v>2799</v>
      </c>
      <c r="G50" s="44"/>
    </row>
    <row r="51" spans="2:7" ht="18" customHeight="1">
      <c r="B51" s="55" t="s">
        <v>8</v>
      </c>
      <c r="C51" s="44">
        <v>1935.6</v>
      </c>
      <c r="D51" s="44">
        <v>1900.4</v>
      </c>
      <c r="E51" s="44">
        <v>1996</v>
      </c>
      <c r="F51" s="44">
        <v>2057.8000000000002</v>
      </c>
      <c r="G51" s="44"/>
    </row>
    <row r="52" spans="2:7">
      <c r="B52" s="55" t="s">
        <v>32</v>
      </c>
      <c r="C52" s="44">
        <v>1875.8</v>
      </c>
      <c r="D52" s="44">
        <v>1679.8</v>
      </c>
      <c r="E52" s="44">
        <v>1745.4</v>
      </c>
      <c r="F52" s="44">
        <v>1863.6</v>
      </c>
      <c r="G52" s="44"/>
    </row>
    <row r="53" spans="2:7">
      <c r="B53" s="55" t="s">
        <v>34</v>
      </c>
      <c r="C53" s="44">
        <v>1602</v>
      </c>
      <c r="D53" s="44">
        <v>1463</v>
      </c>
      <c r="E53" s="44">
        <v>1473.4</v>
      </c>
      <c r="F53" s="44">
        <v>1384.4</v>
      </c>
      <c r="G53" s="44"/>
    </row>
    <row r="54" spans="2:7">
      <c r="B54" s="55" t="s">
        <v>87</v>
      </c>
      <c r="C54" s="44">
        <v>71.3</v>
      </c>
      <c r="D54" s="44">
        <v>46.7</v>
      </c>
      <c r="E54" s="44">
        <v>78.199999999999989</v>
      </c>
      <c r="F54" s="44">
        <v>57.9</v>
      </c>
      <c r="G54" s="44"/>
    </row>
    <row r="55" spans="2:7" ht="18" customHeight="1">
      <c r="B55" s="55" t="s">
        <v>35</v>
      </c>
      <c r="C55" s="44">
        <v>86.199999999999989</v>
      </c>
      <c r="D55" s="44">
        <v>68.8</v>
      </c>
      <c r="E55" s="44">
        <v>93</v>
      </c>
      <c r="F55" s="44">
        <v>84.4</v>
      </c>
      <c r="G55" s="44"/>
    </row>
    <row r="56" spans="2:7" ht="18" customHeight="1">
      <c r="B56" s="55" t="s">
        <v>36</v>
      </c>
      <c r="C56" s="44">
        <v>245.8</v>
      </c>
      <c r="D56" s="44">
        <v>179</v>
      </c>
      <c r="E56" s="44">
        <v>208.79999999999998</v>
      </c>
      <c r="F56" s="44">
        <v>249.4</v>
      </c>
      <c r="G56" s="44"/>
    </row>
    <row r="57" spans="2:7" ht="18" customHeight="1">
      <c r="B57" s="55" t="s">
        <v>33</v>
      </c>
      <c r="C57" s="44">
        <v>1245</v>
      </c>
      <c r="D57" s="44">
        <v>1392</v>
      </c>
      <c r="E57" s="44">
        <v>1526</v>
      </c>
      <c r="F57" s="44">
        <v>1885</v>
      </c>
      <c r="G57" s="44"/>
    </row>
    <row r="58" spans="2:7" ht="18" customHeight="1">
      <c r="B58" s="55" t="s">
        <v>14</v>
      </c>
      <c r="C58" s="44">
        <v>544</v>
      </c>
      <c r="D58" s="44">
        <v>497</v>
      </c>
      <c r="E58" s="44">
        <v>461</v>
      </c>
      <c r="F58" s="44">
        <v>452</v>
      </c>
      <c r="G58" s="44"/>
    </row>
    <row r="59" spans="2:7">
      <c r="B59" s="55" t="s">
        <v>39</v>
      </c>
      <c r="C59" s="110">
        <v>27.776137034849381</v>
      </c>
      <c r="D59" s="110">
        <v>27.623859191655804</v>
      </c>
      <c r="E59" s="110">
        <v>29.02177445563861</v>
      </c>
      <c r="F59" s="110">
        <v>25.98239547312166</v>
      </c>
      <c r="G59" s="44"/>
    </row>
    <row r="60" spans="2:7">
      <c r="B60" s="55" t="s">
        <v>37</v>
      </c>
      <c r="C60" s="44">
        <v>254</v>
      </c>
      <c r="D60" s="44">
        <v>263</v>
      </c>
      <c r="E60" s="44">
        <v>291</v>
      </c>
      <c r="F60" s="44">
        <v>246</v>
      </c>
      <c r="G60" s="112"/>
    </row>
    <row r="61" spans="2:7">
      <c r="B61" s="55" t="s">
        <v>38</v>
      </c>
      <c r="C61" s="44">
        <v>33138</v>
      </c>
      <c r="D61" s="44">
        <v>34549.5</v>
      </c>
      <c r="E61" s="44">
        <v>38007.050000000003</v>
      </c>
      <c r="F61" s="44">
        <v>50369.75</v>
      </c>
    </row>
    <row r="64" spans="2:7" ht="18" customHeight="1"/>
    <row r="65" spans="2:7" ht="18" customHeight="1"/>
    <row r="70" spans="2:7" ht="18" customHeight="1"/>
    <row r="71" spans="2:7" ht="18" customHeight="1"/>
    <row r="72" spans="2:7">
      <c r="B72" s="103" t="s">
        <v>21</v>
      </c>
      <c r="C72" s="103" t="s">
        <v>85</v>
      </c>
      <c r="D72" s="103" t="s">
        <v>86</v>
      </c>
      <c r="E72" s="103" t="s">
        <v>95</v>
      </c>
      <c r="F72" s="103" t="s">
        <v>98</v>
      </c>
      <c r="G72" s="31"/>
    </row>
    <row r="73" spans="2:7" ht="18" customHeight="1">
      <c r="B73" s="55" t="s">
        <v>31</v>
      </c>
      <c r="C73" s="44">
        <v>1309</v>
      </c>
      <c r="D73" s="44">
        <v>1472.6</v>
      </c>
      <c r="E73" s="44">
        <v>1538</v>
      </c>
      <c r="F73" s="44">
        <v>1625.8000000000002</v>
      </c>
      <c r="G73" s="44"/>
    </row>
    <row r="74" spans="2:7">
      <c r="B74" s="55" t="s">
        <v>8</v>
      </c>
      <c r="C74" s="44">
        <v>1054.2</v>
      </c>
      <c r="D74" s="44">
        <v>1054.5999999999999</v>
      </c>
      <c r="E74" s="44">
        <v>1015.8</v>
      </c>
      <c r="F74" s="44">
        <v>1198.8</v>
      </c>
      <c r="G74" s="44"/>
    </row>
    <row r="75" spans="2:7">
      <c r="B75" s="55" t="s">
        <v>32</v>
      </c>
      <c r="C75" s="44">
        <v>839.6</v>
      </c>
      <c r="D75" s="44">
        <v>937.2</v>
      </c>
      <c r="E75" s="44">
        <v>997.2</v>
      </c>
      <c r="F75" s="44">
        <v>1019.6</v>
      </c>
      <c r="G75" s="44"/>
    </row>
    <row r="76" spans="2:7" ht="18" customHeight="1">
      <c r="B76" s="55" t="s">
        <v>34</v>
      </c>
      <c r="C76" s="44">
        <v>786.4</v>
      </c>
      <c r="D76" s="44">
        <v>700</v>
      </c>
      <c r="E76" s="44">
        <v>826</v>
      </c>
      <c r="F76" s="44">
        <v>855.8</v>
      </c>
      <c r="G76" s="44"/>
    </row>
    <row r="77" spans="2:7">
      <c r="B77" s="55" t="s">
        <v>87</v>
      </c>
      <c r="C77" s="44">
        <v>13.6</v>
      </c>
      <c r="D77" s="44">
        <v>12.3</v>
      </c>
      <c r="E77" s="44">
        <v>10.199999999999999</v>
      </c>
      <c r="F77" s="44">
        <v>9.3000000000000007</v>
      </c>
      <c r="G77" s="44"/>
    </row>
    <row r="78" spans="2:7" ht="18" customHeight="1">
      <c r="B78" s="55" t="s">
        <v>35</v>
      </c>
      <c r="C78" s="44">
        <v>48.8</v>
      </c>
      <c r="D78" s="44">
        <v>67.400000000000006</v>
      </c>
      <c r="E78" s="44">
        <v>132.4</v>
      </c>
      <c r="F78" s="44">
        <v>162.80000000000001</v>
      </c>
      <c r="G78" s="44"/>
    </row>
    <row r="79" spans="2:7">
      <c r="B79" s="55" t="s">
        <v>36</v>
      </c>
      <c r="C79" s="44">
        <v>275</v>
      </c>
      <c r="D79" s="44">
        <v>505.4</v>
      </c>
      <c r="E79" s="44">
        <v>404.6</v>
      </c>
      <c r="F79" s="44">
        <v>312.60000000000002</v>
      </c>
      <c r="G79" s="44"/>
    </row>
    <row r="80" spans="2:7" ht="18" customHeight="1">
      <c r="B80" s="55" t="s">
        <v>33</v>
      </c>
      <c r="C80" s="44">
        <v>858</v>
      </c>
      <c r="D80" s="44">
        <v>930</v>
      </c>
      <c r="E80" s="44">
        <v>1548</v>
      </c>
      <c r="F80" s="44">
        <v>1488</v>
      </c>
      <c r="G80" s="44"/>
    </row>
    <row r="81" spans="2:7">
      <c r="B81" s="55" t="s">
        <v>14</v>
      </c>
      <c r="C81" s="44">
        <v>151</v>
      </c>
      <c r="D81" s="44">
        <v>176</v>
      </c>
      <c r="E81" s="44">
        <v>159</v>
      </c>
      <c r="F81" s="44">
        <v>168</v>
      </c>
      <c r="G81" s="44"/>
    </row>
    <row r="82" spans="2:7">
      <c r="B82" s="55" t="s">
        <v>39</v>
      </c>
      <c r="C82" s="110">
        <v>29.178176795580114</v>
      </c>
      <c r="D82" s="110">
        <v>26.857532379004773</v>
      </c>
      <c r="E82" s="110">
        <v>31.946264744429882</v>
      </c>
      <c r="F82" s="110">
        <v>32.190942472460222</v>
      </c>
      <c r="G82" s="44"/>
    </row>
    <row r="83" spans="2:7">
      <c r="B83" s="55" t="s">
        <v>37</v>
      </c>
      <c r="C83" s="44">
        <v>173</v>
      </c>
      <c r="D83" s="44">
        <v>199</v>
      </c>
      <c r="E83" s="44">
        <v>216</v>
      </c>
      <c r="F83" s="44">
        <v>218</v>
      </c>
      <c r="G83" s="112"/>
    </row>
    <row r="84" spans="2:7" ht="18" customHeight="1">
      <c r="B84" s="55" t="s">
        <v>38</v>
      </c>
      <c r="C84" s="44">
        <v>23914.75</v>
      </c>
      <c r="D84" s="44">
        <v>54978</v>
      </c>
      <c r="E84" s="44">
        <v>51303</v>
      </c>
      <c r="F84" s="44">
        <v>16599.090000000004</v>
      </c>
    </row>
    <row r="85" spans="2:7" ht="18" customHeight="1"/>
    <row r="87" spans="2:7" ht="18" customHeight="1"/>
    <row r="90" spans="2:7" ht="18" customHeight="1"/>
    <row r="92" spans="2:7">
      <c r="G92" s="32"/>
    </row>
    <row r="94" spans="2:7" ht="18" customHeight="1"/>
    <row r="95" spans="2:7" ht="18" customHeight="1">
      <c r="B95" s="103" t="s">
        <v>22</v>
      </c>
      <c r="C95" s="103" t="s">
        <v>85</v>
      </c>
      <c r="D95" s="103" t="s">
        <v>86</v>
      </c>
      <c r="E95" s="103" t="s">
        <v>95</v>
      </c>
      <c r="F95" s="103" t="s">
        <v>98</v>
      </c>
      <c r="G95" s="31"/>
    </row>
    <row r="96" spans="2:7" ht="18" customHeight="1">
      <c r="B96" s="55" t="s">
        <v>31</v>
      </c>
      <c r="C96" s="44">
        <v>1770.6</v>
      </c>
      <c r="D96" s="44">
        <v>1696.4</v>
      </c>
      <c r="E96" s="44">
        <v>1549</v>
      </c>
      <c r="F96" s="44">
        <v>1844.6</v>
      </c>
      <c r="G96" s="44"/>
    </row>
    <row r="97" spans="2:7">
      <c r="B97" s="55" t="s">
        <v>8</v>
      </c>
      <c r="C97" s="44">
        <v>1362.4</v>
      </c>
      <c r="D97" s="44">
        <v>1323</v>
      </c>
      <c r="E97" s="44">
        <v>1398</v>
      </c>
      <c r="F97" s="44">
        <v>1496</v>
      </c>
      <c r="G97" s="44"/>
    </row>
    <row r="98" spans="2:7">
      <c r="B98" s="55" t="s">
        <v>32</v>
      </c>
      <c r="C98" s="44">
        <v>1274.2</v>
      </c>
      <c r="D98" s="44">
        <v>1083.5999999999999</v>
      </c>
      <c r="E98" s="44">
        <v>1127.5999999999999</v>
      </c>
      <c r="F98" s="44">
        <v>1345.2</v>
      </c>
      <c r="G98" s="44"/>
    </row>
    <row r="99" spans="2:7">
      <c r="B99" s="55" t="s">
        <v>34</v>
      </c>
      <c r="C99" s="44">
        <v>1002.4000000000001</v>
      </c>
      <c r="D99" s="44">
        <v>1009.2</v>
      </c>
      <c r="E99" s="44">
        <v>948</v>
      </c>
      <c r="F99" s="44">
        <v>1089.8</v>
      </c>
      <c r="G99" s="44"/>
    </row>
    <row r="100" spans="2:7">
      <c r="B100" s="55" t="s">
        <v>87</v>
      </c>
      <c r="C100" s="44">
        <v>28.5</v>
      </c>
      <c r="D100" s="44">
        <v>37.4</v>
      </c>
      <c r="E100" s="44">
        <v>23</v>
      </c>
      <c r="F100" s="44">
        <v>19.399999999999999</v>
      </c>
      <c r="G100" s="44"/>
    </row>
    <row r="101" spans="2:7" ht="18" customHeight="1">
      <c r="B101" s="55" t="s">
        <v>35</v>
      </c>
      <c r="C101" s="44">
        <v>69.8</v>
      </c>
      <c r="D101" s="44">
        <v>70</v>
      </c>
      <c r="E101" s="44">
        <v>62.599999999999994</v>
      </c>
      <c r="F101" s="44">
        <v>49.2</v>
      </c>
      <c r="G101" s="44"/>
    </row>
    <row r="102" spans="2:7" ht="18" customHeight="1">
      <c r="B102" s="55" t="s">
        <v>36</v>
      </c>
      <c r="C102" s="44">
        <v>146.6</v>
      </c>
      <c r="D102" s="44">
        <v>129.6</v>
      </c>
      <c r="E102" s="44">
        <v>116</v>
      </c>
      <c r="F102" s="44">
        <v>193</v>
      </c>
      <c r="G102" s="44"/>
    </row>
    <row r="103" spans="2:7" ht="18" customHeight="1">
      <c r="B103" s="55" t="s">
        <v>33</v>
      </c>
      <c r="C103" s="44">
        <v>1402</v>
      </c>
      <c r="D103" s="44">
        <v>1400</v>
      </c>
      <c r="E103" s="44">
        <v>1124</v>
      </c>
      <c r="F103" s="44">
        <v>1252</v>
      </c>
      <c r="G103" s="44"/>
    </row>
    <row r="104" spans="2:7" ht="18" customHeight="1">
      <c r="B104" s="55" t="s">
        <v>14</v>
      </c>
      <c r="C104" s="44">
        <v>243</v>
      </c>
      <c r="D104" s="44">
        <v>236</v>
      </c>
      <c r="E104" s="44">
        <v>180</v>
      </c>
      <c r="F104" s="44">
        <v>156</v>
      </c>
      <c r="G104" s="44"/>
    </row>
    <row r="105" spans="2:7">
      <c r="B105" s="55" t="s">
        <v>39</v>
      </c>
      <c r="C105" s="110">
        <v>26.825085742283193</v>
      </c>
      <c r="D105" s="110">
        <v>31.973379629629626</v>
      </c>
      <c r="E105" s="110">
        <v>28.207964601769913</v>
      </c>
      <c r="F105" s="110">
        <v>31.38351983723296</v>
      </c>
      <c r="G105" s="44"/>
    </row>
    <row r="106" spans="2:7">
      <c r="B106" s="55" t="s">
        <v>37</v>
      </c>
      <c r="C106" s="44">
        <v>198</v>
      </c>
      <c r="D106" s="44">
        <v>220</v>
      </c>
      <c r="E106" s="44">
        <v>188</v>
      </c>
      <c r="F106" s="44">
        <v>220</v>
      </c>
      <c r="G106" s="112"/>
    </row>
    <row r="107" spans="2:7">
      <c r="B107" s="55" t="s">
        <v>38</v>
      </c>
      <c r="C107" s="44">
        <v>21287</v>
      </c>
      <c r="D107" s="44">
        <v>30088.5</v>
      </c>
      <c r="E107" s="44">
        <v>44919.5</v>
      </c>
      <c r="F107" s="44">
        <v>25894</v>
      </c>
    </row>
    <row r="108" spans="2:7" ht="18" customHeight="1"/>
    <row r="109" spans="2:7" ht="18" customHeight="1"/>
    <row r="110" spans="2:7" ht="18" customHeight="1"/>
    <row r="115" spans="2:7" ht="18" customHeight="1"/>
    <row r="116" spans="2:7" ht="18" customHeight="1">
      <c r="C116" s="32"/>
      <c r="D116" s="32"/>
      <c r="E116" s="32"/>
    </row>
    <row r="118" spans="2:7">
      <c r="B118" s="103" t="s">
        <v>23</v>
      </c>
      <c r="C118" s="103" t="s">
        <v>85</v>
      </c>
      <c r="D118" s="103" t="s">
        <v>86</v>
      </c>
      <c r="E118" s="103" t="s">
        <v>95</v>
      </c>
      <c r="F118" s="103" t="s">
        <v>98</v>
      </c>
      <c r="G118" s="31"/>
    </row>
    <row r="119" spans="2:7" ht="18" customHeight="1">
      <c r="B119" s="55" t="s">
        <v>31</v>
      </c>
      <c r="C119" s="44">
        <v>3085.8</v>
      </c>
      <c r="D119" s="44">
        <v>3176</v>
      </c>
      <c r="E119" s="44">
        <v>3546.8</v>
      </c>
      <c r="F119" s="44">
        <v>3368.6000000000004</v>
      </c>
      <c r="G119" s="44"/>
    </row>
    <row r="120" spans="2:7">
      <c r="B120" s="55" t="s">
        <v>8</v>
      </c>
      <c r="C120" s="44">
        <v>2395.6</v>
      </c>
      <c r="D120" s="44">
        <v>2434.4</v>
      </c>
      <c r="E120" s="44">
        <v>2585.6</v>
      </c>
      <c r="F120" s="44">
        <v>2492.1999999999998</v>
      </c>
      <c r="G120" s="44"/>
    </row>
    <row r="121" spans="2:7">
      <c r="B121" s="55" t="s">
        <v>32</v>
      </c>
      <c r="C121" s="44">
        <v>2086</v>
      </c>
      <c r="D121" s="44">
        <v>2002.8000000000002</v>
      </c>
      <c r="E121" s="44">
        <v>2011.2</v>
      </c>
      <c r="F121" s="44">
        <v>2213.1999999999998</v>
      </c>
      <c r="G121" s="44"/>
    </row>
    <row r="122" spans="2:7">
      <c r="B122" s="55" t="s">
        <v>34</v>
      </c>
      <c r="C122" s="44">
        <v>1685.4</v>
      </c>
      <c r="D122" s="44">
        <v>1598</v>
      </c>
      <c r="E122" s="44">
        <v>1732.6</v>
      </c>
      <c r="F122" s="44">
        <v>1505.2</v>
      </c>
      <c r="G122" s="44"/>
    </row>
    <row r="123" spans="2:7">
      <c r="B123" s="55" t="s">
        <v>87</v>
      </c>
      <c r="C123" s="44">
        <v>76.8</v>
      </c>
      <c r="D123" s="44">
        <v>79.400000000000006</v>
      </c>
      <c r="E123" s="44">
        <v>74.599999999999994</v>
      </c>
      <c r="F123" s="44">
        <v>73.599999999999994</v>
      </c>
      <c r="G123" s="44"/>
    </row>
    <row r="124" spans="2:7" ht="18" customHeight="1">
      <c r="B124" s="55" t="s">
        <v>35</v>
      </c>
      <c r="C124" s="44">
        <v>22.4</v>
      </c>
      <c r="D124" s="44">
        <v>17.599999999999998</v>
      </c>
      <c r="E124" s="44">
        <v>48.2</v>
      </c>
      <c r="F124" s="44">
        <v>21.200000000000003</v>
      </c>
      <c r="G124" s="44"/>
    </row>
    <row r="125" spans="2:7">
      <c r="B125" s="55" t="s">
        <v>36</v>
      </c>
      <c r="C125" s="44">
        <v>196.6</v>
      </c>
      <c r="D125" s="44">
        <v>163.80000000000001</v>
      </c>
      <c r="E125" s="44">
        <v>268</v>
      </c>
      <c r="F125" s="44">
        <v>132.19999999999999</v>
      </c>
      <c r="G125" s="44"/>
    </row>
    <row r="126" spans="2:7" ht="18" customHeight="1">
      <c r="B126" s="55" t="s">
        <v>33</v>
      </c>
      <c r="C126" s="44">
        <v>1759</v>
      </c>
      <c r="D126" s="44">
        <v>1730</v>
      </c>
      <c r="E126" s="44">
        <v>2136</v>
      </c>
      <c r="F126" s="44">
        <v>2199</v>
      </c>
      <c r="G126" s="44"/>
    </row>
    <row r="127" spans="2:7">
      <c r="B127" s="55" t="s">
        <v>14</v>
      </c>
      <c r="C127" s="44">
        <v>561</v>
      </c>
      <c r="D127" s="44">
        <v>499</v>
      </c>
      <c r="E127" s="44">
        <v>509</v>
      </c>
      <c r="F127" s="44">
        <v>511</v>
      </c>
      <c r="G127" s="44"/>
    </row>
    <row r="128" spans="2:7">
      <c r="B128" s="55" t="s">
        <v>39</v>
      </c>
      <c r="C128" s="110">
        <v>29.878633024592784</v>
      </c>
      <c r="D128" s="110">
        <v>28.15764482431149</v>
      </c>
      <c r="E128" s="110">
        <v>29.862595419847327</v>
      </c>
      <c r="F128" s="110">
        <v>26.317383403997578</v>
      </c>
      <c r="G128" s="44"/>
    </row>
    <row r="129" spans="2:7">
      <c r="B129" s="55" t="s">
        <v>37</v>
      </c>
      <c r="C129" s="44">
        <v>158</v>
      </c>
      <c r="D129" s="44">
        <v>191</v>
      </c>
      <c r="E129" s="44">
        <v>149</v>
      </c>
      <c r="F129" s="44">
        <v>166</v>
      </c>
      <c r="G129" s="112"/>
    </row>
    <row r="130" spans="2:7" ht="18" customHeight="1">
      <c r="B130" s="55" t="s">
        <v>38</v>
      </c>
      <c r="C130" s="44">
        <v>38375</v>
      </c>
      <c r="D130" s="44">
        <v>45410</v>
      </c>
      <c r="E130" s="44">
        <v>119281.4</v>
      </c>
      <c r="F130" s="44">
        <v>258153.23999999932</v>
      </c>
    </row>
    <row r="131" spans="2:7" ht="18" customHeight="1"/>
    <row r="133" spans="2:7" ht="18" customHeight="1"/>
    <row r="136" spans="2:7" ht="18" customHeight="1"/>
    <row r="137" spans="2:7">
      <c r="C137" s="32"/>
      <c r="D137" s="32"/>
      <c r="E137" s="32"/>
      <c r="G137" s="32"/>
    </row>
    <row r="138" spans="2:7" ht="18" customHeight="1"/>
    <row r="141" spans="2:7">
      <c r="B141" s="103" t="s">
        <v>24</v>
      </c>
      <c r="C141" s="103" t="s">
        <v>85</v>
      </c>
      <c r="D141" s="103" t="s">
        <v>86</v>
      </c>
      <c r="E141" s="103" t="s">
        <v>95</v>
      </c>
      <c r="F141" s="103" t="s">
        <v>98</v>
      </c>
      <c r="G141" s="31"/>
    </row>
    <row r="142" spans="2:7" ht="18" customHeight="1">
      <c r="B142" s="55" t="s">
        <v>31</v>
      </c>
      <c r="C142" s="44">
        <v>2691</v>
      </c>
      <c r="D142" s="44">
        <v>3017.6</v>
      </c>
      <c r="E142" s="44">
        <v>2955.8</v>
      </c>
      <c r="F142" s="44">
        <v>3491.3999999999996</v>
      </c>
      <c r="G142" s="44"/>
    </row>
    <row r="143" spans="2:7">
      <c r="B143" s="55" t="s">
        <v>8</v>
      </c>
      <c r="C143" s="44">
        <v>2138</v>
      </c>
      <c r="D143" s="44">
        <v>2220.4</v>
      </c>
      <c r="E143" s="44">
        <v>2379.6</v>
      </c>
      <c r="F143" s="44">
        <v>2910.3999999999996</v>
      </c>
      <c r="G143" s="44"/>
    </row>
    <row r="144" spans="2:7" ht="18" customHeight="1">
      <c r="B144" s="55" t="s">
        <v>32</v>
      </c>
      <c r="C144" s="44">
        <v>1959.4</v>
      </c>
      <c r="D144" s="44">
        <v>1958.8</v>
      </c>
      <c r="E144" s="44">
        <v>2224.1999999999998</v>
      </c>
      <c r="F144" s="44">
        <v>2463.4</v>
      </c>
      <c r="G144" s="44"/>
    </row>
    <row r="145" spans="2:7" ht="18" customHeight="1">
      <c r="B145" s="55" t="s">
        <v>34</v>
      </c>
      <c r="C145" s="44">
        <v>1760.1999999999998</v>
      </c>
      <c r="D145" s="44">
        <v>1590</v>
      </c>
      <c r="E145" s="44">
        <v>1582.2</v>
      </c>
      <c r="F145" s="44">
        <v>1813.4</v>
      </c>
      <c r="G145" s="44"/>
    </row>
    <row r="146" spans="2:7">
      <c r="B146" s="55" t="s">
        <v>87</v>
      </c>
      <c r="C146" s="44">
        <v>80.5</v>
      </c>
      <c r="D146" s="44">
        <v>37.9</v>
      </c>
      <c r="E146" s="44">
        <v>48.3</v>
      </c>
      <c r="F146" s="44">
        <v>53.7</v>
      </c>
      <c r="G146" s="44"/>
    </row>
    <row r="147" spans="2:7">
      <c r="B147" s="55" t="s">
        <v>35</v>
      </c>
      <c r="C147" s="44">
        <v>319.60000000000002</v>
      </c>
      <c r="D147" s="44">
        <v>297.79999999999995</v>
      </c>
      <c r="E147" s="44">
        <v>257.2</v>
      </c>
      <c r="F147" s="44">
        <v>302.39999999999998</v>
      </c>
      <c r="G147" s="44"/>
    </row>
    <row r="148" spans="2:7">
      <c r="B148" s="55" t="s">
        <v>36</v>
      </c>
      <c r="C148" s="44">
        <v>178.8</v>
      </c>
      <c r="D148" s="44">
        <v>159.19999999999999</v>
      </c>
      <c r="E148" s="44">
        <v>126.19999999999999</v>
      </c>
      <c r="F148" s="44">
        <v>184.39999999999998</v>
      </c>
      <c r="G148" s="44"/>
    </row>
    <row r="149" spans="2:7" ht="18" customHeight="1">
      <c r="B149" s="55" t="s">
        <v>33</v>
      </c>
      <c r="C149" s="44">
        <v>1257</v>
      </c>
      <c r="D149" s="44">
        <v>1580</v>
      </c>
      <c r="E149" s="44">
        <v>1799</v>
      </c>
      <c r="F149" s="44">
        <v>2150</v>
      </c>
      <c r="G149" s="44"/>
    </row>
    <row r="150" spans="2:7" ht="18" customHeight="1">
      <c r="B150" s="55" t="s">
        <v>14</v>
      </c>
      <c r="C150" s="44">
        <v>509</v>
      </c>
      <c r="D150" s="44">
        <v>384</v>
      </c>
      <c r="E150" s="44">
        <v>420</v>
      </c>
      <c r="F150" s="44">
        <v>492</v>
      </c>
      <c r="G150" s="44"/>
    </row>
    <row r="151" spans="2:7">
      <c r="B151" s="55" t="s">
        <v>39</v>
      </c>
      <c r="C151" s="110">
        <v>28.064176749079433</v>
      </c>
      <c r="D151" s="110">
        <v>26.393487858719645</v>
      </c>
      <c r="E151" s="110">
        <v>24.821381317808942</v>
      </c>
      <c r="F151" s="110">
        <v>25.459136822773189</v>
      </c>
      <c r="G151" s="44"/>
    </row>
    <row r="152" spans="2:7">
      <c r="B152" s="55" t="s">
        <v>37</v>
      </c>
      <c r="C152" s="44">
        <v>218</v>
      </c>
      <c r="D152" s="44">
        <v>299</v>
      </c>
      <c r="E152" s="44">
        <v>282</v>
      </c>
      <c r="F152" s="44">
        <v>269</v>
      </c>
      <c r="G152" s="112"/>
    </row>
    <row r="153" spans="2:7">
      <c r="B153" s="55" t="s">
        <v>38</v>
      </c>
      <c r="C153" s="44">
        <v>31268.5</v>
      </c>
      <c r="D153" s="44">
        <v>54122</v>
      </c>
      <c r="E153" s="44">
        <v>59200.5</v>
      </c>
      <c r="F153" s="44">
        <v>60621</v>
      </c>
    </row>
    <row r="154" spans="2:7" ht="18" customHeight="1"/>
    <row r="156" spans="2:7" ht="18" customHeight="1"/>
    <row r="161" spans="2:7" ht="18" customHeight="1"/>
    <row r="164" spans="2:7" ht="18" customHeight="1">
      <c r="B164" s="103" t="s">
        <v>25</v>
      </c>
      <c r="C164" s="103" t="s">
        <v>85</v>
      </c>
      <c r="D164" s="103" t="s">
        <v>86</v>
      </c>
      <c r="E164" s="103" t="s">
        <v>95</v>
      </c>
      <c r="F164" s="103" t="s">
        <v>98</v>
      </c>
      <c r="G164" s="31"/>
    </row>
    <row r="165" spans="2:7" ht="18" customHeight="1">
      <c r="B165" s="55" t="s">
        <v>31</v>
      </c>
      <c r="C165" s="44">
        <v>2471.6000000000004</v>
      </c>
      <c r="D165" s="44">
        <v>2718.6</v>
      </c>
      <c r="E165" s="44">
        <v>2976</v>
      </c>
      <c r="F165" s="44">
        <v>2879.6000000000004</v>
      </c>
      <c r="G165" s="44"/>
    </row>
    <row r="166" spans="2:7">
      <c r="B166" s="55" t="s">
        <v>8</v>
      </c>
      <c r="C166" s="44">
        <v>1973.2</v>
      </c>
      <c r="D166" s="44">
        <v>1966</v>
      </c>
      <c r="E166" s="44">
        <v>2037.2</v>
      </c>
      <c r="F166" s="44">
        <v>2233.8000000000002</v>
      </c>
      <c r="G166" s="44"/>
    </row>
    <row r="167" spans="2:7">
      <c r="B167" s="55" t="s">
        <v>32</v>
      </c>
      <c r="C167" s="44">
        <v>1677.6</v>
      </c>
      <c r="D167" s="44">
        <v>1655</v>
      </c>
      <c r="E167" s="44">
        <v>1749.6</v>
      </c>
      <c r="F167" s="44">
        <v>2010.2</v>
      </c>
      <c r="G167" s="44"/>
    </row>
    <row r="168" spans="2:7" ht="18" customHeight="1">
      <c r="B168" s="55" t="s">
        <v>34</v>
      </c>
      <c r="C168" s="44">
        <v>1601.6</v>
      </c>
      <c r="D168" s="44">
        <v>1527.4</v>
      </c>
      <c r="E168" s="44">
        <v>1512.4</v>
      </c>
      <c r="F168" s="44">
        <v>1567.8</v>
      </c>
      <c r="G168" s="44"/>
    </row>
    <row r="169" spans="2:7">
      <c r="B169" s="55" t="s">
        <v>87</v>
      </c>
      <c r="C169" s="44">
        <v>51.1</v>
      </c>
      <c r="D169" s="44">
        <v>38.200000000000003</v>
      </c>
      <c r="E169" s="44">
        <v>28.9</v>
      </c>
      <c r="F169" s="44">
        <v>22.4</v>
      </c>
      <c r="G169" s="44"/>
    </row>
    <row r="170" spans="2:7" ht="18" customHeight="1">
      <c r="B170" s="55" t="s">
        <v>35</v>
      </c>
      <c r="C170" s="44">
        <v>349.6</v>
      </c>
      <c r="D170" s="44">
        <v>420.6</v>
      </c>
      <c r="E170" s="44">
        <v>389.4</v>
      </c>
      <c r="F170" s="44">
        <v>352.20000000000005</v>
      </c>
      <c r="G170" s="44"/>
    </row>
    <row r="171" spans="2:7">
      <c r="B171" s="55" t="s">
        <v>36</v>
      </c>
      <c r="C171" s="44">
        <v>337.6</v>
      </c>
      <c r="D171" s="44">
        <v>385.8</v>
      </c>
      <c r="E171" s="44">
        <v>477</v>
      </c>
      <c r="F171" s="44">
        <v>382.2</v>
      </c>
      <c r="G171" s="44"/>
    </row>
    <row r="172" spans="2:7" ht="18" customHeight="1">
      <c r="B172" s="55" t="s">
        <v>33</v>
      </c>
      <c r="C172" s="44">
        <v>1208</v>
      </c>
      <c r="D172" s="44">
        <v>1358</v>
      </c>
      <c r="E172" s="44">
        <v>1609</v>
      </c>
      <c r="F172" s="44">
        <v>1766</v>
      </c>
      <c r="G172" s="44"/>
    </row>
    <row r="173" spans="2:7">
      <c r="B173" s="55" t="s">
        <v>14</v>
      </c>
      <c r="C173" s="44">
        <v>339</v>
      </c>
      <c r="D173" s="44">
        <v>311</v>
      </c>
      <c r="E173" s="44">
        <v>299</v>
      </c>
      <c r="F173" s="44">
        <v>318</v>
      </c>
      <c r="G173" s="44"/>
    </row>
    <row r="174" spans="2:7">
      <c r="B174" s="55" t="s">
        <v>39</v>
      </c>
      <c r="C174" s="110">
        <v>32.090022033364811</v>
      </c>
      <c r="D174" s="110">
        <v>34.327603640040444</v>
      </c>
      <c r="E174" s="110">
        <v>32.474059662775616</v>
      </c>
      <c r="F174" s="110">
        <v>30.977602905569007</v>
      </c>
      <c r="G174" s="44"/>
    </row>
    <row r="175" spans="2:7" ht="18" customHeight="1">
      <c r="B175" s="55" t="s">
        <v>37</v>
      </c>
      <c r="C175" s="44">
        <v>375</v>
      </c>
      <c r="D175" s="44">
        <v>333</v>
      </c>
      <c r="E175" s="44">
        <v>333</v>
      </c>
      <c r="F175" s="44">
        <v>369</v>
      </c>
      <c r="G175" s="112"/>
    </row>
    <row r="176" spans="2:7" ht="18" customHeight="1">
      <c r="B176" s="55" t="s">
        <v>38</v>
      </c>
      <c r="C176" s="44">
        <v>75223.100000000006</v>
      </c>
      <c r="D176" s="44">
        <v>133285.25</v>
      </c>
      <c r="E176" s="44">
        <v>148242.29999999999</v>
      </c>
      <c r="F176" s="44">
        <v>205610.7</v>
      </c>
    </row>
    <row r="179" spans="2:7" ht="18" customHeight="1">
      <c r="G179" s="32"/>
    </row>
    <row r="180" spans="2:7">
      <c r="G180" s="32"/>
    </row>
    <row r="181" spans="2:7">
      <c r="G181" s="32"/>
    </row>
    <row r="182" spans="2:7">
      <c r="G182" s="32"/>
    </row>
    <row r="184" spans="2:7" ht="18" customHeight="1"/>
    <row r="185" spans="2:7">
      <c r="C185" s="32"/>
      <c r="D185" s="32"/>
      <c r="E185" s="32"/>
    </row>
    <row r="187" spans="2:7">
      <c r="B187" s="103" t="s">
        <v>26</v>
      </c>
      <c r="C187" s="103" t="s">
        <v>85</v>
      </c>
      <c r="D187" s="103" t="s">
        <v>86</v>
      </c>
      <c r="E187" s="103" t="s">
        <v>95</v>
      </c>
      <c r="F187" s="103" t="s">
        <v>98</v>
      </c>
      <c r="G187" s="31"/>
    </row>
    <row r="188" spans="2:7" ht="18" customHeight="1">
      <c r="B188" s="55" t="s">
        <v>31</v>
      </c>
      <c r="C188" s="44">
        <v>3889.8</v>
      </c>
      <c r="D188" s="44">
        <v>3970.3999999999996</v>
      </c>
      <c r="E188" s="44">
        <v>3997.4</v>
      </c>
      <c r="F188" s="44">
        <v>4246.8</v>
      </c>
      <c r="G188" s="44"/>
    </row>
    <row r="189" spans="2:7">
      <c r="B189" s="55" t="s">
        <v>8</v>
      </c>
      <c r="C189" s="44">
        <v>3589.2</v>
      </c>
      <c r="D189" s="44">
        <v>3514</v>
      </c>
      <c r="E189" s="44">
        <v>3581.6000000000004</v>
      </c>
      <c r="F189" s="44">
        <v>3537.4</v>
      </c>
      <c r="G189" s="44"/>
    </row>
    <row r="190" spans="2:7" ht="18" customHeight="1">
      <c r="B190" s="55" t="s">
        <v>32</v>
      </c>
      <c r="C190" s="44">
        <v>2706</v>
      </c>
      <c r="D190" s="44">
        <v>2903.8</v>
      </c>
      <c r="E190" s="44">
        <v>3144.6000000000004</v>
      </c>
      <c r="F190" s="44">
        <v>3257.8</v>
      </c>
      <c r="G190" s="44"/>
    </row>
    <row r="191" spans="2:7" ht="18" customHeight="1">
      <c r="B191" s="55" t="s">
        <v>34</v>
      </c>
      <c r="C191" s="44">
        <v>2415.6</v>
      </c>
      <c r="D191" s="44">
        <v>2373.2000000000003</v>
      </c>
      <c r="E191" s="44">
        <v>2346.8000000000002</v>
      </c>
      <c r="F191" s="44">
        <v>2495.8000000000002</v>
      </c>
      <c r="G191" s="44"/>
    </row>
    <row r="192" spans="2:7">
      <c r="B192" s="55" t="s">
        <v>87</v>
      </c>
      <c r="C192" s="44">
        <v>103.80000000000001</v>
      </c>
      <c r="D192" s="44">
        <v>87.8</v>
      </c>
      <c r="E192" s="44">
        <v>67.300000000000011</v>
      </c>
      <c r="F192" s="44">
        <v>78.599999999999994</v>
      </c>
      <c r="G192" s="44"/>
    </row>
    <row r="193" spans="2:7">
      <c r="B193" s="55" t="s">
        <v>35</v>
      </c>
      <c r="C193" s="44">
        <v>25</v>
      </c>
      <c r="D193" s="44">
        <v>50</v>
      </c>
      <c r="E193" s="44">
        <v>24</v>
      </c>
      <c r="F193" s="44">
        <v>39.6</v>
      </c>
      <c r="G193" s="44"/>
    </row>
    <row r="194" spans="2:7">
      <c r="B194" s="55" t="s">
        <v>36</v>
      </c>
      <c r="C194" s="44">
        <v>655.8</v>
      </c>
      <c r="D194" s="44">
        <v>766.6</v>
      </c>
      <c r="E194" s="44">
        <v>767.6</v>
      </c>
      <c r="F194" s="44">
        <v>963.8</v>
      </c>
      <c r="G194" s="44"/>
    </row>
    <row r="195" spans="2:7" ht="18" customHeight="1">
      <c r="B195" s="55" t="s">
        <v>33</v>
      </c>
      <c r="C195" s="44">
        <v>1693</v>
      </c>
      <c r="D195" s="44">
        <v>1993</v>
      </c>
      <c r="E195" s="44">
        <v>2544</v>
      </c>
      <c r="F195" s="44">
        <v>2909</v>
      </c>
      <c r="G195" s="44"/>
    </row>
    <row r="196" spans="2:7" ht="18" customHeight="1">
      <c r="B196" s="55" t="s">
        <v>14</v>
      </c>
      <c r="C196" s="44">
        <v>777</v>
      </c>
      <c r="D196" s="44">
        <v>801</v>
      </c>
      <c r="E196" s="44">
        <v>734</v>
      </c>
      <c r="F196" s="44">
        <v>755</v>
      </c>
      <c r="G196" s="44"/>
    </row>
    <row r="197" spans="2:7">
      <c r="B197" s="55" t="s">
        <v>39</v>
      </c>
      <c r="C197" s="110">
        <v>28.11985172981878</v>
      </c>
      <c r="D197" s="110">
        <v>29.195501730103807</v>
      </c>
      <c r="E197" s="110">
        <v>27.920980350728925</v>
      </c>
      <c r="F197" s="110">
        <v>28.843469591226324</v>
      </c>
      <c r="G197" s="44"/>
    </row>
    <row r="198" spans="2:7" ht="18" customHeight="1">
      <c r="B198" s="55" t="s">
        <v>37</v>
      </c>
      <c r="C198" s="44">
        <v>318</v>
      </c>
      <c r="D198" s="44">
        <v>419</v>
      </c>
      <c r="E198" s="44">
        <v>379</v>
      </c>
      <c r="F198" s="44">
        <v>375</v>
      </c>
      <c r="G198" s="112"/>
    </row>
    <row r="199" spans="2:7">
      <c r="B199" s="55" t="s">
        <v>38</v>
      </c>
      <c r="C199" s="44">
        <v>49610.100000000006</v>
      </c>
      <c r="D199" s="44">
        <v>58625.7</v>
      </c>
      <c r="E199" s="44">
        <v>76951.25</v>
      </c>
      <c r="F199" s="44">
        <v>78408.25</v>
      </c>
    </row>
    <row r="202" spans="2:7" ht="18" customHeight="1"/>
    <row r="204" spans="2:7" ht="18" customHeight="1"/>
    <row r="205" spans="2:7" ht="18" customHeight="1"/>
    <row r="210" spans="2:7">
      <c r="B210" s="103" t="s">
        <v>27</v>
      </c>
      <c r="C210" s="103" t="s">
        <v>85</v>
      </c>
      <c r="D210" s="103" t="s">
        <v>86</v>
      </c>
      <c r="E210" s="103" t="s">
        <v>95</v>
      </c>
      <c r="F210" s="103" t="s">
        <v>98</v>
      </c>
      <c r="G210" s="31"/>
    </row>
    <row r="211" spans="2:7" ht="18" customHeight="1">
      <c r="B211" s="55" t="s">
        <v>31</v>
      </c>
      <c r="C211" s="44">
        <v>2277.8000000000002</v>
      </c>
      <c r="D211" s="44">
        <v>2379.6</v>
      </c>
      <c r="E211" s="44">
        <v>2432.6</v>
      </c>
      <c r="F211" s="44">
        <v>2319</v>
      </c>
      <c r="G211" s="44"/>
    </row>
    <row r="212" spans="2:7">
      <c r="B212" s="55" t="s">
        <v>8</v>
      </c>
      <c r="C212" s="44">
        <v>1819</v>
      </c>
      <c r="D212" s="44">
        <v>1837.6000000000001</v>
      </c>
      <c r="E212" s="44">
        <v>1871</v>
      </c>
      <c r="F212" s="44">
        <v>1791.1999999999998</v>
      </c>
      <c r="G212" s="44"/>
    </row>
    <row r="213" spans="2:7">
      <c r="B213" s="55" t="s">
        <v>32</v>
      </c>
      <c r="C213" s="44">
        <v>1581.6</v>
      </c>
      <c r="D213" s="44">
        <v>1586.1999999999998</v>
      </c>
      <c r="E213" s="44">
        <v>1621.1999999999998</v>
      </c>
      <c r="F213" s="44">
        <v>1621</v>
      </c>
      <c r="G213" s="44"/>
    </row>
    <row r="214" spans="2:7" ht="18" customHeight="1">
      <c r="B214" s="55" t="s">
        <v>34</v>
      </c>
      <c r="C214" s="44">
        <v>1565.4</v>
      </c>
      <c r="D214" s="44">
        <v>1429</v>
      </c>
      <c r="E214" s="44">
        <v>1494.8000000000002</v>
      </c>
      <c r="F214" s="44">
        <v>1507.4</v>
      </c>
      <c r="G214" s="44"/>
    </row>
    <row r="215" spans="2:7">
      <c r="B215" s="55" t="s">
        <v>87</v>
      </c>
      <c r="C215" s="44">
        <v>34.5</v>
      </c>
      <c r="D215" s="44">
        <v>24.1</v>
      </c>
      <c r="E215" s="44">
        <v>23</v>
      </c>
      <c r="F215" s="44">
        <v>23.6</v>
      </c>
      <c r="G215" s="44"/>
    </row>
    <row r="216" spans="2:7" ht="18" customHeight="1">
      <c r="B216" s="55" t="s">
        <v>35</v>
      </c>
      <c r="C216" s="44">
        <v>132.19999999999999</v>
      </c>
      <c r="D216" s="44">
        <v>174.39999999999998</v>
      </c>
      <c r="E216" s="44">
        <v>210.39999999999998</v>
      </c>
      <c r="F216" s="44">
        <v>212.6</v>
      </c>
      <c r="G216" s="44"/>
    </row>
    <row r="217" spans="2:7">
      <c r="B217" s="55" t="s">
        <v>36</v>
      </c>
      <c r="C217" s="44">
        <v>93.2</v>
      </c>
      <c r="D217" s="44">
        <v>34.200000000000003</v>
      </c>
      <c r="E217" s="44">
        <v>187.2</v>
      </c>
      <c r="F217" s="44">
        <v>140</v>
      </c>
      <c r="G217" s="44"/>
    </row>
    <row r="218" spans="2:7" ht="18" customHeight="1">
      <c r="B218" s="55" t="s">
        <v>33</v>
      </c>
      <c r="C218" s="44">
        <v>1700</v>
      </c>
      <c r="D218" s="44">
        <v>1761</v>
      </c>
      <c r="E218" s="44">
        <v>1929</v>
      </c>
      <c r="F218" s="44">
        <v>2066</v>
      </c>
      <c r="G218" s="44"/>
    </row>
    <row r="219" spans="2:7">
      <c r="B219" s="55" t="s">
        <v>14</v>
      </c>
      <c r="C219" s="44">
        <v>329</v>
      </c>
      <c r="D219" s="44">
        <v>273</v>
      </c>
      <c r="E219" s="44">
        <v>296</v>
      </c>
      <c r="F219" s="44">
        <v>306</v>
      </c>
      <c r="G219" s="44"/>
    </row>
    <row r="220" spans="2:7">
      <c r="B220" s="55" t="s">
        <v>39</v>
      </c>
      <c r="C220" s="110">
        <v>34.242890084550346</v>
      </c>
      <c r="D220" s="110">
        <v>33.838786911412612</v>
      </c>
      <c r="E220" s="110">
        <v>34.775019394879756</v>
      </c>
      <c r="F220" s="110">
        <v>36.696886085928263</v>
      </c>
      <c r="G220" s="44"/>
    </row>
    <row r="221" spans="2:7" ht="18" customHeight="1">
      <c r="B221" s="55" t="s">
        <v>37</v>
      </c>
      <c r="C221" s="44">
        <v>306</v>
      </c>
      <c r="D221" s="44">
        <v>355</v>
      </c>
      <c r="E221" s="44">
        <v>327</v>
      </c>
      <c r="F221" s="44">
        <v>294</v>
      </c>
      <c r="G221" s="112"/>
    </row>
    <row r="222" spans="2:7">
      <c r="B222" s="55" t="s">
        <v>38</v>
      </c>
      <c r="C222" s="44">
        <v>104249.98408773678</v>
      </c>
      <c r="D222" s="44">
        <v>95004.13</v>
      </c>
      <c r="E222" s="44">
        <v>78032.530000000013</v>
      </c>
      <c r="F222" s="44">
        <v>78326.34</v>
      </c>
    </row>
    <row r="224" spans="2:7" ht="18" customHeight="1"/>
    <row r="225" spans="2:7" ht="18" customHeight="1"/>
    <row r="228" spans="2:7" ht="18" customHeight="1"/>
    <row r="230" spans="2:7" ht="18" customHeight="1"/>
    <row r="233" spans="2:7">
      <c r="B233" s="103" t="s">
        <v>28</v>
      </c>
      <c r="C233" s="103" t="s">
        <v>85</v>
      </c>
      <c r="D233" s="103" t="s">
        <v>86</v>
      </c>
      <c r="E233" s="103" t="s">
        <v>95</v>
      </c>
      <c r="F233" s="103" t="s">
        <v>98</v>
      </c>
      <c r="G233" s="31"/>
    </row>
    <row r="234" spans="2:7" ht="18" customHeight="1">
      <c r="B234" s="55" t="s">
        <v>31</v>
      </c>
      <c r="C234" s="44">
        <v>2437.8000000000002</v>
      </c>
      <c r="D234" s="44">
        <v>2592.6</v>
      </c>
      <c r="E234" s="44">
        <v>2544.8000000000002</v>
      </c>
      <c r="F234" s="44">
        <v>2818.2</v>
      </c>
      <c r="G234" s="44"/>
    </row>
    <row r="235" spans="2:7" ht="18" customHeight="1">
      <c r="B235" s="55" t="s">
        <v>8</v>
      </c>
      <c r="C235" s="44">
        <v>2120.1999999999998</v>
      </c>
      <c r="D235" s="44">
        <v>2066.8000000000002</v>
      </c>
      <c r="E235" s="44">
        <v>2131.3999999999996</v>
      </c>
      <c r="F235" s="44">
        <v>2264.8000000000002</v>
      </c>
      <c r="G235" s="44"/>
    </row>
    <row r="236" spans="2:7" ht="18" customHeight="1">
      <c r="B236" s="55" t="s">
        <v>32</v>
      </c>
      <c r="C236" s="44">
        <v>2053.6</v>
      </c>
      <c r="D236" s="44">
        <v>1820.8</v>
      </c>
      <c r="E236" s="44">
        <v>1974.6</v>
      </c>
      <c r="F236" s="44">
        <v>1928.8</v>
      </c>
      <c r="G236" s="44"/>
    </row>
    <row r="237" spans="2:7">
      <c r="B237" s="55" t="s">
        <v>34</v>
      </c>
      <c r="C237" s="44">
        <v>1714.4</v>
      </c>
      <c r="D237" s="44">
        <v>1543.8</v>
      </c>
      <c r="E237" s="44">
        <v>1458.1999999999998</v>
      </c>
      <c r="F237" s="44">
        <v>1438.4</v>
      </c>
      <c r="G237" s="44"/>
    </row>
    <row r="238" spans="2:7">
      <c r="B238" s="55" t="s">
        <v>87</v>
      </c>
      <c r="C238" s="44">
        <v>82</v>
      </c>
      <c r="D238" s="44">
        <v>71</v>
      </c>
      <c r="E238" s="44">
        <v>69.400000000000006</v>
      </c>
      <c r="F238" s="44">
        <v>94.8</v>
      </c>
      <c r="G238" s="44"/>
    </row>
    <row r="239" spans="2:7">
      <c r="B239" s="55" t="s">
        <v>35</v>
      </c>
      <c r="C239" s="44">
        <v>46</v>
      </c>
      <c r="D239" s="44">
        <v>63</v>
      </c>
      <c r="E239" s="44">
        <v>49.599999999999994</v>
      </c>
      <c r="F239" s="44">
        <v>39</v>
      </c>
      <c r="G239" s="44"/>
    </row>
    <row r="240" spans="2:7">
      <c r="B240" s="55" t="s">
        <v>36</v>
      </c>
      <c r="C240" s="44">
        <v>332.2</v>
      </c>
      <c r="D240" s="44">
        <v>274.2</v>
      </c>
      <c r="E240" s="44">
        <v>336</v>
      </c>
      <c r="F240" s="44">
        <v>266.39999999999998</v>
      </c>
      <c r="G240" s="44"/>
    </row>
    <row r="241" spans="2:7" ht="18" customHeight="1">
      <c r="B241" s="55" t="s">
        <v>33</v>
      </c>
      <c r="C241" s="44">
        <v>1321</v>
      </c>
      <c r="D241" s="44">
        <v>1850</v>
      </c>
      <c r="E241" s="44">
        <v>2159</v>
      </c>
      <c r="F241" s="44">
        <v>2447</v>
      </c>
      <c r="G241" s="44"/>
    </row>
    <row r="242" spans="2:7">
      <c r="B242" s="55" t="s">
        <v>14</v>
      </c>
      <c r="C242" s="44">
        <v>480</v>
      </c>
      <c r="D242" s="44">
        <v>388</v>
      </c>
      <c r="E242" s="44">
        <v>336</v>
      </c>
      <c r="F242" s="44">
        <v>320</v>
      </c>
      <c r="G242" s="44"/>
    </row>
    <row r="243" spans="2:7">
      <c r="B243" s="55" t="s">
        <v>39</v>
      </c>
      <c r="C243" s="110">
        <v>22.070645554202191</v>
      </c>
      <c r="D243" s="110">
        <v>22.66285091305533</v>
      </c>
      <c r="E243" s="110">
        <v>21.001615508885298</v>
      </c>
      <c r="F243" s="110">
        <v>21.070100902814655</v>
      </c>
      <c r="G243" s="44"/>
    </row>
    <row r="244" spans="2:7" ht="18" customHeight="1">
      <c r="B244" s="55" t="s">
        <v>37</v>
      </c>
      <c r="C244" s="44">
        <v>259</v>
      </c>
      <c r="D244" s="44">
        <v>294</v>
      </c>
      <c r="E244" s="44">
        <v>279</v>
      </c>
      <c r="F244" s="44">
        <v>264</v>
      </c>
      <c r="G244" s="112"/>
    </row>
    <row r="245" spans="2:7">
      <c r="B245" s="55" t="s">
        <v>38</v>
      </c>
      <c r="C245" s="44">
        <v>60330.080000000016</v>
      </c>
      <c r="D245" s="44">
        <v>63953.733500000002</v>
      </c>
      <c r="E245" s="44">
        <v>66211.5</v>
      </c>
      <c r="F245" s="44">
        <v>65362</v>
      </c>
    </row>
    <row r="248" spans="2:7" ht="18" customHeight="1"/>
    <row r="250" spans="2:7" ht="18" customHeight="1"/>
    <row r="251" spans="2:7" ht="18" customHeight="1"/>
    <row r="254" spans="2:7">
      <c r="C254" s="32"/>
      <c r="D254" s="32"/>
      <c r="E254" s="32"/>
    </row>
    <row r="256" spans="2:7" ht="18" customHeight="1">
      <c r="B256" s="103" t="s">
        <v>29</v>
      </c>
      <c r="C256" s="103" t="s">
        <v>85</v>
      </c>
      <c r="D256" s="103" t="s">
        <v>86</v>
      </c>
      <c r="E256" s="103" t="s">
        <v>95</v>
      </c>
      <c r="F256" s="103" t="s">
        <v>98</v>
      </c>
      <c r="G256" s="31"/>
    </row>
    <row r="257" spans="2:7" ht="18" customHeight="1">
      <c r="B257" s="55" t="s">
        <v>31</v>
      </c>
      <c r="C257" s="44">
        <v>3153.6000000000004</v>
      </c>
      <c r="D257" s="44">
        <v>3220</v>
      </c>
      <c r="E257" s="44">
        <v>3129.2</v>
      </c>
      <c r="F257" s="44">
        <v>3548.2</v>
      </c>
      <c r="G257" s="44"/>
    </row>
    <row r="258" spans="2:7" ht="18" customHeight="1">
      <c r="B258" s="55" t="s">
        <v>8</v>
      </c>
      <c r="C258" s="44">
        <v>2554.6</v>
      </c>
      <c r="D258" s="44">
        <v>2472.6</v>
      </c>
      <c r="E258" s="44">
        <v>2448.6</v>
      </c>
      <c r="F258" s="44">
        <v>2753.4</v>
      </c>
      <c r="G258" s="44"/>
    </row>
    <row r="259" spans="2:7">
      <c r="B259" s="55" t="s">
        <v>32</v>
      </c>
      <c r="C259" s="44">
        <v>2256.4</v>
      </c>
      <c r="D259" s="44">
        <v>2166.1999999999998</v>
      </c>
      <c r="E259" s="44">
        <v>2148.6</v>
      </c>
      <c r="F259" s="44">
        <v>2298.1999999999998</v>
      </c>
      <c r="G259" s="44"/>
    </row>
    <row r="260" spans="2:7">
      <c r="B260" s="55" t="s">
        <v>34</v>
      </c>
      <c r="C260" s="44">
        <v>2156.6</v>
      </c>
      <c r="D260" s="44">
        <v>2099.8000000000002</v>
      </c>
      <c r="E260" s="44">
        <v>1916.8</v>
      </c>
      <c r="F260" s="44">
        <v>1859.8</v>
      </c>
      <c r="G260" s="44"/>
    </row>
    <row r="261" spans="2:7">
      <c r="B261" s="55" t="s">
        <v>87</v>
      </c>
      <c r="C261" s="44">
        <v>77.800000000000011</v>
      </c>
      <c r="D261" s="44">
        <v>36.5</v>
      </c>
      <c r="E261" s="44">
        <v>28.200000000000003</v>
      </c>
      <c r="F261" s="44">
        <v>43.6</v>
      </c>
      <c r="G261" s="44"/>
    </row>
    <row r="262" spans="2:7">
      <c r="B262" s="55" t="s">
        <v>35</v>
      </c>
      <c r="C262" s="44">
        <v>309.8</v>
      </c>
      <c r="D262" s="44">
        <v>304.2</v>
      </c>
      <c r="E262" s="44">
        <v>246</v>
      </c>
      <c r="F262" s="44">
        <v>250.2</v>
      </c>
      <c r="G262" s="44"/>
    </row>
    <row r="263" spans="2:7" ht="18" customHeight="1">
      <c r="B263" s="55" t="s">
        <v>36</v>
      </c>
      <c r="C263" s="44">
        <v>573.79999999999995</v>
      </c>
      <c r="D263" s="44">
        <v>663.8</v>
      </c>
      <c r="E263" s="44">
        <v>621.59999999999991</v>
      </c>
      <c r="F263" s="44">
        <v>639.20000000000005</v>
      </c>
      <c r="G263" s="44"/>
    </row>
    <row r="264" spans="2:7" ht="18" customHeight="1">
      <c r="B264" s="55" t="s">
        <v>33</v>
      </c>
      <c r="C264" s="44">
        <v>1812</v>
      </c>
      <c r="D264" s="44">
        <v>1871</v>
      </c>
      <c r="E264" s="44">
        <v>1610</v>
      </c>
      <c r="F264" s="44">
        <v>1795</v>
      </c>
      <c r="G264" s="44"/>
    </row>
    <row r="265" spans="2:7" ht="18" customHeight="1">
      <c r="B265" s="55" t="s">
        <v>14</v>
      </c>
      <c r="C265" s="44">
        <v>477</v>
      </c>
      <c r="D265" s="44">
        <v>396</v>
      </c>
      <c r="E265" s="44">
        <v>422</v>
      </c>
      <c r="F265" s="44">
        <v>430</v>
      </c>
      <c r="G265" s="44"/>
    </row>
    <row r="266" spans="2:7">
      <c r="B266" s="55" t="s">
        <v>39</v>
      </c>
      <c r="C266" s="110">
        <v>30.177993527508089</v>
      </c>
      <c r="D266" s="110">
        <v>31.329891838741396</v>
      </c>
      <c r="E266" s="110">
        <v>28.571428571428569</v>
      </c>
      <c r="F266" s="110">
        <v>26.904705039407688</v>
      </c>
      <c r="G266" s="44"/>
    </row>
    <row r="267" spans="2:7">
      <c r="B267" s="55" t="s">
        <v>37</v>
      </c>
      <c r="C267" s="44">
        <v>416</v>
      </c>
      <c r="D267" s="44">
        <v>459</v>
      </c>
      <c r="E267" s="44">
        <v>472</v>
      </c>
      <c r="F267" s="44">
        <v>474</v>
      </c>
      <c r="G267" s="112"/>
    </row>
    <row r="268" spans="2:7">
      <c r="B268" s="55" t="s">
        <v>38</v>
      </c>
      <c r="C268" s="44">
        <v>62829</v>
      </c>
      <c r="D268" s="44">
        <v>54349.5</v>
      </c>
      <c r="E268" s="44">
        <v>126809</v>
      </c>
      <c r="F268" s="44">
        <v>145205.5</v>
      </c>
    </row>
    <row r="270" spans="2:7" ht="18" customHeight="1"/>
    <row r="271" spans="2:7" ht="18" customHeight="1"/>
    <row r="274" spans="2:7" ht="18" customHeight="1"/>
    <row r="276" spans="2:7" ht="18" customHeight="1"/>
    <row r="279" spans="2:7">
      <c r="B279" s="103" t="s">
        <v>30</v>
      </c>
      <c r="C279" s="103" t="s">
        <v>85</v>
      </c>
      <c r="D279" s="103" t="s">
        <v>86</v>
      </c>
      <c r="E279" s="103" t="s">
        <v>95</v>
      </c>
      <c r="F279" s="103" t="s">
        <v>98</v>
      </c>
      <c r="G279" s="31"/>
    </row>
    <row r="280" spans="2:7" ht="18" customHeight="1">
      <c r="B280" s="55" t="s">
        <v>31</v>
      </c>
      <c r="C280" s="44">
        <v>2495.4</v>
      </c>
      <c r="D280" s="44">
        <v>2914</v>
      </c>
      <c r="E280" s="44">
        <v>3163.4</v>
      </c>
      <c r="F280" s="44">
        <v>2742.4</v>
      </c>
      <c r="G280" s="44"/>
    </row>
    <row r="281" spans="2:7" ht="18" customHeight="1">
      <c r="B281" s="55" t="s">
        <v>8</v>
      </c>
      <c r="C281" s="44">
        <v>1898.8000000000002</v>
      </c>
      <c r="D281" s="44">
        <v>1891.2</v>
      </c>
      <c r="E281" s="44">
        <v>2102.4</v>
      </c>
      <c r="F281" s="44">
        <v>2047</v>
      </c>
      <c r="G281" s="44"/>
    </row>
    <row r="282" spans="2:7">
      <c r="B282" s="55" t="s">
        <v>32</v>
      </c>
      <c r="C282" s="44">
        <v>1699.4</v>
      </c>
      <c r="D282" s="44">
        <v>1581</v>
      </c>
      <c r="E282" s="44">
        <v>1728.1999999999998</v>
      </c>
      <c r="F282" s="44">
        <v>1849.2</v>
      </c>
      <c r="G282" s="44"/>
    </row>
    <row r="283" spans="2:7">
      <c r="B283" s="55" t="s">
        <v>34</v>
      </c>
      <c r="C283" s="44">
        <v>1696.8000000000002</v>
      </c>
      <c r="D283" s="44">
        <v>1657</v>
      </c>
      <c r="E283" s="44">
        <v>1634.8</v>
      </c>
      <c r="F283" s="44">
        <v>1720</v>
      </c>
      <c r="G283" s="44"/>
    </row>
    <row r="284" spans="2:7">
      <c r="B284" s="55" t="s">
        <v>87</v>
      </c>
      <c r="C284" s="44">
        <v>30.1</v>
      </c>
      <c r="D284" s="44">
        <v>27.5</v>
      </c>
      <c r="E284" s="44">
        <v>11.8</v>
      </c>
      <c r="F284" s="44">
        <v>34</v>
      </c>
      <c r="G284" s="44"/>
    </row>
    <row r="285" spans="2:7">
      <c r="B285" s="55" t="s">
        <v>35</v>
      </c>
      <c r="C285" s="44">
        <v>168.8</v>
      </c>
      <c r="D285" s="44">
        <v>107</v>
      </c>
      <c r="E285" s="44">
        <v>146</v>
      </c>
      <c r="F285" s="44">
        <v>154.4</v>
      </c>
      <c r="G285" s="44"/>
    </row>
    <row r="286" spans="2:7">
      <c r="B286" s="55" t="s">
        <v>36</v>
      </c>
      <c r="C286" s="44">
        <v>462</v>
      </c>
      <c r="D286" s="44">
        <v>521</v>
      </c>
      <c r="E286" s="44">
        <v>539</v>
      </c>
      <c r="F286" s="44">
        <v>526.79999999999995</v>
      </c>
      <c r="G286" s="44"/>
    </row>
    <row r="287" spans="2:7" ht="18" customHeight="1">
      <c r="B287" s="55" t="s">
        <v>33</v>
      </c>
      <c r="C287" s="44">
        <v>2013</v>
      </c>
      <c r="D287" s="44">
        <v>2209</v>
      </c>
      <c r="E287" s="44">
        <v>2371</v>
      </c>
      <c r="F287" s="44">
        <v>2755</v>
      </c>
      <c r="G287" s="44"/>
    </row>
    <row r="288" spans="2:7" ht="18" customHeight="1">
      <c r="B288" s="55" t="s">
        <v>14</v>
      </c>
      <c r="C288" s="44">
        <v>382</v>
      </c>
      <c r="D288" s="44">
        <v>360</v>
      </c>
      <c r="E288" s="44">
        <v>334</v>
      </c>
      <c r="F288" s="44">
        <v>385</v>
      </c>
      <c r="G288" s="44"/>
    </row>
    <row r="289" spans="2:7">
      <c r="B289" s="55" t="s">
        <v>39</v>
      </c>
      <c r="C289" s="110">
        <v>33.529609690444147</v>
      </c>
      <c r="D289" s="110">
        <v>33.41610500177368</v>
      </c>
      <c r="E289" s="110">
        <v>31.625500667556743</v>
      </c>
      <c r="F289" s="110">
        <v>35.709244883556813</v>
      </c>
      <c r="G289" s="44"/>
    </row>
    <row r="290" spans="2:7">
      <c r="B290" s="55" t="s">
        <v>37</v>
      </c>
      <c r="C290" s="44">
        <v>409</v>
      </c>
      <c r="D290" s="44">
        <v>494</v>
      </c>
      <c r="E290" s="44">
        <v>402</v>
      </c>
      <c r="F290" s="44">
        <v>418</v>
      </c>
      <c r="G290" s="112"/>
    </row>
    <row r="291" spans="2:7">
      <c r="B291" s="55" t="s">
        <v>38</v>
      </c>
      <c r="C291" s="44">
        <v>176479.5</v>
      </c>
      <c r="D291" s="44">
        <v>325495</v>
      </c>
      <c r="E291" s="44">
        <v>207070</v>
      </c>
      <c r="F291" s="44">
        <v>198579.5</v>
      </c>
    </row>
    <row r="294" spans="2:7" ht="18" customHeight="1"/>
    <row r="295" spans="2:7" ht="18" customHeight="1"/>
    <row r="298" spans="2:7">
      <c r="B298" s="33" t="s">
        <v>13</v>
      </c>
    </row>
    <row r="302" spans="2:7">
      <c r="B302" s="103" t="s">
        <v>41</v>
      </c>
      <c r="C302" s="103" t="s">
        <v>85</v>
      </c>
      <c r="D302" s="103" t="s">
        <v>86</v>
      </c>
      <c r="E302" s="103" t="s">
        <v>95</v>
      </c>
      <c r="F302" s="103" t="s">
        <v>98</v>
      </c>
      <c r="G302" s="31"/>
    </row>
    <row r="303" spans="2:7" ht="18" customHeight="1">
      <c r="B303" s="55" t="s">
        <v>31</v>
      </c>
      <c r="C303" s="44">
        <v>32530.600000000006</v>
      </c>
      <c r="D303" s="44">
        <v>34315.999999999993</v>
      </c>
      <c r="E303" s="44">
        <v>35313.799999999996</v>
      </c>
      <c r="F303" s="44">
        <v>36667</v>
      </c>
      <c r="G303" s="44"/>
    </row>
    <row r="304" spans="2:7" ht="18" customHeight="1">
      <c r="B304" s="55" t="s">
        <v>8</v>
      </c>
      <c r="C304" s="44">
        <v>26247</v>
      </c>
      <c r="D304" s="44">
        <v>26199.199999999997</v>
      </c>
      <c r="E304" s="44">
        <v>26977.4</v>
      </c>
      <c r="F304" s="44">
        <v>28533.800000000003</v>
      </c>
      <c r="G304" s="44"/>
    </row>
    <row r="305" spans="2:7">
      <c r="B305" s="55" t="s">
        <v>32</v>
      </c>
      <c r="C305" s="44">
        <v>22937</v>
      </c>
      <c r="D305" s="44">
        <v>22388.6</v>
      </c>
      <c r="E305" s="44">
        <v>23450.2</v>
      </c>
      <c r="F305" s="44">
        <v>25109</v>
      </c>
      <c r="G305" s="44"/>
    </row>
    <row r="306" spans="2:7">
      <c r="B306" s="55" t="s">
        <v>34</v>
      </c>
      <c r="C306" s="44">
        <v>21048.399999999998</v>
      </c>
      <c r="D306" s="44">
        <v>19733.400000000001</v>
      </c>
      <c r="E306" s="44">
        <v>19423.599999999999</v>
      </c>
      <c r="F306" s="44">
        <v>20094.399999999998</v>
      </c>
      <c r="G306" s="44"/>
    </row>
    <row r="307" spans="2:7">
      <c r="B307" s="55" t="s">
        <v>87</v>
      </c>
      <c r="C307" s="44">
        <v>699.80000000000007</v>
      </c>
      <c r="D307" s="44">
        <v>546.29999999999995</v>
      </c>
      <c r="E307" s="44">
        <v>500</v>
      </c>
      <c r="F307" s="44">
        <v>554.79999999999995</v>
      </c>
      <c r="G307" s="44"/>
    </row>
    <row r="308" spans="2:7">
      <c r="B308" s="55" t="s">
        <v>35</v>
      </c>
      <c r="C308" s="44">
        <v>1811.6000000000001</v>
      </c>
      <c r="D308" s="44">
        <v>1906.4000000000003</v>
      </c>
      <c r="E308" s="44">
        <v>1857.1999999999998</v>
      </c>
      <c r="F308" s="44">
        <v>1918.8</v>
      </c>
      <c r="G308" s="44"/>
    </row>
    <row r="309" spans="2:7" ht="18" customHeight="1">
      <c r="B309" s="55" t="s">
        <v>36</v>
      </c>
      <c r="C309" s="44">
        <v>4512.5999999999995</v>
      </c>
      <c r="D309" s="44">
        <v>4659.5999999999995</v>
      </c>
      <c r="E309" s="44">
        <v>4965</v>
      </c>
      <c r="F309" s="44">
        <v>5256.4000000000005</v>
      </c>
      <c r="G309" s="44"/>
    </row>
    <row r="310" spans="2:7" ht="18" customHeight="1">
      <c r="B310" s="55" t="s">
        <v>33</v>
      </c>
      <c r="C310" s="44">
        <v>19159</v>
      </c>
      <c r="D310" s="44">
        <v>21245</v>
      </c>
      <c r="E310" s="44">
        <v>24023</v>
      </c>
      <c r="F310" s="44">
        <v>26709</v>
      </c>
      <c r="G310" s="44"/>
    </row>
    <row r="311" spans="2:7" ht="18" customHeight="1">
      <c r="B311" s="55" t="s">
        <v>14</v>
      </c>
      <c r="C311" s="44">
        <v>5458</v>
      </c>
      <c r="D311" s="44">
        <v>4919</v>
      </c>
      <c r="E311" s="44">
        <v>4741</v>
      </c>
      <c r="F311" s="44">
        <v>4879</v>
      </c>
      <c r="G311" s="44"/>
    </row>
    <row r="312" spans="2:7">
      <c r="B312" s="55" t="s">
        <v>39</v>
      </c>
      <c r="C312" s="110">
        <v>29.213564562098448</v>
      </c>
      <c r="D312" s="110">
        <v>29.333844776882749</v>
      </c>
      <c r="E312" s="110">
        <v>28.359629351364891</v>
      </c>
      <c r="F312" s="110">
        <v>28.568173641923494</v>
      </c>
      <c r="G312" s="44"/>
    </row>
    <row r="313" spans="2:7">
      <c r="B313" s="55" t="s">
        <v>37</v>
      </c>
      <c r="C313" s="44">
        <v>3738</v>
      </c>
      <c r="D313" s="44">
        <v>4234</v>
      </c>
      <c r="E313" s="44">
        <v>4034</v>
      </c>
      <c r="F313" s="44">
        <v>3982</v>
      </c>
      <c r="G313" s="112"/>
    </row>
    <row r="314" spans="2:7">
      <c r="B314" s="55" t="s">
        <v>38</v>
      </c>
      <c r="C314" s="44">
        <v>780233.85408773692</v>
      </c>
      <c r="D314" s="44">
        <v>1085860.9235005518</v>
      </c>
      <c r="E314" s="44">
        <v>1180079.5</v>
      </c>
      <c r="F314" s="44">
        <v>1356129.3999999994</v>
      </c>
      <c r="G314" s="112"/>
    </row>
    <row r="315" spans="2:7" ht="18" customHeight="1"/>
    <row r="317" spans="2:7" ht="18" customHeight="1"/>
    <row r="318" spans="2:7" ht="18" customHeight="1">
      <c r="G318" s="55"/>
    </row>
    <row r="319" spans="2:7">
      <c r="G319" s="55"/>
    </row>
    <row r="320" spans="2:7">
      <c r="G320" s="55"/>
    </row>
    <row r="321" spans="3:7">
      <c r="G321" s="55"/>
    </row>
    <row r="322" spans="3:7">
      <c r="G322" s="55"/>
    </row>
    <row r="323" spans="3:7">
      <c r="C323" s="32"/>
      <c r="D323" s="32"/>
      <c r="E323" s="32"/>
      <c r="F323" s="32"/>
      <c r="G323" s="55"/>
    </row>
    <row r="324" spans="3:7">
      <c r="G324" s="55"/>
    </row>
    <row r="325" spans="3:7" ht="18" customHeight="1">
      <c r="C325" s="31"/>
      <c r="D325" s="31"/>
      <c r="E325" s="31"/>
      <c r="F325" s="31"/>
      <c r="G325" s="55"/>
    </row>
    <row r="326" spans="3:7">
      <c r="C326" s="44"/>
      <c r="D326" s="44"/>
      <c r="E326" s="44"/>
      <c r="F326" s="44"/>
      <c r="G326" s="55"/>
    </row>
    <row r="327" spans="3:7">
      <c r="C327" s="44"/>
      <c r="D327" s="44"/>
      <c r="E327" s="44"/>
      <c r="F327" s="44"/>
      <c r="G327" s="55"/>
    </row>
    <row r="328" spans="3:7">
      <c r="C328" s="44"/>
      <c r="D328" s="44"/>
      <c r="E328" s="44"/>
      <c r="F328" s="44"/>
      <c r="G328" s="55"/>
    </row>
    <row r="329" spans="3:7">
      <c r="C329" s="44"/>
      <c r="D329" s="44"/>
      <c r="E329" s="44"/>
      <c r="F329" s="44"/>
      <c r="G329" s="55"/>
    </row>
    <row r="330" spans="3:7">
      <c r="C330" s="44"/>
      <c r="D330" s="44"/>
      <c r="E330" s="44"/>
      <c r="F330" s="44"/>
    </row>
    <row r="331" spans="3:7">
      <c r="C331" s="44"/>
      <c r="D331" s="44"/>
      <c r="E331" s="44"/>
      <c r="F331" s="44"/>
    </row>
    <row r="332" spans="3:7">
      <c r="C332" s="44"/>
      <c r="D332" s="44"/>
      <c r="E332" s="44"/>
      <c r="F332" s="44"/>
    </row>
    <row r="333" spans="3:7">
      <c r="C333" s="44"/>
      <c r="D333" s="44"/>
      <c r="E333" s="44"/>
      <c r="F333" s="44"/>
      <c r="G333" s="55"/>
    </row>
    <row r="334" spans="3:7" ht="18" customHeight="1">
      <c r="C334" s="44"/>
      <c r="D334" s="44"/>
      <c r="E334" s="44"/>
      <c r="F334" s="44"/>
      <c r="G334" s="55"/>
    </row>
    <row r="335" spans="3:7">
      <c r="C335" s="44"/>
      <c r="D335" s="44"/>
      <c r="E335" s="44"/>
      <c r="F335" s="44"/>
      <c r="G335" s="55"/>
    </row>
    <row r="336" spans="3:7">
      <c r="C336" s="112"/>
      <c r="D336" s="112"/>
      <c r="E336" s="112"/>
      <c r="F336" s="112"/>
      <c r="G336" s="55"/>
    </row>
    <row r="337" spans="7:7">
      <c r="G337" s="55"/>
    </row>
    <row r="338" spans="7:7">
      <c r="G338" s="55"/>
    </row>
    <row r="339" spans="7:7">
      <c r="G339" s="55"/>
    </row>
    <row r="340" spans="7:7">
      <c r="G340" s="55"/>
    </row>
    <row r="341" spans="7:7" ht="18" customHeight="1">
      <c r="G341" s="55"/>
    </row>
    <row r="342" spans="7:7">
      <c r="G342" s="55"/>
    </row>
    <row r="343" spans="7:7">
      <c r="G343" s="55"/>
    </row>
    <row r="348" spans="7:7" ht="18" customHeight="1"/>
    <row r="355" ht="18" customHeight="1"/>
    <row r="364" ht="18" customHeight="1"/>
    <row r="371" ht="18" customHeight="1"/>
    <row r="378" ht="18" customHeight="1"/>
    <row r="385" ht="18" customHeight="1"/>
    <row r="394" ht="18" customHeight="1"/>
    <row r="401" ht="18" customHeight="1"/>
    <row r="408" ht="18" customHeight="1"/>
    <row r="415" ht="18" customHeight="1"/>
    <row r="540" spans="2:2">
      <c r="B540" s="33" t="s">
        <v>93</v>
      </c>
    </row>
  </sheetData>
  <sheetProtection algorithmName="SHA-512" hashValue="yfMsf1WcjiGbrOQKQTpV5rihv9kg7pWBeC987j49Tn8Ax7iJ4r13DVzEp0gxkZpMmMIwW8QLf9FLph4Lg0Qh3g==" saltValue="qRi9P3pKGF0fjZo0gxBpwQ==" spinCount="100000" sheet="1" objects="1" scenarios="1" selectLockedCells="1"/>
  <mergeCells count="1">
    <mergeCell ref="B2:F2"/>
  </mergeCells>
  <phoneticPr fontId="41" type="noConversion"/>
  <printOptions horizontalCentered="1"/>
  <pageMargins left="0.7" right="0.7" top="0.75" bottom="0.75" header="0.3" footer="0.3"/>
  <pageSetup scale="65" orientation="landscape" r:id="rId1"/>
  <rowBreaks count="3" manualBreakCount="3">
    <brk id="156" max="16383" man="1"/>
    <brk id="200" min="1" max="12" man="1"/>
    <brk id="245" min="1" max="1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B2:J229"/>
  <sheetViews>
    <sheetView view="pageBreakPreview" zoomScale="70" zoomScaleNormal="100" zoomScaleSheetLayoutView="70" workbookViewId="0">
      <selection activeCell="B2" sqref="B2:G2"/>
    </sheetView>
  </sheetViews>
  <sheetFormatPr defaultColWidth="9.140625" defaultRowHeight="18"/>
  <cols>
    <col min="1" max="1" width="9.140625" style="33"/>
    <col min="2" max="2" width="49.85546875" style="33" customWidth="1"/>
    <col min="3" max="4" width="19.42578125" style="55" customWidth="1"/>
    <col min="5" max="8" width="18.7109375" style="55" customWidth="1"/>
    <col min="9" max="9" width="25.42578125" style="55" customWidth="1"/>
    <col min="10" max="10" width="18.28515625" style="109" customWidth="1"/>
    <col min="11" max="16384" width="9.140625" style="33"/>
  </cols>
  <sheetData>
    <row r="2" spans="2:10" ht="27">
      <c r="B2" s="348" t="s">
        <v>59</v>
      </c>
      <c r="C2" s="349"/>
      <c r="D2" s="349"/>
      <c r="E2" s="349"/>
      <c r="F2" s="349"/>
      <c r="G2" s="349"/>
      <c r="H2" s="101"/>
    </row>
    <row r="3" spans="2:10" ht="18.75" thickBot="1">
      <c r="B3" s="103" t="s">
        <v>1</v>
      </c>
      <c r="C3" s="103" t="s">
        <v>84</v>
      </c>
      <c r="D3" s="103" t="s">
        <v>85</v>
      </c>
      <c r="E3" s="103" t="s">
        <v>86</v>
      </c>
      <c r="F3" s="103" t="s">
        <v>95</v>
      </c>
      <c r="G3" s="103" t="s">
        <v>98</v>
      </c>
      <c r="H3" s="31"/>
      <c r="I3" s="125"/>
      <c r="J3" s="126"/>
    </row>
    <row r="4" spans="2:10" ht="18" customHeight="1">
      <c r="B4" s="58" t="s">
        <v>56</v>
      </c>
      <c r="C4" s="44">
        <v>1819.8000000000002</v>
      </c>
      <c r="D4" s="44">
        <v>1794.8000000000002</v>
      </c>
      <c r="E4" s="44">
        <v>1839.6</v>
      </c>
      <c r="F4" s="44">
        <v>2009.2</v>
      </c>
      <c r="G4" s="44">
        <v>2244.1999999999998</v>
      </c>
      <c r="H4" s="110"/>
      <c r="I4" s="104" t="s">
        <v>96</v>
      </c>
      <c r="J4" s="127"/>
    </row>
    <row r="5" spans="2:10">
      <c r="B5" s="55" t="s">
        <v>57</v>
      </c>
      <c r="C5" s="44">
        <v>2093</v>
      </c>
      <c r="D5" s="44">
        <v>1875.4</v>
      </c>
      <c r="E5" s="44">
        <v>1768</v>
      </c>
      <c r="F5" s="44">
        <v>2046.2</v>
      </c>
      <c r="G5" s="44">
        <v>2030.6</v>
      </c>
      <c r="H5" s="110"/>
      <c r="I5" s="106" t="s">
        <v>88</v>
      </c>
      <c r="J5" s="99"/>
    </row>
    <row r="6" spans="2:10">
      <c r="B6" s="55" t="s">
        <v>58</v>
      </c>
      <c r="C6" s="44">
        <v>2396.8000000000002</v>
      </c>
      <c r="D6" s="44">
        <v>2201</v>
      </c>
      <c r="E6" s="44">
        <v>2032.2</v>
      </c>
      <c r="F6" s="44">
        <v>1999</v>
      </c>
      <c r="G6" s="44">
        <v>2246.4</v>
      </c>
      <c r="H6" s="110"/>
      <c r="I6" s="107">
        <v>0.8</v>
      </c>
      <c r="J6" s="99"/>
    </row>
    <row r="7" spans="2:10" s="148" customFormat="1">
      <c r="B7" s="55" t="s">
        <v>34</v>
      </c>
      <c r="C7" s="44">
        <v>840</v>
      </c>
      <c r="D7" s="44">
        <v>316.39999999999998</v>
      </c>
      <c r="E7" s="44">
        <v>671.4</v>
      </c>
      <c r="F7" s="44">
        <v>446.8</v>
      </c>
      <c r="G7" s="149"/>
      <c r="H7" s="110"/>
      <c r="I7" s="146" t="s">
        <v>89</v>
      </c>
      <c r="J7" s="147"/>
    </row>
    <row r="8" spans="2:10">
      <c r="B8" s="55" t="s">
        <v>87</v>
      </c>
      <c r="C8" s="44">
        <v>18.7</v>
      </c>
      <c r="D8" s="44">
        <v>14.4</v>
      </c>
      <c r="E8" s="44">
        <v>17.8</v>
      </c>
      <c r="F8" s="44">
        <v>14.7</v>
      </c>
      <c r="G8" s="44">
        <v>11.1</v>
      </c>
      <c r="H8" s="110"/>
      <c r="I8" s="107">
        <v>1</v>
      </c>
      <c r="J8" s="99"/>
    </row>
    <row r="9" spans="2:10">
      <c r="B9" s="55" t="s">
        <v>55</v>
      </c>
      <c r="C9" s="44">
        <v>2794.4</v>
      </c>
      <c r="D9" s="44">
        <v>2792</v>
      </c>
      <c r="E9" s="44">
        <v>2486.4</v>
      </c>
      <c r="F9" s="44">
        <v>2354.1999999999998</v>
      </c>
      <c r="G9" s="44">
        <v>2431.4</v>
      </c>
      <c r="H9" s="110"/>
      <c r="I9" s="128" t="s">
        <v>90</v>
      </c>
      <c r="J9" s="99"/>
    </row>
    <row r="10" spans="2:10" ht="18" customHeight="1" thickBot="1">
      <c r="B10" s="55" t="s">
        <v>10</v>
      </c>
      <c r="C10" s="44">
        <v>499</v>
      </c>
      <c r="D10" s="44">
        <v>408</v>
      </c>
      <c r="E10" s="44">
        <v>528</v>
      </c>
      <c r="F10" s="44">
        <v>502</v>
      </c>
      <c r="G10" s="44">
        <v>630</v>
      </c>
      <c r="H10" s="110"/>
      <c r="I10" s="111">
        <v>1.2</v>
      </c>
      <c r="J10" s="99"/>
    </row>
    <row r="11" spans="2:10" ht="18.75" customHeight="1">
      <c r="B11" s="55" t="s">
        <v>11</v>
      </c>
      <c r="C11" s="44">
        <v>1</v>
      </c>
      <c r="D11" s="44">
        <v>8</v>
      </c>
      <c r="E11" s="44">
        <v>10</v>
      </c>
      <c r="F11" s="44">
        <v>8</v>
      </c>
      <c r="G11" s="44">
        <v>14</v>
      </c>
      <c r="H11" s="110"/>
      <c r="J11" s="99"/>
    </row>
    <row r="12" spans="2:10">
      <c r="B12" s="55" t="s">
        <v>16</v>
      </c>
      <c r="C12" s="131">
        <v>0.49351</v>
      </c>
      <c r="D12" s="131">
        <v>0.50787000000000004</v>
      </c>
      <c r="E12" s="131">
        <v>0.5</v>
      </c>
      <c r="F12" s="131">
        <v>0.49492999999999998</v>
      </c>
      <c r="G12" s="131">
        <v>0.48174</v>
      </c>
      <c r="H12" s="110"/>
      <c r="J12" s="99"/>
    </row>
    <row r="13" spans="2:10">
      <c r="B13" s="55" t="s">
        <v>15</v>
      </c>
      <c r="C13" s="110">
        <v>27.203118474175135</v>
      </c>
      <c r="D13" s="110">
        <v>31.51017927681556</v>
      </c>
      <c r="E13" s="110">
        <v>25.593247332377768</v>
      </c>
      <c r="F13" s="110">
        <v>26.215066828675575</v>
      </c>
      <c r="G13" s="110">
        <v>22.78569432802459</v>
      </c>
      <c r="H13" s="110"/>
      <c r="J13" s="99"/>
    </row>
    <row r="14" spans="2:10">
      <c r="B14" s="59" t="s">
        <v>80</v>
      </c>
      <c r="C14" s="130">
        <v>3667878</v>
      </c>
      <c r="D14" s="130">
        <v>4878508</v>
      </c>
      <c r="E14" s="130">
        <v>5395571</v>
      </c>
      <c r="F14" s="130">
        <v>6886748</v>
      </c>
      <c r="G14" s="150"/>
      <c r="H14" s="110"/>
      <c r="I14" s="102"/>
      <c r="J14" s="100"/>
    </row>
    <row r="15" spans="2:10">
      <c r="H15" s="110"/>
      <c r="I15" s="108"/>
      <c r="J15" s="100"/>
    </row>
    <row r="16" spans="2:10" ht="17.25" customHeight="1">
      <c r="C16" s="113"/>
      <c r="D16" s="113"/>
      <c r="E16" s="113"/>
      <c r="F16" s="113"/>
      <c r="H16" s="110"/>
      <c r="J16" s="100"/>
    </row>
    <row r="17" spans="2:10">
      <c r="C17" s="113"/>
      <c r="D17" s="113"/>
      <c r="E17" s="113"/>
      <c r="F17" s="113"/>
      <c r="H17" s="110"/>
      <c r="I17" s="33"/>
      <c r="J17" s="100"/>
    </row>
    <row r="18" spans="2:10" ht="18" customHeight="1">
      <c r="C18" s="113"/>
      <c r="D18" s="113"/>
      <c r="E18" s="113"/>
      <c r="F18" s="113"/>
      <c r="H18" s="110"/>
      <c r="I18" s="33"/>
      <c r="J18" s="100"/>
    </row>
    <row r="19" spans="2:10">
      <c r="C19" s="113"/>
      <c r="D19" s="113"/>
      <c r="E19" s="113"/>
      <c r="F19" s="113"/>
      <c r="H19" s="110"/>
      <c r="I19" s="33"/>
      <c r="J19" s="100"/>
    </row>
    <row r="20" spans="2:10" ht="18" customHeight="1">
      <c r="C20" s="113"/>
      <c r="D20" s="113"/>
      <c r="E20" s="113"/>
      <c r="F20" s="113"/>
      <c r="H20" s="110"/>
      <c r="I20" s="33"/>
      <c r="J20" s="100"/>
    </row>
    <row r="21" spans="2:10">
      <c r="B21" s="103" t="s">
        <v>5</v>
      </c>
      <c r="C21" s="103" t="s">
        <v>84</v>
      </c>
      <c r="D21" s="103" t="s">
        <v>85</v>
      </c>
      <c r="E21" s="103" t="s">
        <v>86</v>
      </c>
      <c r="F21" s="103" t="s">
        <v>95</v>
      </c>
      <c r="G21" s="103" t="s">
        <v>98</v>
      </c>
      <c r="H21" s="110"/>
      <c r="I21" s="33"/>
      <c r="J21" s="100"/>
    </row>
    <row r="22" spans="2:10">
      <c r="B22" s="58" t="s">
        <v>56</v>
      </c>
      <c r="C22" s="44">
        <v>1865.4</v>
      </c>
      <c r="D22" s="44">
        <v>1949</v>
      </c>
      <c r="E22" s="44">
        <v>2240.6</v>
      </c>
      <c r="F22" s="44">
        <v>2442</v>
      </c>
      <c r="G22" s="44">
        <v>2419.6</v>
      </c>
      <c r="H22" s="110"/>
      <c r="I22" s="33"/>
      <c r="J22" s="100"/>
    </row>
    <row r="23" spans="2:10">
      <c r="B23" s="55" t="s">
        <v>57</v>
      </c>
      <c r="C23" s="44">
        <v>2318.6</v>
      </c>
      <c r="D23" s="44">
        <v>2029.8000000000002</v>
      </c>
      <c r="E23" s="44">
        <v>2178.1999999999998</v>
      </c>
      <c r="F23" s="44">
        <v>2414.4</v>
      </c>
      <c r="G23" s="44">
        <v>2545.1999999999998</v>
      </c>
      <c r="H23" s="110"/>
      <c r="I23" s="33"/>
      <c r="J23" s="100"/>
    </row>
    <row r="24" spans="2:10" ht="18" customHeight="1">
      <c r="B24" s="55" t="s">
        <v>58</v>
      </c>
      <c r="C24" s="44">
        <v>3574.8</v>
      </c>
      <c r="D24" s="44">
        <v>3127</v>
      </c>
      <c r="E24" s="44">
        <v>2870.8</v>
      </c>
      <c r="F24" s="44">
        <v>3001.8</v>
      </c>
      <c r="G24" s="44">
        <v>3243.6</v>
      </c>
      <c r="H24" s="110"/>
      <c r="I24" s="33"/>
      <c r="J24" s="100"/>
    </row>
    <row r="25" spans="2:10" ht="18" customHeight="1">
      <c r="B25" s="55" t="s">
        <v>34</v>
      </c>
      <c r="C25" s="44">
        <v>0</v>
      </c>
      <c r="D25" s="44">
        <v>0</v>
      </c>
      <c r="E25" s="44">
        <v>0</v>
      </c>
      <c r="F25" s="44">
        <v>0</v>
      </c>
      <c r="G25" s="149"/>
      <c r="H25" s="110"/>
      <c r="I25" s="33"/>
      <c r="J25" s="100"/>
    </row>
    <row r="26" spans="2:10">
      <c r="B26" s="55" t="s">
        <v>87</v>
      </c>
      <c r="C26" s="44">
        <v>110.1</v>
      </c>
      <c r="D26" s="44">
        <v>95.9</v>
      </c>
      <c r="E26" s="44">
        <v>94.7</v>
      </c>
      <c r="F26" s="44">
        <v>46.099999999999994</v>
      </c>
      <c r="G26" s="44">
        <v>51.6</v>
      </c>
      <c r="H26" s="110"/>
      <c r="I26" s="33"/>
      <c r="J26" s="100"/>
    </row>
    <row r="27" spans="2:10" ht="18" customHeight="1">
      <c r="B27" s="55" t="s">
        <v>55</v>
      </c>
      <c r="C27" s="44">
        <v>4572.8</v>
      </c>
      <c r="D27" s="44">
        <v>4287.2</v>
      </c>
      <c r="E27" s="44">
        <v>4305.3999999999996</v>
      </c>
      <c r="F27" s="44">
        <v>3807.8</v>
      </c>
      <c r="G27" s="44">
        <v>3664.4</v>
      </c>
      <c r="H27" s="110"/>
      <c r="I27" s="33"/>
      <c r="J27" s="100"/>
    </row>
    <row r="28" spans="2:10">
      <c r="B28" s="55" t="s">
        <v>10</v>
      </c>
      <c r="C28" s="44">
        <v>686</v>
      </c>
      <c r="D28" s="44">
        <v>685</v>
      </c>
      <c r="E28" s="44">
        <v>648</v>
      </c>
      <c r="F28" s="44">
        <v>749</v>
      </c>
      <c r="G28" s="44">
        <v>727</v>
      </c>
      <c r="H28" s="110"/>
      <c r="I28" s="33"/>
      <c r="J28" s="100"/>
    </row>
    <row r="29" spans="2:10">
      <c r="B29" s="55" t="s">
        <v>11</v>
      </c>
      <c r="C29" s="44">
        <v>133</v>
      </c>
      <c r="D29" s="44">
        <v>148</v>
      </c>
      <c r="E29" s="44">
        <v>154</v>
      </c>
      <c r="F29" s="44">
        <v>149</v>
      </c>
      <c r="G29" s="44">
        <v>152</v>
      </c>
      <c r="H29" s="110"/>
      <c r="I29" s="33"/>
      <c r="J29" s="100"/>
    </row>
    <row r="30" spans="2:10" ht="18" customHeight="1">
      <c r="B30" s="55" t="s">
        <v>16</v>
      </c>
      <c r="C30" s="131">
        <v>0.59313000000000005</v>
      </c>
      <c r="D30" s="131">
        <v>0.62073999999999996</v>
      </c>
      <c r="E30" s="131">
        <v>0.57640999999999998</v>
      </c>
      <c r="F30" s="131">
        <v>0.60407999999999995</v>
      </c>
      <c r="G30" s="131">
        <v>0.62541999999999998</v>
      </c>
      <c r="H30" s="110"/>
      <c r="I30" s="33"/>
      <c r="J30" s="100"/>
    </row>
    <row r="31" spans="2:10" ht="18" customHeight="1">
      <c r="B31" s="55" t="s">
        <v>15</v>
      </c>
      <c r="C31" s="110">
        <v>27.116066903193108</v>
      </c>
      <c r="D31" s="110">
        <v>26.789127203227864</v>
      </c>
      <c r="E31" s="110">
        <v>26.411696154253626</v>
      </c>
      <c r="F31" s="110">
        <v>23.180156657963447</v>
      </c>
      <c r="G31" s="110">
        <v>22.649660563670025</v>
      </c>
      <c r="H31" s="110"/>
      <c r="I31" s="33"/>
      <c r="J31" s="100"/>
    </row>
    <row r="32" spans="2:10">
      <c r="B32" s="59" t="s">
        <v>80</v>
      </c>
      <c r="C32" s="130">
        <v>32200309</v>
      </c>
      <c r="D32" s="130">
        <v>37891358</v>
      </c>
      <c r="E32" s="130">
        <v>52924215</v>
      </c>
      <c r="F32" s="130">
        <v>51080483</v>
      </c>
      <c r="G32" s="150"/>
      <c r="H32" s="110"/>
      <c r="I32" s="33"/>
      <c r="J32" s="100"/>
    </row>
    <row r="33" spans="2:10">
      <c r="C33" s="33"/>
      <c r="D33" s="98"/>
      <c r="E33" s="98"/>
      <c r="F33" s="98"/>
      <c r="H33" s="110"/>
      <c r="I33" s="33"/>
      <c r="J33" s="100"/>
    </row>
    <row r="34" spans="2:10">
      <c r="C34" s="33"/>
      <c r="D34" s="33"/>
      <c r="E34" s="33"/>
      <c r="F34" s="33"/>
      <c r="H34" s="110"/>
      <c r="I34" s="33"/>
      <c r="J34" s="100"/>
    </row>
    <row r="35" spans="2:10">
      <c r="C35" s="33"/>
      <c r="D35" s="33"/>
      <c r="E35" s="33"/>
      <c r="F35" s="33"/>
      <c r="H35" s="110"/>
      <c r="I35" s="33"/>
      <c r="J35" s="100"/>
    </row>
    <row r="36" spans="2:10" ht="18" customHeight="1">
      <c r="C36" s="33"/>
      <c r="D36" s="33"/>
      <c r="E36" s="33"/>
      <c r="F36" s="33"/>
      <c r="H36" s="110"/>
      <c r="I36" s="33"/>
      <c r="J36" s="100"/>
    </row>
    <row r="37" spans="2:10" ht="18" customHeight="1">
      <c r="C37" s="114"/>
      <c r="D37" s="114"/>
      <c r="E37" s="114"/>
      <c r="F37" s="114"/>
      <c r="H37" s="110"/>
      <c r="I37" s="33"/>
      <c r="J37" s="100"/>
    </row>
    <row r="38" spans="2:10" ht="18" customHeight="1">
      <c r="C38" s="33"/>
      <c r="D38" s="33"/>
      <c r="E38" s="33"/>
      <c r="F38" s="33"/>
      <c r="H38" s="110"/>
      <c r="I38" s="33"/>
      <c r="J38" s="100"/>
    </row>
    <row r="39" spans="2:10">
      <c r="B39" s="103" t="s">
        <v>4</v>
      </c>
      <c r="C39" s="103" t="s">
        <v>84</v>
      </c>
      <c r="D39" s="103" t="s">
        <v>85</v>
      </c>
      <c r="E39" s="103" t="s">
        <v>86</v>
      </c>
      <c r="F39" s="103" t="s">
        <v>95</v>
      </c>
      <c r="G39" s="103" t="s">
        <v>98</v>
      </c>
      <c r="H39" s="110"/>
      <c r="I39" s="33"/>
      <c r="J39" s="100"/>
    </row>
    <row r="40" spans="2:10">
      <c r="B40" s="55" t="s">
        <v>56</v>
      </c>
      <c r="C40" s="44">
        <v>3576.8</v>
      </c>
      <c r="D40" s="44">
        <v>3439.8</v>
      </c>
      <c r="E40" s="44">
        <v>3379</v>
      </c>
      <c r="F40" s="44">
        <v>3720.6</v>
      </c>
      <c r="G40" s="44">
        <v>3867.8</v>
      </c>
      <c r="H40" s="110"/>
      <c r="I40" s="33"/>
      <c r="J40" s="100"/>
    </row>
    <row r="41" spans="2:10">
      <c r="B41" s="55" t="s">
        <v>57</v>
      </c>
      <c r="C41" s="44">
        <v>4304.8</v>
      </c>
      <c r="D41" s="44">
        <v>3790.6</v>
      </c>
      <c r="E41" s="44">
        <v>3693</v>
      </c>
      <c r="F41" s="44">
        <v>3789.6</v>
      </c>
      <c r="G41" s="44">
        <v>3935</v>
      </c>
      <c r="H41" s="110"/>
      <c r="I41" s="33"/>
      <c r="J41" s="100"/>
    </row>
    <row r="42" spans="2:10">
      <c r="B42" s="55" t="s">
        <v>58</v>
      </c>
      <c r="C42" s="44">
        <v>5738.6</v>
      </c>
      <c r="D42" s="44">
        <v>5453</v>
      </c>
      <c r="E42" s="44">
        <v>5100.3999999999996</v>
      </c>
      <c r="F42" s="44">
        <v>4962.2</v>
      </c>
      <c r="G42" s="44">
        <v>5167.3999999999996</v>
      </c>
      <c r="H42" s="110"/>
      <c r="I42" s="33"/>
      <c r="J42" s="100"/>
    </row>
    <row r="43" spans="2:10" ht="18" customHeight="1">
      <c r="B43" s="55" t="s">
        <v>34</v>
      </c>
      <c r="C43" s="44">
        <v>0</v>
      </c>
      <c r="D43" s="44">
        <v>0</v>
      </c>
      <c r="E43" s="44">
        <v>0</v>
      </c>
      <c r="F43" s="44">
        <v>0</v>
      </c>
      <c r="G43" s="149"/>
      <c r="H43" s="110"/>
      <c r="I43" s="33"/>
      <c r="J43" s="100"/>
    </row>
    <row r="44" spans="2:10" ht="18" customHeight="1">
      <c r="B44" s="55" t="s">
        <v>87</v>
      </c>
      <c r="C44" s="44">
        <v>207.7</v>
      </c>
      <c r="D44" s="44">
        <v>174.8</v>
      </c>
      <c r="E44" s="44">
        <v>112.30000000000001</v>
      </c>
      <c r="F44" s="44">
        <v>143.4</v>
      </c>
      <c r="G44" s="44">
        <v>138</v>
      </c>
      <c r="H44" s="110"/>
      <c r="I44" s="33"/>
      <c r="J44" s="100"/>
    </row>
    <row r="45" spans="2:10" ht="18" customHeight="1">
      <c r="B45" s="55" t="s">
        <v>55</v>
      </c>
      <c r="C45" s="44">
        <v>6434.2000000000007</v>
      </c>
      <c r="D45" s="44">
        <v>6207.4</v>
      </c>
      <c r="E45" s="44">
        <v>6197.2000000000007</v>
      </c>
      <c r="F45" s="44">
        <v>6139</v>
      </c>
      <c r="G45" s="44">
        <v>5823.8</v>
      </c>
      <c r="H45" s="110"/>
      <c r="I45" s="33"/>
      <c r="J45" s="100"/>
    </row>
    <row r="46" spans="2:10">
      <c r="B46" s="55" t="s">
        <v>10</v>
      </c>
      <c r="C46" s="44">
        <v>722</v>
      </c>
      <c r="D46" s="44">
        <v>874</v>
      </c>
      <c r="E46" s="44">
        <v>986</v>
      </c>
      <c r="F46" s="44">
        <v>891</v>
      </c>
      <c r="G46" s="44">
        <v>820</v>
      </c>
      <c r="H46" s="110"/>
      <c r="I46" s="33"/>
      <c r="J46" s="100"/>
    </row>
    <row r="47" spans="2:10">
      <c r="B47" s="55" t="s">
        <v>11</v>
      </c>
      <c r="C47" s="44">
        <v>46</v>
      </c>
      <c r="D47" s="44">
        <v>51</v>
      </c>
      <c r="E47" s="44">
        <v>49</v>
      </c>
      <c r="F47" s="44">
        <v>48</v>
      </c>
      <c r="G47" s="44">
        <v>70</v>
      </c>
      <c r="H47" s="110"/>
      <c r="I47" s="33"/>
      <c r="J47" s="100"/>
    </row>
    <row r="48" spans="2:10" ht="18" customHeight="1">
      <c r="B48" s="55" t="s">
        <v>16</v>
      </c>
      <c r="C48" s="131">
        <v>0.59180999999999995</v>
      </c>
      <c r="D48" s="131">
        <v>0.59853999999999996</v>
      </c>
      <c r="E48" s="131">
        <v>0.58381000000000005</v>
      </c>
      <c r="F48" s="131">
        <v>0.57976000000000005</v>
      </c>
      <c r="G48" s="131">
        <v>0.58416999999999997</v>
      </c>
      <c r="H48" s="110"/>
      <c r="I48" s="33"/>
      <c r="J48" s="100"/>
    </row>
    <row r="49" spans="2:10" ht="18" customHeight="1">
      <c r="B49" s="55" t="s">
        <v>15</v>
      </c>
      <c r="C49" s="110">
        <v>24.872315549812317</v>
      </c>
      <c r="D49" s="110">
        <v>25.534776902887142</v>
      </c>
      <c r="E49" s="110">
        <v>26.818058014435515</v>
      </c>
      <c r="F49" s="110">
        <v>26.901987662782727</v>
      </c>
      <c r="G49" s="110">
        <v>24.850279254424333</v>
      </c>
      <c r="H49" s="110"/>
      <c r="I49" s="33"/>
      <c r="J49" s="100"/>
    </row>
    <row r="50" spans="2:10" ht="18" customHeight="1">
      <c r="B50" s="59" t="s">
        <v>80</v>
      </c>
      <c r="C50" s="130">
        <v>11752201</v>
      </c>
      <c r="D50" s="130">
        <v>12648683</v>
      </c>
      <c r="E50" s="130">
        <v>14121182</v>
      </c>
      <c r="F50" s="130">
        <v>13562727</v>
      </c>
      <c r="G50" s="150"/>
      <c r="H50" s="110"/>
      <c r="I50" s="33"/>
      <c r="J50" s="100"/>
    </row>
    <row r="51" spans="2:10" ht="18" customHeight="1">
      <c r="C51" s="33"/>
      <c r="D51" s="98"/>
      <c r="E51" s="98"/>
      <c r="F51" s="98"/>
      <c r="H51" s="110"/>
      <c r="I51" s="33"/>
      <c r="J51" s="100"/>
    </row>
    <row r="52" spans="2:10" ht="18" customHeight="1">
      <c r="C52" s="33"/>
      <c r="D52" s="33"/>
      <c r="E52" s="33"/>
      <c r="F52" s="33"/>
      <c r="H52" s="110"/>
      <c r="I52" s="33"/>
      <c r="J52" s="100"/>
    </row>
    <row r="53" spans="2:10">
      <c r="C53" s="33"/>
      <c r="D53" s="33"/>
      <c r="E53" s="33"/>
      <c r="F53" s="33"/>
      <c r="H53" s="110"/>
      <c r="I53" s="33"/>
      <c r="J53" s="99"/>
    </row>
    <row r="54" spans="2:10" ht="18" customHeight="1">
      <c r="C54" s="33"/>
      <c r="D54" s="33"/>
      <c r="E54" s="33"/>
      <c r="F54" s="33"/>
      <c r="H54" s="110"/>
      <c r="I54" s="33"/>
      <c r="J54" s="100"/>
    </row>
    <row r="55" spans="2:10" ht="18" customHeight="1">
      <c r="C55" s="33"/>
      <c r="D55" s="33"/>
      <c r="E55" s="33"/>
      <c r="F55" s="33"/>
      <c r="H55" s="110"/>
      <c r="I55" s="33"/>
      <c r="J55" s="100"/>
    </row>
    <row r="56" spans="2:10" ht="18" customHeight="1">
      <c r="B56" s="55"/>
      <c r="C56" s="129"/>
      <c r="D56" s="129"/>
      <c r="E56" s="129"/>
      <c r="F56" s="129"/>
      <c r="H56" s="110"/>
      <c r="I56" s="108"/>
      <c r="J56" s="100"/>
    </row>
    <row r="57" spans="2:10" ht="18" customHeight="1">
      <c r="B57" s="103" t="s">
        <v>6</v>
      </c>
      <c r="C57" s="103" t="s">
        <v>84</v>
      </c>
      <c r="D57" s="103" t="s">
        <v>85</v>
      </c>
      <c r="E57" s="103" t="s">
        <v>86</v>
      </c>
      <c r="F57" s="103" t="s">
        <v>95</v>
      </c>
      <c r="G57" s="103" t="s">
        <v>98</v>
      </c>
      <c r="H57" s="110"/>
      <c r="I57" s="33"/>
      <c r="J57" s="100"/>
    </row>
    <row r="58" spans="2:10">
      <c r="B58" s="55" t="s">
        <v>56</v>
      </c>
      <c r="C58" s="44">
        <v>1192</v>
      </c>
      <c r="D58" s="44">
        <v>1615</v>
      </c>
      <c r="E58" s="44">
        <v>2811</v>
      </c>
      <c r="F58" s="44">
        <v>1838</v>
      </c>
      <c r="G58" s="44">
        <v>1169.2</v>
      </c>
      <c r="H58" s="110"/>
      <c r="I58" s="33"/>
      <c r="J58" s="100"/>
    </row>
    <row r="59" spans="2:10" ht="18" customHeight="1">
      <c r="B59" s="55" t="s">
        <v>57</v>
      </c>
      <c r="C59" s="44">
        <v>1124</v>
      </c>
      <c r="D59" s="44">
        <v>1151.5999999999999</v>
      </c>
      <c r="E59" s="44">
        <v>1355.2</v>
      </c>
      <c r="F59" s="44">
        <v>2474.4</v>
      </c>
      <c r="G59" s="44">
        <v>1432.8000000000002</v>
      </c>
      <c r="H59" s="110"/>
      <c r="I59" s="33"/>
      <c r="J59" s="100"/>
    </row>
    <row r="60" spans="2:10" ht="18" customHeight="1">
      <c r="B60" s="55" t="s">
        <v>58</v>
      </c>
      <c r="C60" s="44">
        <v>1442.8</v>
      </c>
      <c r="D60" s="44">
        <v>1322.4</v>
      </c>
      <c r="E60" s="44">
        <v>1204.5999999999999</v>
      </c>
      <c r="F60" s="44">
        <v>1347.4</v>
      </c>
      <c r="G60" s="44">
        <v>2390.8000000000002</v>
      </c>
      <c r="H60" s="110"/>
      <c r="I60" s="33"/>
      <c r="J60" s="100"/>
    </row>
    <row r="61" spans="2:10" ht="18" customHeight="1">
      <c r="B61" s="55" t="s">
        <v>34</v>
      </c>
      <c r="C61" s="44">
        <v>78</v>
      </c>
      <c r="D61" s="44">
        <v>38</v>
      </c>
      <c r="E61" s="44">
        <v>36.4</v>
      </c>
      <c r="F61" s="44">
        <v>35.200000000000003</v>
      </c>
      <c r="G61" s="149"/>
      <c r="H61" s="110"/>
      <c r="I61" s="33"/>
      <c r="J61" s="100"/>
    </row>
    <row r="62" spans="2:10">
      <c r="B62" s="55" t="s">
        <v>87</v>
      </c>
      <c r="C62" s="44">
        <v>4.2</v>
      </c>
      <c r="D62" s="44">
        <v>10.8</v>
      </c>
      <c r="E62" s="44">
        <v>11.1</v>
      </c>
      <c r="F62" s="44">
        <v>4.2</v>
      </c>
      <c r="G62" s="44">
        <v>5.6</v>
      </c>
      <c r="H62" s="110"/>
      <c r="I62" s="33"/>
      <c r="J62" s="100"/>
    </row>
    <row r="63" spans="2:10" ht="18" customHeight="1">
      <c r="B63" s="55" t="s">
        <v>55</v>
      </c>
      <c r="C63" s="44">
        <v>1764.8000000000002</v>
      </c>
      <c r="D63" s="44">
        <v>1439.2</v>
      </c>
      <c r="E63" s="44">
        <v>1356.8</v>
      </c>
      <c r="F63" s="44">
        <v>1284</v>
      </c>
      <c r="G63" s="44">
        <v>1360.2</v>
      </c>
      <c r="H63" s="110"/>
      <c r="I63" s="33"/>
      <c r="J63" s="100"/>
    </row>
    <row r="64" spans="2:10">
      <c r="B64" s="55" t="s">
        <v>10</v>
      </c>
      <c r="C64" s="44">
        <v>299</v>
      </c>
      <c r="D64" s="44">
        <v>365</v>
      </c>
      <c r="E64" s="44">
        <v>366</v>
      </c>
      <c r="F64" s="44">
        <v>375</v>
      </c>
      <c r="G64" s="44">
        <v>292</v>
      </c>
      <c r="H64" s="110"/>
      <c r="I64" s="33"/>
      <c r="J64" s="100"/>
    </row>
    <row r="65" spans="2:10">
      <c r="B65" s="55" t="s">
        <v>11</v>
      </c>
      <c r="C65" s="44">
        <v>85</v>
      </c>
      <c r="D65" s="44">
        <v>62</v>
      </c>
      <c r="E65" s="44">
        <v>74</v>
      </c>
      <c r="F65" s="44">
        <v>84</v>
      </c>
      <c r="G65" s="44">
        <v>63</v>
      </c>
      <c r="H65" s="110"/>
      <c r="I65" s="33"/>
      <c r="J65" s="100"/>
    </row>
    <row r="66" spans="2:10" ht="18" customHeight="1">
      <c r="B66" s="55" t="s">
        <v>16</v>
      </c>
      <c r="C66" s="131">
        <v>0.39463999999999999</v>
      </c>
      <c r="D66" s="131">
        <v>0.39972000000000002</v>
      </c>
      <c r="E66" s="131">
        <v>0.42931000000000002</v>
      </c>
      <c r="F66" s="131">
        <v>0.42083999999999999</v>
      </c>
      <c r="G66" s="131">
        <v>0.40787000000000001</v>
      </c>
      <c r="H66" s="110"/>
      <c r="I66" s="33"/>
      <c r="J66" s="100"/>
    </row>
    <row r="67" spans="2:10" ht="18" customHeight="1">
      <c r="B67" s="55" t="s">
        <v>15</v>
      </c>
      <c r="C67" s="110">
        <v>19.732609569762765</v>
      </c>
      <c r="D67" s="110">
        <v>15.778923253150056</v>
      </c>
      <c r="E67" s="110">
        <v>11.553963278101209</v>
      </c>
      <c r="F67" s="110">
        <v>12.113055181695827</v>
      </c>
      <c r="G67" s="110">
        <v>16.238075487349647</v>
      </c>
      <c r="H67" s="110"/>
      <c r="I67" s="33"/>
      <c r="J67" s="100"/>
    </row>
    <row r="68" spans="2:10" ht="18" customHeight="1">
      <c r="B68" s="59" t="s">
        <v>80</v>
      </c>
      <c r="C68" s="130">
        <v>48473603</v>
      </c>
      <c r="D68" s="130">
        <v>32232695</v>
      </c>
      <c r="E68" s="130">
        <v>40259642</v>
      </c>
      <c r="F68" s="130">
        <v>48871168</v>
      </c>
      <c r="G68" s="150"/>
      <c r="H68" s="110"/>
      <c r="I68" s="33"/>
      <c r="J68" s="100"/>
    </row>
    <row r="69" spans="2:10">
      <c r="C69" s="33"/>
      <c r="D69" s="98"/>
      <c r="E69" s="98"/>
      <c r="F69" s="98"/>
      <c r="H69" s="110"/>
      <c r="I69" s="33"/>
      <c r="J69" s="100"/>
    </row>
    <row r="70" spans="2:10">
      <c r="C70" s="33"/>
      <c r="D70" s="33"/>
      <c r="E70" s="33"/>
      <c r="F70" s="33"/>
      <c r="H70" s="110"/>
      <c r="I70" s="33"/>
      <c r="J70" s="100"/>
    </row>
    <row r="71" spans="2:10">
      <c r="C71" s="33"/>
      <c r="D71" s="33"/>
      <c r="E71" s="33"/>
      <c r="F71" s="33"/>
      <c r="H71" s="110"/>
      <c r="I71" s="33"/>
      <c r="J71" s="99"/>
    </row>
    <row r="72" spans="2:10" ht="18" customHeight="1">
      <c r="C72" s="33"/>
      <c r="D72" s="33"/>
      <c r="E72" s="33"/>
      <c r="F72" s="33"/>
      <c r="H72" s="110"/>
      <c r="I72" s="33"/>
      <c r="J72" s="100"/>
    </row>
    <row r="73" spans="2:10" ht="18" customHeight="1">
      <c r="H73" s="110"/>
      <c r="I73" s="33"/>
      <c r="J73" s="100"/>
    </row>
    <row r="74" spans="2:10" ht="18" customHeight="1">
      <c r="B74" s="55"/>
      <c r="C74" s="129"/>
      <c r="D74" s="129"/>
      <c r="E74" s="129"/>
      <c r="F74" s="129"/>
      <c r="H74" s="110"/>
      <c r="I74" s="108"/>
      <c r="J74" s="100"/>
    </row>
    <row r="75" spans="2:10" ht="18" customHeight="1">
      <c r="B75" s="103" t="s">
        <v>2</v>
      </c>
      <c r="C75" s="103" t="s">
        <v>84</v>
      </c>
      <c r="D75" s="103" t="s">
        <v>85</v>
      </c>
      <c r="E75" s="103" t="s">
        <v>86</v>
      </c>
      <c r="F75" s="103" t="s">
        <v>95</v>
      </c>
      <c r="G75" s="103" t="s">
        <v>98</v>
      </c>
      <c r="H75" s="110"/>
      <c r="I75" s="33"/>
      <c r="J75" s="100"/>
    </row>
    <row r="76" spans="2:10">
      <c r="B76" s="55" t="s">
        <v>56</v>
      </c>
      <c r="C76" s="44">
        <v>1764.4</v>
      </c>
      <c r="D76" s="44">
        <v>1860</v>
      </c>
      <c r="E76" s="44">
        <v>2187.4</v>
      </c>
      <c r="F76" s="44">
        <v>2211.4</v>
      </c>
      <c r="G76" s="44">
        <v>2187</v>
      </c>
      <c r="H76" s="110"/>
      <c r="I76" s="33"/>
      <c r="J76" s="100"/>
    </row>
    <row r="77" spans="2:10">
      <c r="B77" s="55" t="s">
        <v>57</v>
      </c>
      <c r="C77" s="44">
        <v>2022.6</v>
      </c>
      <c r="D77" s="44">
        <v>2092.4</v>
      </c>
      <c r="E77" s="44">
        <v>2049.6</v>
      </c>
      <c r="F77" s="44">
        <v>2311</v>
      </c>
      <c r="G77" s="44">
        <v>2306.6</v>
      </c>
      <c r="H77" s="110"/>
      <c r="I77" s="33"/>
      <c r="J77" s="100"/>
    </row>
    <row r="78" spans="2:10" ht="18" customHeight="1">
      <c r="B78" s="55" t="s">
        <v>58</v>
      </c>
      <c r="C78" s="44">
        <v>2672</v>
      </c>
      <c r="D78" s="44">
        <v>2570.8000000000002</v>
      </c>
      <c r="E78" s="44">
        <v>2516.4</v>
      </c>
      <c r="F78" s="44">
        <v>2461.6</v>
      </c>
      <c r="G78" s="44">
        <v>2671.6</v>
      </c>
      <c r="H78" s="110"/>
      <c r="I78" s="33"/>
      <c r="J78" s="100"/>
    </row>
    <row r="79" spans="2:10" ht="18" customHeight="1">
      <c r="B79" s="55" t="s">
        <v>34</v>
      </c>
      <c r="C79" s="44">
        <v>0</v>
      </c>
      <c r="D79" s="44">
        <v>0</v>
      </c>
      <c r="E79" s="44">
        <v>0</v>
      </c>
      <c r="F79" s="44">
        <v>0</v>
      </c>
      <c r="G79" s="149"/>
      <c r="H79" s="110"/>
      <c r="I79" s="33"/>
      <c r="J79" s="100"/>
    </row>
    <row r="80" spans="2:10" ht="18" customHeight="1">
      <c r="B80" s="55" t="s">
        <v>87</v>
      </c>
      <c r="C80" s="44">
        <v>53.8</v>
      </c>
      <c r="D80" s="44">
        <v>68.599999999999994</v>
      </c>
      <c r="E80" s="44">
        <v>34.6</v>
      </c>
      <c r="F80" s="44">
        <v>23.6</v>
      </c>
      <c r="G80" s="44">
        <v>46.6</v>
      </c>
      <c r="H80" s="110"/>
      <c r="I80" s="33"/>
      <c r="J80" s="100"/>
    </row>
    <row r="81" spans="2:10">
      <c r="B81" s="55" t="s">
        <v>55</v>
      </c>
      <c r="C81" s="44">
        <v>3224</v>
      </c>
      <c r="D81" s="44">
        <v>3291.4</v>
      </c>
      <c r="E81" s="44">
        <v>2999.8</v>
      </c>
      <c r="F81" s="44">
        <v>3042.2</v>
      </c>
      <c r="G81" s="44">
        <v>3148</v>
      </c>
      <c r="H81" s="110"/>
      <c r="I81" s="33"/>
      <c r="J81" s="100"/>
    </row>
    <row r="82" spans="2:10" ht="18" customHeight="1">
      <c r="B82" s="55" t="s">
        <v>10</v>
      </c>
      <c r="C82" s="44">
        <v>418</v>
      </c>
      <c r="D82" s="44">
        <v>416</v>
      </c>
      <c r="E82" s="44">
        <v>545</v>
      </c>
      <c r="F82" s="44">
        <v>471</v>
      </c>
      <c r="G82" s="44">
        <v>397</v>
      </c>
      <c r="H82" s="110"/>
      <c r="I82" s="33"/>
      <c r="J82" s="100"/>
    </row>
    <row r="83" spans="2:10">
      <c r="B83" s="55" t="s">
        <v>11</v>
      </c>
      <c r="C83" s="44">
        <v>25</v>
      </c>
      <c r="D83" s="44">
        <v>40</v>
      </c>
      <c r="E83" s="44">
        <v>40</v>
      </c>
      <c r="F83" s="44">
        <v>44</v>
      </c>
      <c r="G83" s="44">
        <v>44</v>
      </c>
      <c r="H83" s="110"/>
      <c r="I83" s="33"/>
      <c r="J83" s="100"/>
    </row>
    <row r="84" spans="2:10" ht="18" customHeight="1">
      <c r="B84" s="55" t="s">
        <v>16</v>
      </c>
      <c r="C84" s="131">
        <v>0.65315999999999996</v>
      </c>
      <c r="D84" s="131">
        <v>0.67484</v>
      </c>
      <c r="E84" s="131">
        <v>0.62763999999999998</v>
      </c>
      <c r="F84" s="131">
        <v>0.65868000000000004</v>
      </c>
      <c r="G84" s="131">
        <v>0.63663000000000003</v>
      </c>
      <c r="H84" s="110"/>
      <c r="I84" s="33"/>
      <c r="J84" s="100"/>
    </row>
    <row r="85" spans="2:10">
      <c r="B85" s="55" t="s">
        <v>15</v>
      </c>
      <c r="C85" s="110">
        <v>24.072216649949848</v>
      </c>
      <c r="D85" s="110">
        <v>25.558280624757973</v>
      </c>
      <c r="E85" s="110">
        <v>22.692452593243754</v>
      </c>
      <c r="F85" s="110">
        <v>23.021491782553731</v>
      </c>
      <c r="G85" s="110">
        <v>22.608852973103367</v>
      </c>
      <c r="H85" s="110"/>
      <c r="I85" s="33"/>
      <c r="J85" s="100"/>
    </row>
    <row r="86" spans="2:10" ht="18" customHeight="1">
      <c r="B86" s="59" t="s">
        <v>80</v>
      </c>
      <c r="C86" s="130">
        <v>22737004</v>
      </c>
      <c r="D86" s="130">
        <v>24528868</v>
      </c>
      <c r="E86" s="130">
        <v>28396020</v>
      </c>
      <c r="F86" s="130">
        <v>37808598</v>
      </c>
      <c r="G86" s="150"/>
      <c r="H86" s="110"/>
      <c r="I86" s="33"/>
      <c r="J86" s="100"/>
    </row>
    <row r="87" spans="2:10">
      <c r="C87" s="33"/>
      <c r="D87" s="98"/>
      <c r="E87" s="98"/>
      <c r="F87" s="98"/>
      <c r="H87" s="110"/>
      <c r="I87" s="33"/>
      <c r="J87" s="100"/>
    </row>
    <row r="88" spans="2:10">
      <c r="C88" s="33"/>
      <c r="D88" s="33"/>
      <c r="E88" s="33"/>
      <c r="F88" s="33"/>
      <c r="H88" s="110"/>
      <c r="I88" s="33"/>
      <c r="J88" s="100"/>
    </row>
    <row r="89" spans="2:10">
      <c r="C89" s="33"/>
      <c r="D89" s="33"/>
      <c r="E89" s="33"/>
      <c r="F89" s="33"/>
      <c r="H89" s="110"/>
      <c r="I89" s="33"/>
      <c r="J89" s="99"/>
    </row>
    <row r="90" spans="2:10">
      <c r="C90" s="33"/>
      <c r="D90" s="33"/>
      <c r="E90" s="33"/>
      <c r="F90" s="33"/>
      <c r="H90" s="110"/>
      <c r="I90" s="33"/>
      <c r="J90" s="100"/>
    </row>
    <row r="91" spans="2:10" ht="18" customHeight="1">
      <c r="C91" s="33"/>
      <c r="D91" s="33"/>
      <c r="E91" s="33"/>
      <c r="F91" s="33"/>
      <c r="H91" s="110"/>
      <c r="I91" s="33"/>
      <c r="J91" s="100"/>
    </row>
    <row r="92" spans="2:10" ht="18" customHeight="1">
      <c r="B92" s="55"/>
      <c r="C92" s="129"/>
      <c r="D92" s="129"/>
      <c r="E92" s="129"/>
      <c r="F92" s="129"/>
      <c r="H92" s="110"/>
      <c r="I92" s="108"/>
      <c r="J92" s="100"/>
    </row>
    <row r="93" spans="2:10">
      <c r="B93" s="103" t="s">
        <v>91</v>
      </c>
      <c r="C93" s="103" t="s">
        <v>84</v>
      </c>
      <c r="D93" s="103" t="s">
        <v>85</v>
      </c>
      <c r="E93" s="103" t="s">
        <v>86</v>
      </c>
      <c r="F93" s="103" t="s">
        <v>95</v>
      </c>
      <c r="G93" s="103" t="s">
        <v>98</v>
      </c>
      <c r="H93" s="110"/>
      <c r="I93" s="33"/>
      <c r="J93" s="100"/>
    </row>
    <row r="94" spans="2:10" ht="18" customHeight="1">
      <c r="B94" s="55" t="s">
        <v>56</v>
      </c>
      <c r="C94" s="44">
        <v>2994.2</v>
      </c>
      <c r="D94" s="44">
        <v>3084.6</v>
      </c>
      <c r="E94" s="44">
        <v>3278.8</v>
      </c>
      <c r="F94" s="44">
        <v>3413</v>
      </c>
      <c r="G94" s="44">
        <v>3385.8</v>
      </c>
      <c r="H94" s="110"/>
      <c r="I94" s="33"/>
      <c r="J94" s="100"/>
    </row>
    <row r="95" spans="2:10">
      <c r="B95" s="55" t="s">
        <v>57</v>
      </c>
      <c r="C95" s="44">
        <v>3825.2</v>
      </c>
      <c r="D95" s="44">
        <v>3518.6</v>
      </c>
      <c r="E95" s="44">
        <v>3631.4</v>
      </c>
      <c r="F95" s="44">
        <v>3492.2</v>
      </c>
      <c r="G95" s="44">
        <v>3657</v>
      </c>
      <c r="H95" s="110"/>
      <c r="I95" s="33"/>
      <c r="J95" s="100"/>
    </row>
    <row r="96" spans="2:10" ht="18" customHeight="1">
      <c r="B96" s="55" t="s">
        <v>58</v>
      </c>
      <c r="C96" s="44">
        <v>4684.3999999999996</v>
      </c>
      <c r="D96" s="44">
        <v>4305</v>
      </c>
      <c r="E96" s="44">
        <v>4414.2</v>
      </c>
      <c r="F96" s="44">
        <v>4192.8</v>
      </c>
      <c r="G96" s="44">
        <v>3944</v>
      </c>
      <c r="H96" s="110"/>
      <c r="I96" s="33"/>
      <c r="J96" s="100"/>
    </row>
    <row r="97" spans="2:10">
      <c r="B97" s="55" t="s">
        <v>34</v>
      </c>
      <c r="C97" s="44">
        <v>0</v>
      </c>
      <c r="D97" s="44">
        <v>0</v>
      </c>
      <c r="E97" s="44">
        <v>0</v>
      </c>
      <c r="F97" s="44">
        <v>0</v>
      </c>
      <c r="G97" s="149"/>
      <c r="H97" s="110"/>
      <c r="I97" s="33"/>
      <c r="J97" s="100"/>
    </row>
    <row r="98" spans="2:10" ht="18" customHeight="1">
      <c r="B98" s="55" t="s">
        <v>87</v>
      </c>
      <c r="C98" s="44">
        <v>83.6</v>
      </c>
      <c r="D98" s="44">
        <v>76.400000000000006</v>
      </c>
      <c r="E98" s="44">
        <v>67.599999999999994</v>
      </c>
      <c r="F98" s="44">
        <v>62.8</v>
      </c>
      <c r="G98" s="44">
        <v>84</v>
      </c>
      <c r="H98" s="110"/>
      <c r="I98" s="33"/>
      <c r="J98" s="100"/>
    </row>
    <row r="99" spans="2:10">
      <c r="B99" s="55" t="s">
        <v>55</v>
      </c>
      <c r="C99" s="44">
        <v>5396.2000000000007</v>
      </c>
      <c r="D99" s="44">
        <v>5218.8</v>
      </c>
      <c r="E99" s="44">
        <v>5008.3999999999996</v>
      </c>
      <c r="F99" s="44">
        <v>5110.3999999999996</v>
      </c>
      <c r="G99" s="44">
        <v>5026.8</v>
      </c>
      <c r="H99" s="110"/>
      <c r="I99" s="33"/>
      <c r="J99" s="100"/>
    </row>
    <row r="100" spans="2:10" ht="18" customHeight="1">
      <c r="B100" s="55" t="s">
        <v>10</v>
      </c>
      <c r="C100" s="44">
        <v>1069</v>
      </c>
      <c r="D100" s="44">
        <v>1166</v>
      </c>
      <c r="E100" s="44">
        <v>1385</v>
      </c>
      <c r="F100" s="44">
        <v>1514</v>
      </c>
      <c r="G100" s="44">
        <v>1347</v>
      </c>
      <c r="H100" s="110"/>
      <c r="I100" s="33"/>
      <c r="J100" s="100"/>
    </row>
    <row r="101" spans="2:10">
      <c r="B101" s="55" t="s">
        <v>11</v>
      </c>
      <c r="C101" s="44">
        <v>243</v>
      </c>
      <c r="D101" s="44">
        <v>295</v>
      </c>
      <c r="E101" s="44">
        <v>256</v>
      </c>
      <c r="F101" s="44">
        <v>281</v>
      </c>
      <c r="G101" s="44">
        <v>285</v>
      </c>
      <c r="H101" s="110"/>
      <c r="I101" s="33"/>
      <c r="J101" s="100"/>
    </row>
    <row r="102" spans="2:10">
      <c r="B102" s="55" t="s">
        <v>16</v>
      </c>
      <c r="C102" s="131">
        <v>0.59533000000000003</v>
      </c>
      <c r="D102" s="131">
        <v>0.53103999999999996</v>
      </c>
      <c r="E102" s="131">
        <v>0.53864000000000001</v>
      </c>
      <c r="F102" s="131">
        <v>0.55817000000000005</v>
      </c>
      <c r="G102" s="131">
        <v>0.58589999999999998</v>
      </c>
      <c r="H102" s="110"/>
      <c r="I102" s="33"/>
      <c r="J102" s="100"/>
    </row>
    <row r="103" spans="2:10" ht="18" customHeight="1">
      <c r="B103" s="55" t="s">
        <v>15</v>
      </c>
      <c r="C103" s="110">
        <v>24.061612083146404</v>
      </c>
      <c r="D103" s="110">
        <v>23.577890217724622</v>
      </c>
      <c r="E103" s="110">
        <v>23.397335423197493</v>
      </c>
      <c r="F103" s="110">
        <v>24.139594724991959</v>
      </c>
      <c r="G103" s="110">
        <v>25.219991456642461</v>
      </c>
      <c r="H103" s="110"/>
      <c r="I103" s="33"/>
      <c r="J103" s="100"/>
    </row>
    <row r="104" spans="2:10" ht="18" customHeight="1">
      <c r="B104" s="59" t="s">
        <v>80</v>
      </c>
      <c r="C104" s="130">
        <v>50710234</v>
      </c>
      <c r="D104" s="130">
        <v>55336788</v>
      </c>
      <c r="E104" s="130">
        <v>59741541</v>
      </c>
      <c r="F104" s="130">
        <v>71994467</v>
      </c>
      <c r="G104" s="150"/>
      <c r="H104" s="110"/>
      <c r="I104" s="33"/>
      <c r="J104" s="100"/>
    </row>
    <row r="105" spans="2:10">
      <c r="C105" s="33"/>
      <c r="D105" s="98"/>
      <c r="E105" s="98"/>
      <c r="F105" s="98"/>
      <c r="H105" s="110"/>
      <c r="I105" s="33"/>
      <c r="J105" s="100"/>
    </row>
    <row r="106" spans="2:10" ht="18" customHeight="1">
      <c r="C106" s="33"/>
      <c r="D106" s="33"/>
      <c r="E106" s="33"/>
      <c r="F106" s="33"/>
      <c r="H106" s="110"/>
      <c r="I106" s="33"/>
      <c r="J106" s="100"/>
    </row>
    <row r="107" spans="2:10" ht="18" customHeight="1">
      <c r="C107" s="33"/>
      <c r="D107" s="33"/>
      <c r="E107" s="33"/>
      <c r="F107" s="33"/>
      <c r="H107" s="110"/>
      <c r="I107" s="33"/>
      <c r="J107" s="99"/>
    </row>
    <row r="108" spans="2:10" ht="18" customHeight="1">
      <c r="C108" s="33"/>
      <c r="D108" s="33"/>
      <c r="E108" s="33"/>
      <c r="F108" s="33"/>
      <c r="H108" s="110"/>
      <c r="I108" s="33"/>
      <c r="J108" s="100"/>
    </row>
    <row r="109" spans="2:10">
      <c r="C109" s="33"/>
      <c r="D109" s="33"/>
      <c r="E109" s="33"/>
      <c r="F109" s="33"/>
      <c r="H109" s="110"/>
      <c r="I109" s="33"/>
      <c r="J109" s="100"/>
    </row>
    <row r="110" spans="2:10" ht="18" customHeight="1">
      <c r="B110" s="55"/>
      <c r="C110" s="129"/>
      <c r="D110" s="129"/>
      <c r="E110" s="129"/>
      <c r="F110" s="129"/>
      <c r="H110" s="110"/>
      <c r="I110" s="108"/>
      <c r="J110" s="100"/>
    </row>
    <row r="111" spans="2:10">
      <c r="B111" s="103" t="s">
        <v>3</v>
      </c>
      <c r="C111" s="103" t="s">
        <v>84</v>
      </c>
      <c r="D111" s="103" t="s">
        <v>85</v>
      </c>
      <c r="E111" s="103" t="s">
        <v>86</v>
      </c>
      <c r="F111" s="103" t="s">
        <v>95</v>
      </c>
      <c r="G111" s="103" t="s">
        <v>98</v>
      </c>
      <c r="H111" s="110"/>
      <c r="I111" s="33"/>
      <c r="J111" s="100"/>
    </row>
    <row r="112" spans="2:10" ht="18" customHeight="1">
      <c r="B112" s="55" t="s">
        <v>56</v>
      </c>
      <c r="C112" s="44">
        <v>2251.4</v>
      </c>
      <c r="D112" s="44">
        <v>2166.8000000000002</v>
      </c>
      <c r="E112" s="44">
        <v>2264.4</v>
      </c>
      <c r="F112" s="44">
        <v>2502.8000000000002</v>
      </c>
      <c r="G112" s="44">
        <v>2611.1999999999998</v>
      </c>
      <c r="H112" s="110"/>
      <c r="I112" s="33"/>
      <c r="J112" s="100"/>
    </row>
    <row r="113" spans="2:10" ht="18" customHeight="1">
      <c r="B113" s="55" t="s">
        <v>57</v>
      </c>
      <c r="C113" s="44">
        <v>2516</v>
      </c>
      <c r="D113" s="44">
        <v>2277.1999999999998</v>
      </c>
      <c r="E113" s="44">
        <v>2248.1999999999998</v>
      </c>
      <c r="F113" s="44">
        <v>2412</v>
      </c>
      <c r="G113" s="44">
        <v>2496.8000000000002</v>
      </c>
      <c r="H113" s="110"/>
      <c r="I113" s="33"/>
      <c r="J113" s="100"/>
    </row>
    <row r="114" spans="2:10">
      <c r="B114" s="55" t="s">
        <v>58</v>
      </c>
      <c r="C114" s="44">
        <v>2868.6</v>
      </c>
      <c r="D114" s="44">
        <v>2804</v>
      </c>
      <c r="E114" s="44">
        <v>2819.8</v>
      </c>
      <c r="F114" s="44">
        <v>2706.4</v>
      </c>
      <c r="G114" s="44">
        <v>2855.4</v>
      </c>
      <c r="H114" s="110"/>
      <c r="I114" s="33"/>
      <c r="J114" s="100"/>
    </row>
    <row r="115" spans="2:10">
      <c r="B115" s="55" t="s">
        <v>34</v>
      </c>
      <c r="C115" s="44">
        <v>0</v>
      </c>
      <c r="D115" s="44">
        <v>0</v>
      </c>
      <c r="E115" s="44">
        <v>0</v>
      </c>
      <c r="F115" s="44">
        <v>0</v>
      </c>
      <c r="G115" s="149"/>
      <c r="H115" s="110"/>
      <c r="I115" s="33"/>
      <c r="J115" s="100"/>
    </row>
    <row r="116" spans="2:10">
      <c r="B116" s="55" t="s">
        <v>87</v>
      </c>
      <c r="C116" s="44">
        <v>53.7</v>
      </c>
      <c r="D116" s="44">
        <v>46.7</v>
      </c>
      <c r="E116" s="44">
        <v>39.9</v>
      </c>
      <c r="F116" s="44">
        <v>42.1</v>
      </c>
      <c r="G116" s="44">
        <v>34.6</v>
      </c>
      <c r="H116" s="110"/>
      <c r="I116" s="33"/>
      <c r="J116" s="100"/>
    </row>
    <row r="117" spans="2:10">
      <c r="B117" s="55" t="s">
        <v>55</v>
      </c>
      <c r="C117" s="44">
        <v>3352.4</v>
      </c>
      <c r="D117" s="44">
        <v>3204.3999999999996</v>
      </c>
      <c r="E117" s="44">
        <v>3330.8</v>
      </c>
      <c r="F117" s="44">
        <v>3303</v>
      </c>
      <c r="G117" s="44">
        <v>3414.4</v>
      </c>
      <c r="H117" s="110"/>
      <c r="I117" s="33"/>
      <c r="J117" s="100"/>
    </row>
    <row r="118" spans="2:10" ht="18" customHeight="1">
      <c r="B118" s="55" t="s">
        <v>10</v>
      </c>
      <c r="C118" s="44">
        <v>394</v>
      </c>
      <c r="D118" s="44">
        <v>407</v>
      </c>
      <c r="E118" s="44">
        <v>397</v>
      </c>
      <c r="F118" s="44">
        <v>408</v>
      </c>
      <c r="G118" s="44">
        <v>384</v>
      </c>
      <c r="H118" s="110"/>
      <c r="I118" s="33"/>
      <c r="J118" s="100"/>
    </row>
    <row r="119" spans="2:10" ht="18" customHeight="1">
      <c r="B119" s="55" t="s">
        <v>11</v>
      </c>
      <c r="C119" s="44">
        <v>73</v>
      </c>
      <c r="D119" s="44">
        <v>81</v>
      </c>
      <c r="E119" s="44">
        <v>81</v>
      </c>
      <c r="F119" s="44">
        <v>78</v>
      </c>
      <c r="G119" s="44">
        <v>119</v>
      </c>
      <c r="H119" s="110"/>
      <c r="I119" s="33"/>
      <c r="J119" s="100"/>
    </row>
    <row r="120" spans="2:10">
      <c r="B120" s="55" t="s">
        <v>16</v>
      </c>
      <c r="C120" s="131">
        <v>0.67405000000000004</v>
      </c>
      <c r="D120" s="131">
        <v>0.66037999999999997</v>
      </c>
      <c r="E120" s="131">
        <v>0.68308000000000002</v>
      </c>
      <c r="F120" s="131">
        <v>0.64544999999999997</v>
      </c>
      <c r="G120" s="131">
        <v>0.68318000000000001</v>
      </c>
      <c r="H120" s="110"/>
      <c r="I120" s="33"/>
      <c r="J120" s="100"/>
    </row>
    <row r="121" spans="2:10" ht="18" customHeight="1">
      <c r="B121" s="55" t="s">
        <v>15</v>
      </c>
      <c r="C121" s="110">
        <v>22.503953610964679</v>
      </c>
      <c r="D121" s="110">
        <v>22.108178559791465</v>
      </c>
      <c r="E121" s="110">
        <v>23.536491957544587</v>
      </c>
      <c r="F121" s="110">
        <v>22.804943578721119</v>
      </c>
      <c r="G121" s="110">
        <v>22.5460443700293</v>
      </c>
      <c r="H121" s="110"/>
      <c r="I121" s="33"/>
      <c r="J121" s="100"/>
    </row>
    <row r="122" spans="2:10" ht="18" customHeight="1">
      <c r="B122" s="59" t="s">
        <v>80</v>
      </c>
      <c r="C122" s="130">
        <v>14236679.15</v>
      </c>
      <c r="D122" s="130">
        <v>10425632.319999998</v>
      </c>
      <c r="E122" s="130">
        <v>12807869.400000002</v>
      </c>
      <c r="F122" s="130">
        <v>10031032.43</v>
      </c>
      <c r="G122" s="150"/>
      <c r="H122" s="110"/>
      <c r="I122" s="33"/>
      <c r="J122" s="100"/>
    </row>
    <row r="123" spans="2:10" ht="18" customHeight="1">
      <c r="C123" s="33"/>
      <c r="D123" s="98"/>
      <c r="E123" s="98"/>
      <c r="F123" s="98"/>
      <c r="H123" s="110"/>
      <c r="I123" s="33"/>
      <c r="J123" s="100"/>
    </row>
    <row r="124" spans="2:10">
      <c r="C124" s="33"/>
      <c r="D124" s="33"/>
      <c r="E124" s="33"/>
      <c r="F124" s="33"/>
      <c r="H124" s="110"/>
      <c r="I124" s="33"/>
      <c r="J124" s="100"/>
    </row>
    <row r="125" spans="2:10">
      <c r="C125" s="33"/>
      <c r="D125" s="33"/>
      <c r="E125" s="33"/>
      <c r="F125" s="33"/>
      <c r="H125" s="110"/>
      <c r="I125" s="33"/>
      <c r="J125" s="99"/>
    </row>
    <row r="126" spans="2:10" ht="18" customHeight="1">
      <c r="C126" s="33"/>
      <c r="D126" s="33"/>
      <c r="E126" s="33"/>
      <c r="F126" s="33"/>
      <c r="H126" s="110"/>
      <c r="I126" s="33"/>
      <c r="J126" s="100"/>
    </row>
    <row r="127" spans="2:10" ht="18" customHeight="1">
      <c r="C127" s="33"/>
      <c r="D127" s="33"/>
      <c r="E127" s="33"/>
      <c r="F127" s="33"/>
      <c r="H127" s="110"/>
      <c r="I127" s="33"/>
      <c r="J127" s="100"/>
    </row>
    <row r="128" spans="2:10">
      <c r="B128" s="55"/>
      <c r="C128" s="129"/>
      <c r="D128" s="129"/>
      <c r="E128" s="129"/>
      <c r="F128" s="129"/>
      <c r="H128" s="110"/>
      <c r="I128" s="108"/>
      <c r="J128" s="100"/>
    </row>
    <row r="129" spans="2:10">
      <c r="B129" s="103" t="s">
        <v>7</v>
      </c>
      <c r="C129" s="103" t="s">
        <v>84</v>
      </c>
      <c r="D129" s="103" t="s">
        <v>85</v>
      </c>
      <c r="E129" s="103" t="s">
        <v>86</v>
      </c>
      <c r="F129" s="103" t="s">
        <v>95</v>
      </c>
      <c r="G129" s="103" t="s">
        <v>98</v>
      </c>
      <c r="H129" s="110"/>
      <c r="I129" s="33"/>
      <c r="J129" s="100"/>
    </row>
    <row r="130" spans="2:10">
      <c r="B130" s="55" t="s">
        <v>56</v>
      </c>
      <c r="C130" s="44">
        <v>5380.4</v>
      </c>
      <c r="D130" s="44">
        <v>5967.2</v>
      </c>
      <c r="E130" s="44">
        <v>7335.2</v>
      </c>
      <c r="F130" s="44">
        <v>7895.2</v>
      </c>
      <c r="G130" s="44">
        <v>7058.8</v>
      </c>
      <c r="H130" s="110"/>
      <c r="I130" s="33"/>
      <c r="J130" s="100"/>
    </row>
    <row r="131" spans="2:10">
      <c r="B131" s="55" t="s">
        <v>57</v>
      </c>
      <c r="C131" s="44">
        <v>6208.6</v>
      </c>
      <c r="D131" s="44">
        <v>6446</v>
      </c>
      <c r="E131" s="44">
        <v>6929.6</v>
      </c>
      <c r="F131" s="44">
        <v>8233.4</v>
      </c>
      <c r="G131" s="44">
        <v>8876.2000000000007</v>
      </c>
      <c r="H131" s="110"/>
      <c r="I131" s="33"/>
      <c r="J131" s="100"/>
    </row>
    <row r="132" spans="2:10" ht="18" customHeight="1">
      <c r="B132" s="55" t="s">
        <v>58</v>
      </c>
      <c r="C132" s="44">
        <v>6811.6</v>
      </c>
      <c r="D132" s="44">
        <v>6781.4</v>
      </c>
      <c r="E132" s="44">
        <v>7038.4</v>
      </c>
      <c r="F132" s="44">
        <v>7646.6</v>
      </c>
      <c r="G132" s="44">
        <v>8850</v>
      </c>
      <c r="H132" s="110"/>
      <c r="I132" s="33"/>
      <c r="J132" s="100"/>
    </row>
    <row r="133" spans="2:10" ht="18" customHeight="1">
      <c r="B133" s="55" t="s">
        <v>34</v>
      </c>
      <c r="C133" s="44">
        <v>0</v>
      </c>
      <c r="D133" s="44">
        <v>0</v>
      </c>
      <c r="E133" s="44">
        <v>0</v>
      </c>
      <c r="F133" s="44">
        <v>0</v>
      </c>
      <c r="G133" s="149"/>
      <c r="H133" s="110"/>
      <c r="I133" s="33"/>
      <c r="J133" s="100"/>
    </row>
    <row r="134" spans="2:10">
      <c r="B134" s="55" t="s">
        <v>87</v>
      </c>
      <c r="C134" s="44">
        <v>59.7</v>
      </c>
      <c r="D134" s="44">
        <v>73.2</v>
      </c>
      <c r="E134" s="44">
        <v>50.2</v>
      </c>
      <c r="F134" s="44">
        <v>49.2</v>
      </c>
      <c r="G134" s="44">
        <v>65.2</v>
      </c>
      <c r="H134" s="110"/>
      <c r="I134" s="33"/>
      <c r="J134" s="100"/>
    </row>
    <row r="135" spans="2:10">
      <c r="B135" s="55" t="s">
        <v>55</v>
      </c>
      <c r="C135" s="44">
        <v>7869</v>
      </c>
      <c r="D135" s="44">
        <v>8127.4</v>
      </c>
      <c r="E135" s="44">
        <v>8368.7999999999993</v>
      </c>
      <c r="F135" s="44">
        <v>8928.6</v>
      </c>
      <c r="G135" s="44">
        <v>9788.2000000000007</v>
      </c>
      <c r="H135" s="110"/>
      <c r="I135" s="33"/>
      <c r="J135" s="100"/>
    </row>
    <row r="136" spans="2:10" ht="18" customHeight="1">
      <c r="B136" s="55" t="s">
        <v>10</v>
      </c>
      <c r="C136" s="44">
        <v>1568</v>
      </c>
      <c r="D136" s="44">
        <v>1752</v>
      </c>
      <c r="E136" s="44">
        <v>1870</v>
      </c>
      <c r="F136" s="44">
        <v>1881</v>
      </c>
      <c r="G136" s="44">
        <v>2180</v>
      </c>
      <c r="H136" s="110"/>
      <c r="I136" s="33"/>
      <c r="J136" s="100"/>
    </row>
    <row r="137" spans="2:10">
      <c r="B137" s="55" t="s">
        <v>11</v>
      </c>
      <c r="C137" s="44">
        <v>609</v>
      </c>
      <c r="D137" s="44">
        <v>603</v>
      </c>
      <c r="E137" s="44">
        <v>633</v>
      </c>
      <c r="F137" s="44">
        <v>643</v>
      </c>
      <c r="G137" s="44">
        <v>674</v>
      </c>
      <c r="H137" s="110"/>
      <c r="I137" s="33"/>
      <c r="J137" s="100"/>
    </row>
    <row r="138" spans="2:10" ht="18" customHeight="1">
      <c r="B138" s="55" t="s">
        <v>16</v>
      </c>
      <c r="C138" s="131">
        <v>0.82340000000000002</v>
      </c>
      <c r="D138" s="131">
        <v>0.81355999999999995</v>
      </c>
      <c r="E138" s="131">
        <v>0.82159000000000004</v>
      </c>
      <c r="F138" s="131">
        <v>0.82252999999999998</v>
      </c>
      <c r="G138" s="131">
        <v>0.82552999999999999</v>
      </c>
      <c r="H138" s="110"/>
      <c r="I138" s="33"/>
      <c r="J138" s="100"/>
    </row>
    <row r="139" spans="2:10" ht="18" customHeight="1">
      <c r="B139" s="55" t="s">
        <v>15</v>
      </c>
      <c r="C139" s="110">
        <v>22.840884219741739</v>
      </c>
      <c r="D139" s="110">
        <v>22.693151147098515</v>
      </c>
      <c r="E139" s="110">
        <v>21.638720695544169</v>
      </c>
      <c r="F139" s="110">
        <v>21.600500715307582</v>
      </c>
      <c r="G139" s="110">
        <v>22.799218697379942</v>
      </c>
      <c r="H139" s="110"/>
      <c r="I139" s="33"/>
      <c r="J139" s="100"/>
    </row>
    <row r="140" spans="2:10" ht="18" customHeight="1">
      <c r="B140" s="59" t="s">
        <v>80</v>
      </c>
      <c r="C140" s="130">
        <v>238215278</v>
      </c>
      <c r="D140" s="130">
        <v>237809871.72999996</v>
      </c>
      <c r="E140" s="130">
        <v>249801003.95999995</v>
      </c>
      <c r="F140" s="130">
        <v>297812150.03000021</v>
      </c>
      <c r="G140" s="150"/>
      <c r="H140" s="110"/>
      <c r="I140" s="33"/>
      <c r="J140" s="100"/>
    </row>
    <row r="141" spans="2:10">
      <c r="C141" s="33"/>
      <c r="D141" s="98"/>
      <c r="E141" s="98"/>
      <c r="F141" s="98"/>
      <c r="H141" s="110"/>
      <c r="I141" s="33"/>
      <c r="J141" s="100"/>
    </row>
    <row r="142" spans="2:10">
      <c r="H142" s="110"/>
      <c r="I142" s="33"/>
      <c r="J142" s="100"/>
    </row>
    <row r="143" spans="2:10">
      <c r="H143" s="110"/>
      <c r="I143" s="33"/>
      <c r="J143" s="99"/>
    </row>
    <row r="144" spans="2:10" ht="18" customHeight="1">
      <c r="H144" s="110"/>
      <c r="I144" s="33"/>
      <c r="J144" s="100"/>
    </row>
    <row r="145" spans="2:10">
      <c r="H145" s="110"/>
      <c r="I145" s="33"/>
      <c r="J145" s="100"/>
    </row>
    <row r="146" spans="2:10" ht="18" customHeight="1">
      <c r="B146" s="55"/>
      <c r="C146" s="129"/>
      <c r="D146" s="129"/>
      <c r="E146" s="129"/>
      <c r="F146" s="129"/>
      <c r="H146" s="110"/>
      <c r="I146" s="108"/>
      <c r="J146" s="100"/>
    </row>
    <row r="147" spans="2:10">
      <c r="B147" s="103" t="s">
        <v>0</v>
      </c>
      <c r="C147" s="103" t="s">
        <v>84</v>
      </c>
      <c r="D147" s="103" t="s">
        <v>85</v>
      </c>
      <c r="E147" s="103" t="s">
        <v>86</v>
      </c>
      <c r="F147" s="103" t="s">
        <v>95</v>
      </c>
      <c r="G147" s="103" t="s">
        <v>98</v>
      </c>
      <c r="H147" s="110"/>
      <c r="I147" s="33"/>
      <c r="J147" s="100"/>
    </row>
    <row r="148" spans="2:10">
      <c r="B148" s="55" t="s">
        <v>56</v>
      </c>
      <c r="C148" s="44">
        <v>1288.5999999999999</v>
      </c>
      <c r="D148" s="44">
        <v>1155.8</v>
      </c>
      <c r="E148" s="44">
        <v>1309</v>
      </c>
      <c r="F148" s="44">
        <v>1466.8</v>
      </c>
      <c r="G148" s="44">
        <v>1509.2</v>
      </c>
      <c r="H148" s="110"/>
      <c r="I148" s="33"/>
      <c r="J148" s="100"/>
    </row>
    <row r="149" spans="2:10">
      <c r="B149" s="55" t="s">
        <v>57</v>
      </c>
      <c r="C149" s="44">
        <v>1365.8</v>
      </c>
      <c r="D149" s="44">
        <v>1214.5999999999999</v>
      </c>
      <c r="E149" s="44">
        <v>1185</v>
      </c>
      <c r="F149" s="44">
        <v>1300.4000000000001</v>
      </c>
      <c r="G149" s="44">
        <v>1436.4</v>
      </c>
      <c r="H149" s="110"/>
      <c r="I149" s="33"/>
      <c r="J149" s="100"/>
    </row>
    <row r="150" spans="2:10" ht="18" customHeight="1">
      <c r="B150" s="55" t="s">
        <v>58</v>
      </c>
      <c r="C150" s="44">
        <v>1497</v>
      </c>
      <c r="D150" s="44">
        <v>1452.4</v>
      </c>
      <c r="E150" s="44">
        <v>1436.4</v>
      </c>
      <c r="F150" s="44">
        <v>1384</v>
      </c>
      <c r="G150" s="44">
        <v>1526.6</v>
      </c>
      <c r="H150" s="110"/>
      <c r="I150" s="33"/>
      <c r="J150" s="100"/>
    </row>
    <row r="151" spans="2:10">
      <c r="B151" s="55" t="s">
        <v>34</v>
      </c>
      <c r="C151" s="44">
        <v>0</v>
      </c>
      <c r="D151" s="44">
        <v>0</v>
      </c>
      <c r="E151" s="44">
        <v>0</v>
      </c>
      <c r="F151" s="44">
        <v>0</v>
      </c>
      <c r="G151" s="149"/>
      <c r="H151" s="110"/>
      <c r="I151" s="33" t="s">
        <v>13</v>
      </c>
      <c r="J151" s="100"/>
    </row>
    <row r="152" spans="2:10" ht="18" customHeight="1">
      <c r="B152" s="55" t="s">
        <v>87</v>
      </c>
      <c r="C152" s="44">
        <v>22.5</v>
      </c>
      <c r="D152" s="44">
        <v>18.8</v>
      </c>
      <c r="E152" s="44">
        <v>15.8</v>
      </c>
      <c r="F152" s="44">
        <v>18.3</v>
      </c>
      <c r="G152" s="44">
        <v>16.8</v>
      </c>
      <c r="H152" s="110"/>
      <c r="I152" s="33"/>
      <c r="J152" s="100"/>
    </row>
    <row r="153" spans="2:10" ht="18" customHeight="1">
      <c r="B153" s="55" t="s">
        <v>55</v>
      </c>
      <c r="C153" s="44">
        <v>1791.6</v>
      </c>
      <c r="D153" s="44">
        <v>1771.8</v>
      </c>
      <c r="E153" s="44">
        <v>1736.6</v>
      </c>
      <c r="F153" s="44">
        <v>1665.4</v>
      </c>
      <c r="G153" s="44">
        <v>1674.8000000000002</v>
      </c>
      <c r="H153" s="110"/>
      <c r="I153" s="33"/>
      <c r="J153" s="100"/>
    </row>
    <row r="154" spans="2:10">
      <c r="B154" s="55" t="s">
        <v>10</v>
      </c>
      <c r="C154" s="44">
        <v>231</v>
      </c>
      <c r="D154" s="44">
        <v>315</v>
      </c>
      <c r="E154" s="44">
        <v>275</v>
      </c>
      <c r="F154" s="44">
        <v>276</v>
      </c>
      <c r="G154" s="44">
        <v>255</v>
      </c>
      <c r="H154" s="110"/>
      <c r="I154" s="33"/>
      <c r="J154" s="100"/>
    </row>
    <row r="155" spans="2:10" ht="18" customHeight="1">
      <c r="B155" s="55" t="s">
        <v>11</v>
      </c>
      <c r="C155" s="44">
        <v>0</v>
      </c>
      <c r="D155" s="44">
        <v>0</v>
      </c>
      <c r="E155" s="44">
        <v>0</v>
      </c>
      <c r="F155" s="44">
        <v>0</v>
      </c>
      <c r="G155" s="44">
        <v>0</v>
      </c>
      <c r="H155" s="110"/>
      <c r="I155" s="33"/>
      <c r="J155" s="100"/>
    </row>
    <row r="156" spans="2:10" ht="18" customHeight="1">
      <c r="B156" s="55" t="s">
        <v>16</v>
      </c>
      <c r="C156" s="131">
        <v>0.59841999999999995</v>
      </c>
      <c r="D156" s="131">
        <v>0.62165000000000004</v>
      </c>
      <c r="E156" s="131">
        <v>0.60994000000000004</v>
      </c>
      <c r="F156" s="131">
        <v>0.60963000000000001</v>
      </c>
      <c r="G156" s="131">
        <v>0.59253</v>
      </c>
      <c r="H156" s="110"/>
      <c r="I156" s="33"/>
      <c r="J156" s="100"/>
    </row>
    <row r="157" spans="2:10">
      <c r="B157" s="55" t="s">
        <v>15</v>
      </c>
      <c r="C157" s="110">
        <v>21.486596263200649</v>
      </c>
      <c r="D157" s="110">
        <v>23.073516386182462</v>
      </c>
      <c r="E157" s="110">
        <v>22.818791946308725</v>
      </c>
      <c r="F157" s="110">
        <v>21.917201682532657</v>
      </c>
      <c r="G157" s="110">
        <v>21.178947368421053</v>
      </c>
      <c r="H157" s="110"/>
      <c r="I157" s="33"/>
      <c r="J157" s="100"/>
    </row>
    <row r="158" spans="2:10" ht="18" customHeight="1">
      <c r="B158" s="59" t="s">
        <v>80</v>
      </c>
      <c r="C158" s="130">
        <v>4062844</v>
      </c>
      <c r="D158" s="130">
        <v>2257758.98</v>
      </c>
      <c r="E158" s="130">
        <v>2432215.04</v>
      </c>
      <c r="F158" s="130">
        <v>2806983.21</v>
      </c>
      <c r="G158" s="150"/>
      <c r="H158" s="110"/>
      <c r="I158" s="33"/>
      <c r="J158" s="100"/>
    </row>
    <row r="159" spans="2:10">
      <c r="D159" s="98"/>
      <c r="E159" s="98"/>
      <c r="F159" s="98"/>
      <c r="H159" s="110"/>
      <c r="I159" s="33"/>
      <c r="J159" s="100"/>
    </row>
    <row r="160" spans="2:10" ht="18" customHeight="1">
      <c r="C160" s="33"/>
      <c r="D160" s="98"/>
      <c r="E160" s="98"/>
      <c r="F160" s="98"/>
      <c r="H160" s="110"/>
      <c r="I160" s="33"/>
      <c r="J160" s="100"/>
    </row>
    <row r="161" spans="2:10">
      <c r="H161" s="110"/>
      <c r="I161" s="33"/>
      <c r="J161" s="99"/>
    </row>
    <row r="162" spans="2:10">
      <c r="H162" s="110"/>
      <c r="I162" s="33"/>
      <c r="J162" s="100"/>
    </row>
    <row r="163" spans="2:10" ht="18" customHeight="1">
      <c r="H163" s="110"/>
      <c r="I163" s="202"/>
      <c r="J163" s="100"/>
    </row>
    <row r="164" spans="2:10">
      <c r="H164" s="110"/>
      <c r="I164" s="350"/>
      <c r="J164" s="100"/>
    </row>
    <row r="165" spans="2:10">
      <c r="B165" s="55"/>
      <c r="C165" s="129"/>
      <c r="D165" s="129"/>
      <c r="E165" s="129"/>
      <c r="F165" s="129"/>
      <c r="H165" s="110"/>
      <c r="I165" s="350"/>
      <c r="J165" s="100"/>
    </row>
    <row r="166" spans="2:10" ht="18" customHeight="1">
      <c r="B166" s="103" t="s">
        <v>111</v>
      </c>
      <c r="C166" s="103" t="s">
        <v>84</v>
      </c>
      <c r="D166" s="103" t="s">
        <v>85</v>
      </c>
      <c r="E166" s="103" t="s">
        <v>86</v>
      </c>
      <c r="F166" s="103" t="s">
        <v>95</v>
      </c>
      <c r="G166" s="103" t="s">
        <v>98</v>
      </c>
      <c r="H166" s="110"/>
      <c r="I166" s="57"/>
      <c r="J166" s="100"/>
    </row>
    <row r="167" spans="2:10" ht="18" customHeight="1">
      <c r="B167" s="55" t="s">
        <v>56</v>
      </c>
      <c r="C167" s="44">
        <v>0</v>
      </c>
      <c r="D167" s="44">
        <v>229</v>
      </c>
      <c r="E167" s="44">
        <v>269.60000000000002</v>
      </c>
      <c r="F167" s="44">
        <v>226</v>
      </c>
      <c r="G167" s="44">
        <v>224.4</v>
      </c>
      <c r="H167" s="110"/>
      <c r="I167" s="57"/>
    </row>
    <row r="168" spans="2:10">
      <c r="B168" s="55" t="s">
        <v>57</v>
      </c>
      <c r="C168" s="44">
        <v>0</v>
      </c>
      <c r="D168" s="44">
        <v>161</v>
      </c>
      <c r="E168" s="44">
        <v>243.6</v>
      </c>
      <c r="F168" s="44">
        <v>235.8</v>
      </c>
      <c r="G168" s="44">
        <v>233.2</v>
      </c>
      <c r="H168" s="110"/>
      <c r="I168" s="57"/>
    </row>
    <row r="169" spans="2:10">
      <c r="B169" s="55" t="s">
        <v>58</v>
      </c>
      <c r="C169" s="44">
        <v>0</v>
      </c>
      <c r="D169" s="44">
        <v>179.8</v>
      </c>
      <c r="E169" s="44">
        <v>217</v>
      </c>
      <c r="F169" s="44">
        <v>263.60000000000002</v>
      </c>
      <c r="G169" s="44">
        <v>294.8</v>
      </c>
      <c r="H169" s="110"/>
      <c r="I169" s="57"/>
    </row>
    <row r="170" spans="2:10" ht="18" customHeight="1">
      <c r="B170" s="55" t="s">
        <v>34</v>
      </c>
      <c r="C170" s="44">
        <v>0</v>
      </c>
      <c r="D170" s="149">
        <v>0</v>
      </c>
      <c r="E170" s="149">
        <v>0</v>
      </c>
      <c r="F170" s="149">
        <v>0</v>
      </c>
      <c r="G170" s="149">
        <v>0</v>
      </c>
      <c r="H170" s="110"/>
      <c r="I170" s="150"/>
    </row>
    <row r="171" spans="2:10">
      <c r="B171" s="55" t="s">
        <v>87</v>
      </c>
      <c r="C171" s="44">
        <v>0</v>
      </c>
      <c r="D171" s="44">
        <v>0</v>
      </c>
      <c r="E171" s="44">
        <v>0</v>
      </c>
      <c r="F171" s="44">
        <v>5.5</v>
      </c>
      <c r="G171" s="44">
        <v>3.4</v>
      </c>
      <c r="H171" s="110"/>
      <c r="I171" s="57"/>
    </row>
    <row r="172" spans="2:10" ht="18" customHeight="1">
      <c r="B172" s="55" t="s">
        <v>55</v>
      </c>
      <c r="C172" s="44">
        <v>0</v>
      </c>
      <c r="D172" s="44">
        <v>189.2</v>
      </c>
      <c r="E172" s="44">
        <v>178.8</v>
      </c>
      <c r="F172" s="44">
        <v>224.39999999999998</v>
      </c>
      <c r="G172" s="44">
        <v>315.8</v>
      </c>
      <c r="H172" s="110"/>
      <c r="I172" s="57"/>
    </row>
    <row r="173" spans="2:10" ht="18" customHeight="1">
      <c r="B173" s="55" t="s">
        <v>10</v>
      </c>
      <c r="C173" s="44">
        <v>0</v>
      </c>
      <c r="D173" s="44">
        <v>11</v>
      </c>
      <c r="E173" s="44">
        <v>21</v>
      </c>
      <c r="F173" s="44">
        <v>20</v>
      </c>
      <c r="G173" s="44">
        <v>20</v>
      </c>
      <c r="H173" s="110"/>
      <c r="I173" s="57"/>
    </row>
    <row r="174" spans="2:10">
      <c r="B174" s="55" t="s">
        <v>11</v>
      </c>
      <c r="C174" s="44">
        <v>0</v>
      </c>
      <c r="D174" s="44">
        <v>0</v>
      </c>
      <c r="E174" s="44">
        <v>0</v>
      </c>
      <c r="F174" s="44">
        <v>0</v>
      </c>
      <c r="G174" s="44">
        <v>0</v>
      </c>
      <c r="H174" s="110"/>
      <c r="I174" s="57"/>
    </row>
    <row r="175" spans="2:10">
      <c r="B175" s="55" t="s">
        <v>16</v>
      </c>
      <c r="C175" s="131">
        <v>0</v>
      </c>
      <c r="D175" s="131">
        <v>0.45417999999999997</v>
      </c>
      <c r="E175" s="131">
        <v>0.52500000000000002</v>
      </c>
      <c r="F175" s="131">
        <v>0.5</v>
      </c>
      <c r="G175" s="131">
        <v>0.45022000000000001</v>
      </c>
      <c r="H175" s="110"/>
      <c r="I175" s="57"/>
    </row>
    <row r="176" spans="2:10">
      <c r="B176" s="55" t="s">
        <v>15</v>
      </c>
      <c r="C176" s="110">
        <v>0</v>
      </c>
      <c r="D176" s="110">
        <v>19.271623672230653</v>
      </c>
      <c r="E176" s="110">
        <v>16.212710765239947</v>
      </c>
      <c r="F176" s="110">
        <v>19.458128078817737</v>
      </c>
      <c r="G176" s="110">
        <v>25.239808153477217</v>
      </c>
      <c r="H176" s="110"/>
      <c r="I176" s="57"/>
    </row>
    <row r="177" spans="2:9" ht="18" customHeight="1">
      <c r="B177" s="59" t="s">
        <v>80</v>
      </c>
      <c r="C177" s="130">
        <v>0</v>
      </c>
      <c r="D177" s="130">
        <v>0</v>
      </c>
      <c r="E177" s="130">
        <v>0</v>
      </c>
      <c r="F177" s="130">
        <v>45695</v>
      </c>
      <c r="G177" s="150"/>
      <c r="H177" s="110"/>
    </row>
    <row r="178" spans="2:9" ht="18" customHeight="1">
      <c r="I178" s="57"/>
    </row>
    <row r="179" spans="2:9" ht="18" customHeight="1">
      <c r="C179" s="114"/>
      <c r="D179" s="114"/>
      <c r="I179" s="57"/>
    </row>
    <row r="180" spans="2:9">
      <c r="C180" s="114"/>
      <c r="D180" s="114"/>
      <c r="I180" s="57"/>
    </row>
    <row r="181" spans="2:9">
      <c r="C181" s="114"/>
      <c r="D181" s="114"/>
      <c r="I181" s="350"/>
    </row>
    <row r="182" spans="2:9">
      <c r="I182" s="350"/>
    </row>
    <row r="183" spans="2:9">
      <c r="B183" s="103" t="s">
        <v>41</v>
      </c>
      <c r="C183" s="103" t="s">
        <v>84</v>
      </c>
      <c r="D183" s="103" t="s">
        <v>85</v>
      </c>
      <c r="E183" s="103" t="s">
        <v>86</v>
      </c>
      <c r="F183" s="103" t="s">
        <v>95</v>
      </c>
      <c r="G183" s="103" t="s">
        <v>98</v>
      </c>
      <c r="I183" s="57"/>
    </row>
    <row r="184" spans="2:9" ht="18" customHeight="1">
      <c r="B184" s="55" t="s">
        <v>56</v>
      </c>
      <c r="C184" s="44">
        <v>22132.999999999996</v>
      </c>
      <c r="D184" s="44">
        <v>23262</v>
      </c>
      <c r="E184" s="44">
        <v>26914.600000000002</v>
      </c>
      <c r="F184" s="44">
        <v>27725</v>
      </c>
      <c r="G184" s="44">
        <v>26677.200000000001</v>
      </c>
      <c r="I184" s="57"/>
    </row>
    <row r="185" spans="2:9">
      <c r="B185" s="55" t="s">
        <v>57</v>
      </c>
      <c r="C185" s="44">
        <v>25778.600000000002</v>
      </c>
      <c r="D185" s="44">
        <v>24557.199999999997</v>
      </c>
      <c r="E185" s="44">
        <v>25281.799999999996</v>
      </c>
      <c r="F185" s="44">
        <v>28709.399999999998</v>
      </c>
      <c r="G185" s="44">
        <v>28949.800000000003</v>
      </c>
      <c r="I185" s="57"/>
    </row>
    <row r="186" spans="2:9" ht="18" customHeight="1">
      <c r="B186" s="55" t="s">
        <v>58</v>
      </c>
      <c r="C186" s="44">
        <v>31686.6</v>
      </c>
      <c r="D186" s="44">
        <v>30196.799999999999</v>
      </c>
      <c r="E186" s="44">
        <v>29650.199999999997</v>
      </c>
      <c r="F186" s="44">
        <v>29965.4</v>
      </c>
      <c r="G186" s="44">
        <v>33190.600000000006</v>
      </c>
      <c r="I186" s="57"/>
    </row>
    <row r="187" spans="2:9">
      <c r="B187" s="55" t="s">
        <v>34</v>
      </c>
      <c r="C187" s="44">
        <v>918</v>
      </c>
      <c r="D187" s="44">
        <v>354.4</v>
      </c>
      <c r="E187" s="44">
        <v>707.8</v>
      </c>
      <c r="F187" s="44">
        <v>482</v>
      </c>
      <c r="G187" s="149">
        <v>0</v>
      </c>
      <c r="I187" s="57"/>
    </row>
    <row r="188" spans="2:9" ht="18" customHeight="1">
      <c r="B188" s="55" t="s">
        <v>87</v>
      </c>
      <c r="C188" s="44">
        <v>614.00000000000011</v>
      </c>
      <c r="D188" s="44">
        <v>579.59999999999991</v>
      </c>
      <c r="E188" s="44">
        <v>444</v>
      </c>
      <c r="F188" s="44">
        <v>409.9</v>
      </c>
      <c r="G188" s="44">
        <v>456.9</v>
      </c>
      <c r="I188" s="57"/>
    </row>
    <row r="189" spans="2:9">
      <c r="B189" s="55" t="s">
        <v>55</v>
      </c>
      <c r="C189" s="44">
        <v>37199.4</v>
      </c>
      <c r="D189" s="44">
        <v>36528.800000000003</v>
      </c>
      <c r="E189" s="44">
        <v>35969</v>
      </c>
      <c r="F189" s="44">
        <v>35859</v>
      </c>
      <c r="G189" s="44">
        <v>36647.80000000001</v>
      </c>
      <c r="I189" s="57"/>
    </row>
    <row r="190" spans="2:9" ht="18" customHeight="1">
      <c r="B190" s="55" t="s">
        <v>10</v>
      </c>
      <c r="C190" s="44">
        <v>5886</v>
      </c>
      <c r="D190" s="44">
        <v>6399</v>
      </c>
      <c r="E190" s="44">
        <v>7021</v>
      </c>
      <c r="F190" s="44">
        <v>7087</v>
      </c>
      <c r="G190" s="44">
        <v>7052</v>
      </c>
      <c r="I190" s="57"/>
    </row>
    <row r="191" spans="2:9">
      <c r="B191" s="55" t="s">
        <v>11</v>
      </c>
      <c r="C191" s="44">
        <v>1215</v>
      </c>
      <c r="D191" s="44">
        <v>1288</v>
      </c>
      <c r="E191" s="44">
        <v>1297</v>
      </c>
      <c r="F191" s="44">
        <v>1335</v>
      </c>
      <c r="G191" s="44">
        <v>1421</v>
      </c>
      <c r="I191" s="57"/>
    </row>
    <row r="192" spans="2:9" ht="18" customHeight="1">
      <c r="B192" s="55" t="s">
        <v>16</v>
      </c>
      <c r="C192" s="131">
        <v>0.63822363203806498</v>
      </c>
      <c r="D192" s="131">
        <v>0.63331004192453599</v>
      </c>
      <c r="E192" s="131">
        <v>0.629051795145114</v>
      </c>
      <c r="F192" s="131">
        <v>0.63818366458726195</v>
      </c>
      <c r="G192" s="131">
        <v>0.623</v>
      </c>
      <c r="I192" s="57"/>
    </row>
    <row r="193" spans="2:9" ht="18" customHeight="1">
      <c r="B193" s="55" t="s">
        <v>15</v>
      </c>
      <c r="C193" s="110">
        <v>23.948924925420894</v>
      </c>
      <c r="D193" s="110">
        <v>24.239736441966546</v>
      </c>
      <c r="E193" s="110">
        <v>22.941716852097581</v>
      </c>
      <c r="F193" s="110">
        <v>22.806700591169594</v>
      </c>
      <c r="G193" s="110">
        <v>22.956712988076099</v>
      </c>
    </row>
    <row r="194" spans="2:9" ht="18" customHeight="1">
      <c r="B194" s="59" t="s">
        <v>80</v>
      </c>
      <c r="C194" s="130">
        <v>426056030.14999998</v>
      </c>
      <c r="D194" s="130">
        <v>418010163.02999997</v>
      </c>
      <c r="E194" s="130">
        <v>465879259.39999998</v>
      </c>
      <c r="F194" s="130">
        <v>540900051.67000031</v>
      </c>
      <c r="G194" s="150">
        <v>0</v>
      </c>
      <c r="I194" s="350"/>
    </row>
    <row r="195" spans="2:9">
      <c r="C195" s="98"/>
      <c r="I195" s="350"/>
    </row>
    <row r="196" spans="2:9">
      <c r="I196" s="57"/>
    </row>
    <row r="197" spans="2:9" ht="18" customHeight="1">
      <c r="I197" s="57"/>
    </row>
    <row r="198" spans="2:9">
      <c r="I198" s="57"/>
    </row>
    <row r="199" spans="2:9" ht="18" customHeight="1">
      <c r="I199" s="57"/>
    </row>
    <row r="200" spans="2:9">
      <c r="I200" s="57"/>
    </row>
    <row r="201" spans="2:9" ht="18" customHeight="1">
      <c r="I201" s="57"/>
    </row>
    <row r="202" spans="2:9">
      <c r="I202" s="57"/>
    </row>
    <row r="203" spans="2:9">
      <c r="I203" s="57"/>
    </row>
    <row r="204" spans="2:9">
      <c r="I204" s="57"/>
    </row>
    <row r="205" spans="2:9" ht="21.75" customHeight="1"/>
    <row r="207" spans="2:9">
      <c r="C207" s="132"/>
    </row>
    <row r="212" ht="18" customHeight="1"/>
    <row r="218" ht="18" customHeight="1"/>
    <row r="220" ht="18" customHeight="1"/>
    <row r="224" ht="18" customHeight="1"/>
    <row r="229" ht="18" customHeight="1"/>
  </sheetData>
  <sheetProtection algorithmName="SHA-512" hashValue="OfRLCcoi+U8Ofr05QwW0K/mvMyJt0QAiWHR6zOxSaEO44yM41PJD/Po6x3mxhE0fW25bj1O4/AoI9RIXuDXLIg==" saltValue="m5jyGChVJCMLk2C2pKrViw==" spinCount="100000" sheet="1" objects="1" scenarios="1" selectLockedCells="1"/>
  <mergeCells count="4">
    <mergeCell ref="B2:G2"/>
    <mergeCell ref="I194:I195"/>
    <mergeCell ref="I181:I182"/>
    <mergeCell ref="I164:I165"/>
  </mergeCells>
  <phoneticPr fontId="41" type="noConversion"/>
  <pageMargins left="0.7" right="0.7" top="0.75" bottom="0.75" header="0.3" footer="0.3"/>
  <pageSetup scale="14" orientation="landscape" r:id="rId1"/>
  <rowBreaks count="1" manualBreakCount="1">
    <brk id="108" min="1" max="1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EEDDFF"/>
  </sheetPr>
  <dimension ref="A2:Y338"/>
  <sheetViews>
    <sheetView view="pageBreakPreview" zoomScale="70" zoomScaleNormal="100" zoomScaleSheetLayoutView="70" workbookViewId="0">
      <selection activeCell="B2" sqref="B2:O2"/>
    </sheetView>
  </sheetViews>
  <sheetFormatPr defaultColWidth="9.140625" defaultRowHeight="18"/>
  <cols>
    <col min="1" max="1" width="11.42578125" style="2" customWidth="1"/>
    <col min="2" max="2" width="59.7109375" style="3" bestFit="1" customWidth="1"/>
    <col min="3" max="3" width="18.140625" style="2" bestFit="1" customWidth="1"/>
    <col min="4" max="4" width="16.140625" style="2" bestFit="1" customWidth="1"/>
    <col min="5" max="5" width="17.5703125" style="2" bestFit="1" customWidth="1"/>
    <col min="6" max="6" width="16.5703125" style="2" bestFit="1" customWidth="1"/>
    <col min="7" max="9" width="17.5703125" style="2" bestFit="1" customWidth="1"/>
    <col min="10" max="10" width="17" style="2" bestFit="1" customWidth="1"/>
    <col min="11" max="11" width="17.5703125" style="2" bestFit="1" customWidth="1"/>
    <col min="12" max="12" width="17" style="2" bestFit="1" customWidth="1"/>
    <col min="13" max="14" width="17.5703125" style="2" bestFit="1" customWidth="1"/>
    <col min="15" max="15" width="17" style="2" bestFit="1" customWidth="1"/>
    <col min="16" max="16" width="10.85546875" style="2" bestFit="1" customWidth="1"/>
    <col min="17" max="17" width="11.28515625" style="2" bestFit="1" customWidth="1"/>
    <col min="18" max="18" width="9.42578125" style="2" bestFit="1" customWidth="1"/>
    <col min="19" max="19" width="9" style="2" bestFit="1" customWidth="1"/>
    <col min="20" max="20" width="9.85546875" style="2" bestFit="1" customWidth="1"/>
    <col min="21" max="21" width="11.28515625" style="2" bestFit="1" customWidth="1"/>
    <col min="22" max="22" width="11.140625" style="2" bestFit="1" customWidth="1"/>
    <col min="23" max="24" width="9.42578125" style="2" bestFit="1" customWidth="1"/>
    <col min="25" max="26" width="9.140625" style="2"/>
    <col min="27" max="27" width="9.7109375" style="2" bestFit="1" customWidth="1"/>
    <col min="28" max="16384" width="9.140625" style="2"/>
  </cols>
  <sheetData>
    <row r="2" spans="2:15" ht="31.5">
      <c r="B2" s="351" t="s">
        <v>104</v>
      </c>
      <c r="C2" s="352"/>
      <c r="D2" s="352"/>
      <c r="E2" s="352"/>
      <c r="F2" s="352"/>
      <c r="G2" s="352"/>
      <c r="H2" s="352"/>
      <c r="I2" s="352"/>
      <c r="J2" s="352"/>
      <c r="K2" s="352"/>
      <c r="L2" s="352"/>
      <c r="M2" s="352"/>
      <c r="N2" s="352"/>
      <c r="O2" s="353"/>
    </row>
    <row r="5" spans="2:15">
      <c r="B5" s="5" t="s">
        <v>59</v>
      </c>
      <c r="C5" s="6" t="s">
        <v>18</v>
      </c>
      <c r="D5" s="6" t="s">
        <v>19</v>
      </c>
      <c r="E5" s="6" t="s">
        <v>20</v>
      </c>
      <c r="F5" s="6" t="s">
        <v>21</v>
      </c>
      <c r="G5" s="6" t="s">
        <v>22</v>
      </c>
      <c r="H5" s="6" t="s">
        <v>23</v>
      </c>
      <c r="I5" s="6" t="s">
        <v>24</v>
      </c>
      <c r="J5" s="6" t="s">
        <v>25</v>
      </c>
      <c r="K5" s="6" t="s">
        <v>26</v>
      </c>
      <c r="L5" s="6" t="s">
        <v>27</v>
      </c>
      <c r="M5" s="6" t="s">
        <v>28</v>
      </c>
      <c r="N5" s="6" t="s">
        <v>29</v>
      </c>
      <c r="O5" s="6" t="s">
        <v>30</v>
      </c>
    </row>
    <row r="6" spans="2:15">
      <c r="B6" s="58" t="s">
        <v>31</v>
      </c>
      <c r="C6" s="191">
        <v>3005.0666666666671</v>
      </c>
      <c r="D6" s="191">
        <v>1616.2</v>
      </c>
      <c r="E6" s="191">
        <v>2467.8666666666668</v>
      </c>
      <c r="F6" s="191">
        <v>1419.3333333333333</v>
      </c>
      <c r="G6" s="191">
        <v>1644.3333333333333</v>
      </c>
      <c r="H6" s="191">
        <v>3201.3333333333335</v>
      </c>
      <c r="I6" s="191">
        <v>2840.4666666666667</v>
      </c>
      <c r="J6" s="191">
        <v>2679.6666666666665</v>
      </c>
      <c r="K6" s="191">
        <v>3901.8666666666668</v>
      </c>
      <c r="L6" s="191">
        <v>2330.5333333333333</v>
      </c>
      <c r="M6" s="191">
        <v>2508.5333333333333</v>
      </c>
      <c r="N6" s="191">
        <v>3133.2666666666664</v>
      </c>
      <c r="O6" s="191">
        <v>2817.5333333333333</v>
      </c>
    </row>
    <row r="7" spans="2:15">
      <c r="B7" s="55" t="s">
        <v>8</v>
      </c>
      <c r="C7" s="191">
        <v>2314.4666666666667</v>
      </c>
      <c r="D7" s="191">
        <v>1103.8000000000002</v>
      </c>
      <c r="E7" s="191">
        <v>1923.8</v>
      </c>
      <c r="F7" s="191">
        <v>1033.0666666666668</v>
      </c>
      <c r="G7" s="191">
        <v>1347.0666666666666</v>
      </c>
      <c r="H7" s="191">
        <v>2444.4666666666667</v>
      </c>
      <c r="I7" s="191">
        <v>2226</v>
      </c>
      <c r="J7" s="191">
        <v>1968.2</v>
      </c>
      <c r="K7" s="191">
        <v>3525.4</v>
      </c>
      <c r="L7" s="191">
        <v>1823.8</v>
      </c>
      <c r="M7" s="191">
        <v>2093.6666666666665</v>
      </c>
      <c r="N7" s="191">
        <v>2472.8000000000002</v>
      </c>
      <c r="O7" s="191">
        <v>1945</v>
      </c>
    </row>
    <row r="8" spans="2:15">
      <c r="B8" s="55" t="s">
        <v>32</v>
      </c>
      <c r="C8" s="105">
        <v>2035.3333333333333</v>
      </c>
      <c r="D8" s="105">
        <v>918.4</v>
      </c>
      <c r="E8" s="105">
        <v>1751.1333333333332</v>
      </c>
      <c r="F8" s="105">
        <v>920.33333333333337</v>
      </c>
      <c r="G8" s="105">
        <v>1157.6000000000001</v>
      </c>
      <c r="H8" s="105">
        <v>2023.5333333333335</v>
      </c>
      <c r="I8" s="105">
        <v>2037.0666666666668</v>
      </c>
      <c r="J8" s="105">
        <v>1682.8</v>
      </c>
      <c r="K8" s="105">
        <v>2897</v>
      </c>
      <c r="L8" s="105">
        <v>1586.2666666666664</v>
      </c>
      <c r="M8" s="105">
        <v>1940.1333333333332</v>
      </c>
      <c r="N8" s="105">
        <v>2175.7333333333331</v>
      </c>
      <c r="O8" s="105">
        <v>1657.7333333333336</v>
      </c>
    </row>
    <row r="9" spans="2:15">
      <c r="B9" s="55" t="s">
        <v>34</v>
      </c>
      <c r="C9" s="105">
        <v>1935.5333333333331</v>
      </c>
      <c r="D9" s="105">
        <v>865.73333333333335</v>
      </c>
      <c r="E9" s="105">
        <v>1570.4666666666665</v>
      </c>
      <c r="F9" s="105">
        <v>780.16666666666663</v>
      </c>
      <c r="G9" s="105">
        <v>1013.5</v>
      </c>
      <c r="H9" s="105">
        <v>1743.0666666666666</v>
      </c>
      <c r="I9" s="105">
        <v>1696.2</v>
      </c>
      <c r="J9" s="105">
        <v>1580.0666666666668</v>
      </c>
      <c r="K9" s="105">
        <v>2455.2666666666669</v>
      </c>
      <c r="L9" s="105">
        <v>1516.2333333333333</v>
      </c>
      <c r="M9" s="105">
        <v>1641.5999999999997</v>
      </c>
      <c r="N9" s="105">
        <v>2099.2666666666669</v>
      </c>
      <c r="O9" s="105">
        <v>1678.8333333333335</v>
      </c>
    </row>
    <row r="10" spans="2:15">
      <c r="B10" s="55" t="s">
        <v>35</v>
      </c>
      <c r="C10" s="105">
        <v>166.06666666666669</v>
      </c>
      <c r="D10" s="105">
        <v>66</v>
      </c>
      <c r="E10" s="105">
        <v>82.266666666666666</v>
      </c>
      <c r="F10" s="105">
        <v>82.866666666666674</v>
      </c>
      <c r="G10" s="105">
        <v>67.466666666666669</v>
      </c>
      <c r="H10" s="105">
        <v>29.400000000000002</v>
      </c>
      <c r="I10" s="105">
        <v>291.13333333333333</v>
      </c>
      <c r="J10" s="105">
        <v>385.59999999999997</v>
      </c>
      <c r="K10" s="105">
        <v>33</v>
      </c>
      <c r="L10" s="105">
        <v>172.13333333333333</v>
      </c>
      <c r="M10" s="105">
        <v>52.866666666666667</v>
      </c>
      <c r="N10" s="105">
        <v>286.46666666666664</v>
      </c>
      <c r="O10" s="105">
        <v>140.53333333333333</v>
      </c>
    </row>
    <row r="11" spans="2:15">
      <c r="B11" s="55" t="s">
        <v>36</v>
      </c>
      <c r="C11" s="105">
        <v>300.73333333333335</v>
      </c>
      <c r="D11" s="105">
        <v>633.33333333333326</v>
      </c>
      <c r="E11" s="105">
        <v>210.46666666666667</v>
      </c>
      <c r="F11" s="105">
        <v>394.06666666666666</v>
      </c>
      <c r="G11" s="105">
        <v>130.4</v>
      </c>
      <c r="H11" s="105">
        <v>208.66666666666666</v>
      </c>
      <c r="I11" s="105">
        <v>154.4</v>
      </c>
      <c r="J11" s="105">
        <v>399.5333333333333</v>
      </c>
      <c r="K11" s="105">
        <v>729.53333333333342</v>
      </c>
      <c r="L11" s="105">
        <v>104.8</v>
      </c>
      <c r="M11" s="105">
        <v>313.86666666666662</v>
      </c>
      <c r="N11" s="105">
        <v>618.6</v>
      </c>
      <c r="O11" s="105">
        <v>506.73333333333329</v>
      </c>
    </row>
    <row r="12" spans="2:15">
      <c r="B12" s="55" t="s">
        <v>33</v>
      </c>
      <c r="C12" s="105">
        <v>1908</v>
      </c>
      <c r="D12" s="105">
        <v>1335.3333333333333</v>
      </c>
      <c r="E12" s="105">
        <v>1387.6666666666667</v>
      </c>
      <c r="F12" s="105">
        <v>1112</v>
      </c>
      <c r="G12" s="105">
        <v>1308.6666666666667</v>
      </c>
      <c r="H12" s="105">
        <v>1875</v>
      </c>
      <c r="I12" s="105">
        <v>1545.3333333333333</v>
      </c>
      <c r="J12" s="105">
        <v>1391.6666666666667</v>
      </c>
      <c r="K12" s="105">
        <v>2076.6666666666665</v>
      </c>
      <c r="L12" s="105">
        <v>1796.6666666666667</v>
      </c>
      <c r="M12" s="105">
        <v>1776.6666666666667</v>
      </c>
      <c r="N12" s="105">
        <v>1764.3333333333333</v>
      </c>
      <c r="O12" s="105">
        <v>2197.6666666666665</v>
      </c>
    </row>
    <row r="13" spans="2:15">
      <c r="B13" s="55" t="s">
        <v>14</v>
      </c>
      <c r="C13" s="105">
        <v>445</v>
      </c>
      <c r="D13" s="105">
        <v>173</v>
      </c>
      <c r="E13" s="105">
        <v>485.33333333333331</v>
      </c>
      <c r="F13" s="105">
        <v>161.33333333333334</v>
      </c>
      <c r="G13" s="105">
        <v>218.66666666666666</v>
      </c>
      <c r="H13" s="105">
        <v>518.66666666666663</v>
      </c>
      <c r="I13" s="105">
        <v>437.66666666666669</v>
      </c>
      <c r="J13" s="105">
        <v>316.33333333333331</v>
      </c>
      <c r="K13" s="105">
        <v>770.66666666666663</v>
      </c>
      <c r="L13" s="105">
        <v>299.33333333333331</v>
      </c>
      <c r="M13" s="105">
        <v>398.66666666666669</v>
      </c>
      <c r="N13" s="105">
        <v>431.33333333333331</v>
      </c>
      <c r="O13" s="105">
        <v>358.33333333333331</v>
      </c>
    </row>
    <row r="14" spans="2:15">
      <c r="B14" s="55" t="s">
        <v>39</v>
      </c>
      <c r="C14" s="138">
        <v>28.178798015481544</v>
      </c>
      <c r="D14" s="138">
        <v>29.968924713807194</v>
      </c>
      <c r="E14" s="138">
        <v>28.140590227381264</v>
      </c>
      <c r="F14" s="138">
        <v>29.327324639671588</v>
      </c>
      <c r="G14" s="138">
        <v>29.002143324560908</v>
      </c>
      <c r="H14" s="138">
        <v>29.299624422917201</v>
      </c>
      <c r="I14" s="138">
        <v>26.426348641869339</v>
      </c>
      <c r="J14" s="138">
        <v>32.963895112060293</v>
      </c>
      <c r="K14" s="138">
        <v>28.412111270217171</v>
      </c>
      <c r="L14" s="138">
        <v>34.28556546361424</v>
      </c>
      <c r="M14" s="138">
        <v>21.911703992047606</v>
      </c>
      <c r="N14" s="138">
        <v>30.026437979226017</v>
      </c>
      <c r="O14" s="138">
        <v>32.857071786591519</v>
      </c>
    </row>
    <row r="15" spans="2:15">
      <c r="B15" s="55" t="s">
        <v>37</v>
      </c>
      <c r="C15" s="105">
        <v>414</v>
      </c>
      <c r="D15" s="105">
        <v>278.66666666666669</v>
      </c>
      <c r="E15" s="105">
        <v>269.33333333333331</v>
      </c>
      <c r="F15" s="105">
        <v>196</v>
      </c>
      <c r="G15" s="105">
        <v>202</v>
      </c>
      <c r="H15" s="105">
        <v>166</v>
      </c>
      <c r="I15" s="105">
        <v>266.33333333333331</v>
      </c>
      <c r="J15" s="105">
        <v>347</v>
      </c>
      <c r="K15" s="105">
        <v>372</v>
      </c>
      <c r="L15" s="105">
        <v>329.33333333333331</v>
      </c>
      <c r="M15" s="105">
        <v>277.33333333333331</v>
      </c>
      <c r="N15" s="105">
        <v>449</v>
      </c>
      <c r="O15" s="105">
        <v>435</v>
      </c>
    </row>
    <row r="16" spans="2:15">
      <c r="B16" s="59" t="s">
        <v>38</v>
      </c>
      <c r="C16" s="117">
        <v>102384.92333351732</v>
      </c>
      <c r="D16" s="117">
        <v>32141.716666666664</v>
      </c>
      <c r="E16" s="117">
        <v>35231.51666666667</v>
      </c>
      <c r="F16" s="117">
        <v>43398.583333333336</v>
      </c>
      <c r="G16" s="117">
        <v>32098.333333333332</v>
      </c>
      <c r="H16" s="117">
        <v>67688.800000000003</v>
      </c>
      <c r="I16" s="117">
        <v>48197</v>
      </c>
      <c r="J16" s="117">
        <v>118916.88333333335</v>
      </c>
      <c r="K16" s="117">
        <v>61729.016666666663</v>
      </c>
      <c r="L16" s="117">
        <v>92428.881362578933</v>
      </c>
      <c r="M16" s="117">
        <v>63498.437833333337</v>
      </c>
      <c r="N16" s="117">
        <v>81329.166666666672</v>
      </c>
      <c r="O16" s="117">
        <v>236348.16666666666</v>
      </c>
    </row>
    <row r="17" spans="1:25">
      <c r="C17" s="7"/>
      <c r="D17" s="7"/>
      <c r="E17" s="7"/>
      <c r="F17" s="7"/>
      <c r="G17" s="7"/>
      <c r="H17" s="7"/>
      <c r="I17" s="7"/>
      <c r="J17" s="7"/>
      <c r="K17" s="7"/>
      <c r="L17" s="7"/>
      <c r="M17" s="7"/>
      <c r="N17" s="7"/>
      <c r="O17" s="7"/>
    </row>
    <row r="18" spans="1:25">
      <c r="A18" s="6" t="s">
        <v>74</v>
      </c>
      <c r="B18" s="5" t="s">
        <v>101</v>
      </c>
      <c r="C18" s="6" t="s">
        <v>18</v>
      </c>
      <c r="D18" s="6" t="s">
        <v>19</v>
      </c>
      <c r="E18" s="6" t="s">
        <v>20</v>
      </c>
      <c r="F18" s="6" t="s">
        <v>21</v>
      </c>
      <c r="G18" s="6" t="s">
        <v>22</v>
      </c>
      <c r="H18" s="6" t="s">
        <v>23</v>
      </c>
      <c r="I18" s="6" t="s">
        <v>24</v>
      </c>
      <c r="J18" s="6" t="s">
        <v>25</v>
      </c>
      <c r="K18" s="6" t="s">
        <v>26</v>
      </c>
      <c r="L18" s="6" t="s">
        <v>27</v>
      </c>
      <c r="M18" s="6" t="s">
        <v>28</v>
      </c>
      <c r="N18" s="6" t="s">
        <v>29</v>
      </c>
      <c r="O18" s="6" t="s">
        <v>30</v>
      </c>
    </row>
    <row r="19" spans="1:25">
      <c r="A19" s="114">
        <f>'2026-27 CC'!$A$19</f>
        <v>5</v>
      </c>
      <c r="B19" s="58" t="s">
        <v>31</v>
      </c>
      <c r="C19" s="118">
        <f t="shared" ref="C19:O19" si="0">C6/$A19</f>
        <v>601.01333333333343</v>
      </c>
      <c r="D19" s="118">
        <f t="shared" si="0"/>
        <v>323.24</v>
      </c>
      <c r="E19" s="118">
        <f t="shared" si="0"/>
        <v>493.57333333333338</v>
      </c>
      <c r="F19" s="118">
        <f t="shared" si="0"/>
        <v>283.86666666666667</v>
      </c>
      <c r="G19" s="118">
        <f t="shared" si="0"/>
        <v>328.86666666666667</v>
      </c>
      <c r="H19" s="118">
        <f t="shared" si="0"/>
        <v>640.26666666666665</v>
      </c>
      <c r="I19" s="118">
        <f t="shared" si="0"/>
        <v>568.09333333333336</v>
      </c>
      <c r="J19" s="118">
        <f t="shared" si="0"/>
        <v>535.93333333333328</v>
      </c>
      <c r="K19" s="118">
        <f t="shared" si="0"/>
        <v>780.37333333333333</v>
      </c>
      <c r="L19" s="118">
        <f t="shared" si="0"/>
        <v>466.10666666666668</v>
      </c>
      <c r="M19" s="118">
        <f t="shared" si="0"/>
        <v>501.70666666666665</v>
      </c>
      <c r="N19" s="118">
        <f t="shared" si="0"/>
        <v>626.65333333333331</v>
      </c>
      <c r="O19" s="118">
        <f t="shared" si="0"/>
        <v>563.50666666666666</v>
      </c>
    </row>
    <row r="20" spans="1:25">
      <c r="A20" s="114">
        <f>'2026-27 CC'!$A$20</f>
        <v>4</v>
      </c>
      <c r="B20" s="55" t="s">
        <v>8</v>
      </c>
      <c r="C20" s="119">
        <f t="shared" ref="C20:O20" si="1">C7/$A20</f>
        <v>578.61666666666667</v>
      </c>
      <c r="D20" s="119">
        <f t="shared" si="1"/>
        <v>275.95000000000005</v>
      </c>
      <c r="E20" s="119">
        <f t="shared" si="1"/>
        <v>480.95</v>
      </c>
      <c r="F20" s="119">
        <f t="shared" si="1"/>
        <v>258.26666666666671</v>
      </c>
      <c r="G20" s="119">
        <f t="shared" si="1"/>
        <v>336.76666666666665</v>
      </c>
      <c r="H20" s="119">
        <f t="shared" si="1"/>
        <v>611.11666666666667</v>
      </c>
      <c r="I20" s="119">
        <f t="shared" si="1"/>
        <v>556.5</v>
      </c>
      <c r="J20" s="119">
        <f t="shared" si="1"/>
        <v>492.05</v>
      </c>
      <c r="K20" s="119">
        <f t="shared" si="1"/>
        <v>881.35</v>
      </c>
      <c r="L20" s="119">
        <f t="shared" si="1"/>
        <v>455.95</v>
      </c>
      <c r="M20" s="119">
        <f t="shared" si="1"/>
        <v>523.41666666666663</v>
      </c>
      <c r="N20" s="119">
        <f t="shared" si="1"/>
        <v>618.20000000000005</v>
      </c>
      <c r="O20" s="119">
        <f t="shared" si="1"/>
        <v>486.25</v>
      </c>
    </row>
    <row r="21" spans="1:25">
      <c r="A21" s="114">
        <f>'2026-27 CC'!$A$21</f>
        <v>3</v>
      </c>
      <c r="B21" s="55" t="s">
        <v>32</v>
      </c>
      <c r="C21" s="119">
        <f t="shared" ref="C21:O21" si="2">C8/$A21</f>
        <v>678.44444444444446</v>
      </c>
      <c r="D21" s="119">
        <f t="shared" si="2"/>
        <v>306.13333333333333</v>
      </c>
      <c r="E21" s="119">
        <f t="shared" si="2"/>
        <v>583.71111111111111</v>
      </c>
      <c r="F21" s="119">
        <f t="shared" si="2"/>
        <v>306.77777777777777</v>
      </c>
      <c r="G21" s="119">
        <f t="shared" si="2"/>
        <v>385.86666666666673</v>
      </c>
      <c r="H21" s="119">
        <f t="shared" si="2"/>
        <v>674.51111111111118</v>
      </c>
      <c r="I21" s="119">
        <f t="shared" si="2"/>
        <v>679.02222222222224</v>
      </c>
      <c r="J21" s="119">
        <f t="shared" si="2"/>
        <v>560.93333333333328</v>
      </c>
      <c r="K21" s="119">
        <f t="shared" si="2"/>
        <v>965.66666666666663</v>
      </c>
      <c r="L21" s="119">
        <f t="shared" si="2"/>
        <v>528.75555555555547</v>
      </c>
      <c r="M21" s="119">
        <f t="shared" si="2"/>
        <v>646.71111111111111</v>
      </c>
      <c r="N21" s="119">
        <f t="shared" si="2"/>
        <v>725.24444444444441</v>
      </c>
      <c r="O21" s="119">
        <f t="shared" si="2"/>
        <v>552.5777777777779</v>
      </c>
    </row>
    <row r="22" spans="1:25">
      <c r="A22" s="114">
        <f>'2026-27 CC'!$A$22</f>
        <v>1.5</v>
      </c>
      <c r="B22" s="55" t="s">
        <v>34</v>
      </c>
      <c r="C22" s="119">
        <f t="shared" ref="C22:O22" si="3">C9/$A22</f>
        <v>1290.3555555555554</v>
      </c>
      <c r="D22" s="119">
        <f t="shared" si="3"/>
        <v>577.15555555555557</v>
      </c>
      <c r="E22" s="119">
        <f t="shared" si="3"/>
        <v>1046.9777777777776</v>
      </c>
      <c r="F22" s="119">
        <f t="shared" si="3"/>
        <v>520.11111111111109</v>
      </c>
      <c r="G22" s="119">
        <f t="shared" si="3"/>
        <v>675.66666666666663</v>
      </c>
      <c r="H22" s="119">
        <f t="shared" si="3"/>
        <v>1162.0444444444445</v>
      </c>
      <c r="I22" s="119">
        <f t="shared" si="3"/>
        <v>1130.8</v>
      </c>
      <c r="J22" s="119">
        <f t="shared" si="3"/>
        <v>1053.377777777778</v>
      </c>
      <c r="K22" s="119">
        <f t="shared" si="3"/>
        <v>1636.8444444444447</v>
      </c>
      <c r="L22" s="119">
        <f t="shared" si="3"/>
        <v>1010.8222222222222</v>
      </c>
      <c r="M22" s="119">
        <f t="shared" si="3"/>
        <v>1094.3999999999999</v>
      </c>
      <c r="N22" s="119">
        <f t="shared" si="3"/>
        <v>1399.5111111111112</v>
      </c>
      <c r="O22" s="119">
        <f t="shared" si="3"/>
        <v>1119.2222222222224</v>
      </c>
    </row>
    <row r="23" spans="1:25">
      <c r="A23" s="114">
        <f>'2026-27 CC'!$A$23</f>
        <v>2</v>
      </c>
      <c r="B23" s="55" t="s">
        <v>35</v>
      </c>
      <c r="C23" s="119">
        <f t="shared" ref="C23:O23" si="4">C10/$A23</f>
        <v>83.033333333333346</v>
      </c>
      <c r="D23" s="119">
        <f t="shared" si="4"/>
        <v>33</v>
      </c>
      <c r="E23" s="119">
        <f t="shared" si="4"/>
        <v>41.133333333333333</v>
      </c>
      <c r="F23" s="119">
        <f t="shared" si="4"/>
        <v>41.433333333333337</v>
      </c>
      <c r="G23" s="119">
        <f t="shared" si="4"/>
        <v>33.733333333333334</v>
      </c>
      <c r="H23" s="119">
        <f t="shared" si="4"/>
        <v>14.700000000000001</v>
      </c>
      <c r="I23" s="119">
        <f t="shared" si="4"/>
        <v>145.56666666666666</v>
      </c>
      <c r="J23" s="119">
        <f t="shared" si="4"/>
        <v>192.79999999999998</v>
      </c>
      <c r="K23" s="119">
        <f t="shared" si="4"/>
        <v>16.5</v>
      </c>
      <c r="L23" s="119">
        <f t="shared" si="4"/>
        <v>86.066666666666663</v>
      </c>
      <c r="M23" s="119">
        <f t="shared" si="4"/>
        <v>26.433333333333334</v>
      </c>
      <c r="N23" s="119">
        <f t="shared" si="4"/>
        <v>143.23333333333332</v>
      </c>
      <c r="O23" s="119">
        <f t="shared" si="4"/>
        <v>70.266666666666666</v>
      </c>
    </row>
    <row r="24" spans="1:25">
      <c r="A24" s="114">
        <f>'2026-27 CC'!$A$24</f>
        <v>2.5</v>
      </c>
      <c r="B24" s="55" t="s">
        <v>36</v>
      </c>
      <c r="C24" s="119">
        <f t="shared" ref="C24:O24" si="5">C11/$A24</f>
        <v>120.29333333333334</v>
      </c>
      <c r="D24" s="119">
        <f t="shared" si="5"/>
        <v>253.33333333333331</v>
      </c>
      <c r="E24" s="119">
        <f t="shared" si="5"/>
        <v>84.186666666666667</v>
      </c>
      <c r="F24" s="119">
        <f t="shared" si="5"/>
        <v>157.62666666666667</v>
      </c>
      <c r="G24" s="119">
        <f t="shared" si="5"/>
        <v>52.160000000000004</v>
      </c>
      <c r="H24" s="119">
        <f t="shared" si="5"/>
        <v>83.466666666666669</v>
      </c>
      <c r="I24" s="119">
        <f t="shared" si="5"/>
        <v>61.760000000000005</v>
      </c>
      <c r="J24" s="119">
        <f t="shared" si="5"/>
        <v>159.81333333333333</v>
      </c>
      <c r="K24" s="119">
        <f t="shared" si="5"/>
        <v>291.81333333333339</v>
      </c>
      <c r="L24" s="119">
        <f t="shared" si="5"/>
        <v>41.92</v>
      </c>
      <c r="M24" s="119">
        <f t="shared" si="5"/>
        <v>125.54666666666665</v>
      </c>
      <c r="N24" s="119">
        <f t="shared" si="5"/>
        <v>247.44</v>
      </c>
      <c r="O24" s="119">
        <f t="shared" si="5"/>
        <v>202.69333333333333</v>
      </c>
    </row>
    <row r="25" spans="1:25">
      <c r="A25" s="114">
        <f>'2026-27 CC'!$A$25</f>
        <v>2.25</v>
      </c>
      <c r="B25" s="55" t="s">
        <v>33</v>
      </c>
      <c r="C25" s="119">
        <f t="shared" ref="C25:O25" si="6">C12/$A25</f>
        <v>848</v>
      </c>
      <c r="D25" s="119">
        <f t="shared" si="6"/>
        <v>593.48148148148141</v>
      </c>
      <c r="E25" s="119">
        <f t="shared" si="6"/>
        <v>616.74074074074076</v>
      </c>
      <c r="F25" s="119">
        <f t="shared" si="6"/>
        <v>494.22222222222223</v>
      </c>
      <c r="G25" s="119">
        <f t="shared" si="6"/>
        <v>581.62962962962968</v>
      </c>
      <c r="H25" s="119">
        <f t="shared" si="6"/>
        <v>833.33333333333337</v>
      </c>
      <c r="I25" s="119">
        <f t="shared" si="6"/>
        <v>686.81481481481478</v>
      </c>
      <c r="J25" s="119">
        <f t="shared" si="6"/>
        <v>618.51851851851859</v>
      </c>
      <c r="K25" s="119">
        <f t="shared" si="6"/>
        <v>922.96296296296293</v>
      </c>
      <c r="L25" s="119">
        <f t="shared" si="6"/>
        <v>798.51851851851859</v>
      </c>
      <c r="M25" s="119">
        <f t="shared" si="6"/>
        <v>789.62962962962968</v>
      </c>
      <c r="N25" s="119">
        <f t="shared" si="6"/>
        <v>784.14814814814815</v>
      </c>
      <c r="O25" s="119">
        <f t="shared" si="6"/>
        <v>976.74074074074065</v>
      </c>
    </row>
    <row r="26" spans="1:25">
      <c r="A26" s="114">
        <f>'2026-27 CC'!$A$26</f>
        <v>1.5</v>
      </c>
      <c r="B26" s="55" t="s">
        <v>14</v>
      </c>
      <c r="C26" s="119">
        <f t="shared" ref="C26:O26" si="7">C13/$A26</f>
        <v>296.66666666666669</v>
      </c>
      <c r="D26" s="119">
        <f t="shared" si="7"/>
        <v>115.33333333333333</v>
      </c>
      <c r="E26" s="119">
        <f t="shared" si="7"/>
        <v>323.55555555555554</v>
      </c>
      <c r="F26" s="119">
        <f t="shared" si="7"/>
        <v>107.55555555555556</v>
      </c>
      <c r="G26" s="119">
        <f t="shared" si="7"/>
        <v>145.77777777777777</v>
      </c>
      <c r="H26" s="119">
        <f t="shared" si="7"/>
        <v>345.77777777777777</v>
      </c>
      <c r="I26" s="119">
        <f t="shared" si="7"/>
        <v>291.77777777777777</v>
      </c>
      <c r="J26" s="119">
        <f t="shared" si="7"/>
        <v>210.88888888888889</v>
      </c>
      <c r="K26" s="119">
        <f t="shared" si="7"/>
        <v>513.77777777777771</v>
      </c>
      <c r="L26" s="119">
        <f t="shared" si="7"/>
        <v>199.55555555555554</v>
      </c>
      <c r="M26" s="119">
        <f t="shared" si="7"/>
        <v>265.77777777777777</v>
      </c>
      <c r="N26" s="119">
        <f t="shared" si="7"/>
        <v>287.55555555555554</v>
      </c>
      <c r="O26" s="119">
        <f t="shared" si="7"/>
        <v>238.88888888888889</v>
      </c>
    </row>
    <row r="27" spans="1:25">
      <c r="A27" s="114">
        <f>'2026-27 CC'!$A$27</f>
        <v>0.05</v>
      </c>
      <c r="B27" s="55" t="s">
        <v>39</v>
      </c>
      <c r="C27" s="119">
        <f t="shared" ref="C27:O27" si="8">C14/$A27</f>
        <v>563.57596030963089</v>
      </c>
      <c r="D27" s="119">
        <f t="shared" si="8"/>
        <v>599.3784942761439</v>
      </c>
      <c r="E27" s="119">
        <f t="shared" si="8"/>
        <v>562.81180454762523</v>
      </c>
      <c r="F27" s="119">
        <f t="shared" si="8"/>
        <v>586.54649279343175</v>
      </c>
      <c r="G27" s="119">
        <f t="shared" si="8"/>
        <v>580.04286649121809</v>
      </c>
      <c r="H27" s="119">
        <f t="shared" si="8"/>
        <v>585.99248845834404</v>
      </c>
      <c r="I27" s="119">
        <f t="shared" si="8"/>
        <v>528.52697283738678</v>
      </c>
      <c r="J27" s="119">
        <f t="shared" si="8"/>
        <v>659.27790224120577</v>
      </c>
      <c r="K27" s="119">
        <f t="shared" si="8"/>
        <v>568.24222540434334</v>
      </c>
      <c r="L27" s="119">
        <f t="shared" si="8"/>
        <v>685.71130927228478</v>
      </c>
      <c r="M27" s="119">
        <f t="shared" si="8"/>
        <v>438.23407984095212</v>
      </c>
      <c r="N27" s="119">
        <f t="shared" si="8"/>
        <v>600.52875958452034</v>
      </c>
      <c r="O27" s="119">
        <f t="shared" si="8"/>
        <v>657.14143573183037</v>
      </c>
    </row>
    <row r="28" spans="1:25">
      <c r="A28" s="114">
        <f>'2026-27 CC'!$A$28</f>
        <v>0.5</v>
      </c>
      <c r="B28" s="55" t="s">
        <v>37</v>
      </c>
      <c r="C28" s="119">
        <f t="shared" ref="C28:O28" si="9">C15/$A28</f>
        <v>828</v>
      </c>
      <c r="D28" s="119">
        <f t="shared" si="9"/>
        <v>557.33333333333337</v>
      </c>
      <c r="E28" s="119">
        <f t="shared" si="9"/>
        <v>538.66666666666663</v>
      </c>
      <c r="F28" s="119">
        <f t="shared" si="9"/>
        <v>392</v>
      </c>
      <c r="G28" s="119">
        <f t="shared" si="9"/>
        <v>404</v>
      </c>
      <c r="H28" s="119">
        <f t="shared" si="9"/>
        <v>332</v>
      </c>
      <c r="I28" s="119">
        <f t="shared" si="9"/>
        <v>532.66666666666663</v>
      </c>
      <c r="J28" s="119">
        <f t="shared" si="9"/>
        <v>694</v>
      </c>
      <c r="K28" s="119">
        <f t="shared" si="9"/>
        <v>744</v>
      </c>
      <c r="L28" s="119">
        <f t="shared" si="9"/>
        <v>658.66666666666663</v>
      </c>
      <c r="M28" s="119">
        <f t="shared" si="9"/>
        <v>554.66666666666663</v>
      </c>
      <c r="N28" s="119">
        <f t="shared" si="9"/>
        <v>898</v>
      </c>
      <c r="O28" s="119">
        <f t="shared" si="9"/>
        <v>870</v>
      </c>
      <c r="Y28" s="2" t="s">
        <v>13</v>
      </c>
    </row>
    <row r="29" spans="1:25">
      <c r="A29" s="203">
        <f>'2026-27 CC'!$A$29</f>
        <v>150</v>
      </c>
      <c r="B29" s="59" t="s">
        <v>38</v>
      </c>
      <c r="C29" s="117">
        <f t="shared" ref="C29:O29" si="10">C16/$A29</f>
        <v>682.56615555678218</v>
      </c>
      <c r="D29" s="117">
        <f t="shared" si="10"/>
        <v>214.27811111111109</v>
      </c>
      <c r="E29" s="117">
        <f t="shared" si="10"/>
        <v>234.87677777777779</v>
      </c>
      <c r="F29" s="117">
        <f t="shared" si="10"/>
        <v>289.32388888888892</v>
      </c>
      <c r="G29" s="117">
        <f t="shared" si="10"/>
        <v>213.98888888888888</v>
      </c>
      <c r="H29" s="117">
        <f t="shared" si="10"/>
        <v>451.25866666666667</v>
      </c>
      <c r="I29" s="117">
        <f t="shared" si="10"/>
        <v>321.31333333333333</v>
      </c>
      <c r="J29" s="117">
        <f t="shared" si="10"/>
        <v>792.7792222222223</v>
      </c>
      <c r="K29" s="117">
        <f t="shared" si="10"/>
        <v>411.52677777777774</v>
      </c>
      <c r="L29" s="117">
        <f t="shared" si="10"/>
        <v>616.19254241719284</v>
      </c>
      <c r="M29" s="117">
        <f t="shared" si="10"/>
        <v>423.32291888888892</v>
      </c>
      <c r="N29" s="117">
        <f t="shared" si="10"/>
        <v>542.19444444444446</v>
      </c>
      <c r="O29" s="117">
        <f t="shared" si="10"/>
        <v>1575.6544444444444</v>
      </c>
      <c r="Y29" s="2" t="s">
        <v>13</v>
      </c>
    </row>
    <row r="30" spans="1:25">
      <c r="B30" s="12"/>
      <c r="C30" s="122"/>
      <c r="D30" s="123"/>
      <c r="E30" s="52" t="s">
        <v>13</v>
      </c>
      <c r="F30" s="52"/>
      <c r="G30" s="52"/>
      <c r="H30" s="52"/>
      <c r="I30" s="52"/>
      <c r="J30" s="52"/>
      <c r="K30" s="52"/>
      <c r="L30" s="52"/>
      <c r="M30" s="52"/>
      <c r="N30" s="52"/>
      <c r="O30" s="52"/>
      <c r="Y30" s="2" t="s">
        <v>13</v>
      </c>
    </row>
    <row r="31" spans="1:25">
      <c r="B31" s="12"/>
      <c r="C31" s="122"/>
      <c r="D31" s="123"/>
      <c r="E31" s="52"/>
      <c r="F31" s="52"/>
      <c r="G31" s="52"/>
      <c r="H31" s="52"/>
      <c r="I31" s="52"/>
      <c r="J31" s="52"/>
      <c r="K31" s="52"/>
      <c r="L31" s="52"/>
      <c r="M31" s="52"/>
      <c r="N31" s="52"/>
      <c r="O31" s="52"/>
      <c r="Y31" s="2" t="s">
        <v>13</v>
      </c>
    </row>
    <row r="32" spans="1:25">
      <c r="B32" s="5" t="s">
        <v>17</v>
      </c>
      <c r="C32" s="6" t="s">
        <v>18</v>
      </c>
      <c r="D32" s="6" t="s">
        <v>19</v>
      </c>
      <c r="E32" s="6" t="s">
        <v>20</v>
      </c>
      <c r="F32" s="6" t="s">
        <v>21</v>
      </c>
      <c r="G32" s="6" t="s">
        <v>22</v>
      </c>
      <c r="H32" s="6" t="s">
        <v>23</v>
      </c>
      <c r="I32" s="6" t="s">
        <v>24</v>
      </c>
      <c r="J32" s="6" t="s">
        <v>25</v>
      </c>
      <c r="K32" s="6" t="s">
        <v>26</v>
      </c>
      <c r="L32" s="6" t="s">
        <v>27</v>
      </c>
      <c r="M32" s="6" t="s">
        <v>28</v>
      </c>
      <c r="N32" s="6" t="s">
        <v>29</v>
      </c>
      <c r="O32" s="6" t="s">
        <v>30</v>
      </c>
    </row>
    <row r="33" spans="2:25">
      <c r="B33" s="3" t="s">
        <v>31</v>
      </c>
      <c r="C33" s="170">
        <f>'2026-27 CC'!$C$33</f>
        <v>0.02</v>
      </c>
      <c r="D33" s="171">
        <f>'2026-27 CC'!D33</f>
        <v>0.02</v>
      </c>
      <c r="E33" s="171">
        <f>'2026-27 CC'!E33</f>
        <v>0.02</v>
      </c>
      <c r="F33" s="171">
        <f>'2026-27 CC'!F33</f>
        <v>0.02</v>
      </c>
      <c r="G33" s="171">
        <f>'2026-27 CC'!G33</f>
        <v>0.03</v>
      </c>
      <c r="H33" s="171">
        <f>'2026-27 CC'!H33</f>
        <v>0.03</v>
      </c>
      <c r="I33" s="171">
        <f>'2026-27 CC'!I33</f>
        <v>0.03</v>
      </c>
      <c r="J33" s="171">
        <f>'2026-27 CC'!J33</f>
        <v>0.02</v>
      </c>
      <c r="K33" s="171">
        <f>'2026-27 CC'!K33</f>
        <v>0.02</v>
      </c>
      <c r="L33" s="171">
        <f>'2026-27 CC'!L33</f>
        <v>0.02</v>
      </c>
      <c r="M33" s="171">
        <f>'2026-27 CC'!M33</f>
        <v>0.02</v>
      </c>
      <c r="N33" s="171">
        <f>'2026-27 CC'!N33</f>
        <v>0.03</v>
      </c>
      <c r="O33" s="172">
        <f>'2026-27 CC'!O33</f>
        <v>0.03</v>
      </c>
      <c r="Y33" s="2" t="s">
        <v>13</v>
      </c>
    </row>
    <row r="34" spans="2:25">
      <c r="B34" s="3" t="s">
        <v>8</v>
      </c>
      <c r="C34" s="173">
        <f>'2026-27 CC'!C34</f>
        <v>0.04</v>
      </c>
      <c r="D34" s="174">
        <f>'2026-27 CC'!D34</f>
        <v>0.04</v>
      </c>
      <c r="E34" s="174">
        <f>'2026-27 CC'!E34</f>
        <v>0.04</v>
      </c>
      <c r="F34" s="174">
        <f>'2026-27 CC'!F34</f>
        <v>0.04</v>
      </c>
      <c r="G34" s="174">
        <f>'2026-27 CC'!G34</f>
        <v>0.05</v>
      </c>
      <c r="H34" s="174">
        <f>'2026-27 CC'!H34</f>
        <v>0.05</v>
      </c>
      <c r="I34" s="174">
        <f>'2026-27 CC'!I34</f>
        <v>0.05</v>
      </c>
      <c r="J34" s="174">
        <f>'2026-27 CC'!J34</f>
        <v>0.04</v>
      </c>
      <c r="K34" s="174">
        <f>'2026-27 CC'!K34</f>
        <v>0.04</v>
      </c>
      <c r="L34" s="174">
        <f>'2026-27 CC'!L34</f>
        <v>0.04</v>
      </c>
      <c r="M34" s="174">
        <f>'2026-27 CC'!M34</f>
        <v>0.04</v>
      </c>
      <c r="N34" s="174">
        <f>'2026-27 CC'!N34</f>
        <v>0.05</v>
      </c>
      <c r="O34" s="175">
        <f>'2026-27 CC'!O34</f>
        <v>0.05</v>
      </c>
      <c r="Y34" s="2" t="s">
        <v>13</v>
      </c>
    </row>
    <row r="35" spans="2:25">
      <c r="B35" s="3" t="s">
        <v>32</v>
      </c>
      <c r="C35" s="173">
        <f>'2026-27 CC'!C35</f>
        <v>6.5000000000000002E-2</v>
      </c>
      <c r="D35" s="174">
        <f>'2026-27 CC'!D35</f>
        <v>6.5000000000000002E-2</v>
      </c>
      <c r="E35" s="174">
        <f>'2026-27 CC'!E35</f>
        <v>6.5000000000000002E-2</v>
      </c>
      <c r="F35" s="174">
        <f>'2026-27 CC'!F35</f>
        <v>6.5000000000000002E-2</v>
      </c>
      <c r="G35" s="174">
        <f>'2026-27 CC'!G35</f>
        <v>7.0000000000000007E-2</v>
      </c>
      <c r="H35" s="174">
        <f>'2026-27 CC'!H35</f>
        <v>7.0000000000000007E-2</v>
      </c>
      <c r="I35" s="174">
        <f>'2026-27 CC'!I35</f>
        <v>7.0000000000000007E-2</v>
      </c>
      <c r="J35" s="174">
        <f>'2026-27 CC'!J35</f>
        <v>6.5000000000000002E-2</v>
      </c>
      <c r="K35" s="174">
        <f>'2026-27 CC'!K35</f>
        <v>6.5000000000000002E-2</v>
      </c>
      <c r="L35" s="174">
        <f>'2026-27 CC'!L35</f>
        <v>6.5000000000000002E-2</v>
      </c>
      <c r="M35" s="174">
        <f>'2026-27 CC'!M35</f>
        <v>6.5000000000000002E-2</v>
      </c>
      <c r="N35" s="174">
        <f>'2026-27 CC'!N35</f>
        <v>7.0000000000000007E-2</v>
      </c>
      <c r="O35" s="175">
        <f>'2026-27 CC'!O35</f>
        <v>7.0000000000000007E-2</v>
      </c>
      <c r="Y35" s="2" t="s">
        <v>13</v>
      </c>
    </row>
    <row r="36" spans="2:25">
      <c r="B36" s="3" t="s">
        <v>34</v>
      </c>
      <c r="C36" s="173">
        <f>'2026-27 CC'!C36</f>
        <v>0.2</v>
      </c>
      <c r="D36" s="174">
        <f>'2026-27 CC'!D36</f>
        <v>0.2</v>
      </c>
      <c r="E36" s="174">
        <f>'2026-27 CC'!E36</f>
        <v>0.2</v>
      </c>
      <c r="F36" s="174">
        <f>'2026-27 CC'!F36</f>
        <v>0.2</v>
      </c>
      <c r="G36" s="174">
        <f>'2026-27 CC'!G36</f>
        <v>0.2</v>
      </c>
      <c r="H36" s="174">
        <f>'2026-27 CC'!H36</f>
        <v>0.2</v>
      </c>
      <c r="I36" s="174">
        <f>'2026-27 CC'!I36</f>
        <v>0.2</v>
      </c>
      <c r="J36" s="174">
        <f>'2026-27 CC'!J36</f>
        <v>0.2</v>
      </c>
      <c r="K36" s="174">
        <f>'2026-27 CC'!K36</f>
        <v>0.2</v>
      </c>
      <c r="L36" s="174">
        <f>'2026-27 CC'!L36</f>
        <v>0.2</v>
      </c>
      <c r="M36" s="174">
        <f>'2026-27 CC'!M36</f>
        <v>0.2</v>
      </c>
      <c r="N36" s="174">
        <f>'2026-27 CC'!N36</f>
        <v>0.2</v>
      </c>
      <c r="O36" s="175">
        <f>'2026-27 CC'!O36</f>
        <v>0.2</v>
      </c>
      <c r="Y36" s="2" t="s">
        <v>13</v>
      </c>
    </row>
    <row r="37" spans="2:25">
      <c r="B37" s="3" t="s">
        <v>35</v>
      </c>
      <c r="C37" s="173">
        <f>'2026-27 CC'!C37</f>
        <v>0.15</v>
      </c>
      <c r="D37" s="174">
        <f>'2026-27 CC'!D37</f>
        <v>0.125</v>
      </c>
      <c r="E37" s="174">
        <f>'2026-27 CC'!E37</f>
        <v>0.125</v>
      </c>
      <c r="F37" s="174">
        <f>'2026-27 CC'!F37</f>
        <v>0.125</v>
      </c>
      <c r="G37" s="174">
        <f>'2026-27 CC'!G37</f>
        <v>0.125</v>
      </c>
      <c r="H37" s="174">
        <f>'2026-27 CC'!H37</f>
        <v>0.05</v>
      </c>
      <c r="I37" s="174">
        <f>'2026-27 CC'!I37</f>
        <v>0.125</v>
      </c>
      <c r="J37" s="174">
        <f>'2026-27 CC'!J37</f>
        <v>0.15</v>
      </c>
      <c r="K37" s="174">
        <f>'2026-27 CC'!K37</f>
        <v>0.125</v>
      </c>
      <c r="L37" s="174">
        <f>'2026-27 CC'!L37</f>
        <v>0.15</v>
      </c>
      <c r="M37" s="174">
        <f>'2026-27 CC'!M37</f>
        <v>0.125</v>
      </c>
      <c r="N37" s="174">
        <f>'2026-27 CC'!N37</f>
        <v>0.125</v>
      </c>
      <c r="O37" s="175">
        <f>'2026-27 CC'!O37</f>
        <v>0.125</v>
      </c>
      <c r="Y37" s="2" t="s">
        <v>13</v>
      </c>
    </row>
    <row r="38" spans="2:25">
      <c r="B38" s="3" t="s">
        <v>36</v>
      </c>
      <c r="C38" s="176">
        <f>'2026-27 CC'!C38</f>
        <v>0.125</v>
      </c>
      <c r="D38" s="177">
        <f>'2026-27 CC'!D38</f>
        <v>0.15</v>
      </c>
      <c r="E38" s="177">
        <f>'2026-27 CC'!E38</f>
        <v>0.15</v>
      </c>
      <c r="F38" s="177">
        <f>'2026-27 CC'!F38</f>
        <v>0.15</v>
      </c>
      <c r="G38" s="177">
        <f>'2026-27 CC'!G38</f>
        <v>0.125</v>
      </c>
      <c r="H38" s="177">
        <f>'2026-27 CC'!H38</f>
        <v>0.125</v>
      </c>
      <c r="I38" s="177">
        <f>'2026-27 CC'!I38</f>
        <v>0.125</v>
      </c>
      <c r="J38" s="177">
        <f>'2026-27 CC'!J38</f>
        <v>0.125</v>
      </c>
      <c r="K38" s="177">
        <f>'2026-27 CC'!K38</f>
        <v>0.15</v>
      </c>
      <c r="L38" s="177">
        <f>'2026-27 CC'!L38</f>
        <v>0.125</v>
      </c>
      <c r="M38" s="177">
        <f>'2026-27 CC'!M38</f>
        <v>0.15</v>
      </c>
      <c r="N38" s="177">
        <f>'2026-27 CC'!N38</f>
        <v>0.125</v>
      </c>
      <c r="O38" s="178">
        <f>'2026-27 CC'!O38</f>
        <v>0.125</v>
      </c>
      <c r="Y38" s="2" t="s">
        <v>13</v>
      </c>
    </row>
    <row r="39" spans="2:25">
      <c r="B39" s="3" t="s">
        <v>33</v>
      </c>
      <c r="C39" s="9">
        <f>'2026-27 CC'!C39</f>
        <v>0.1</v>
      </c>
      <c r="D39" s="9">
        <f>'2026-27 CC'!D39</f>
        <v>0.1</v>
      </c>
      <c r="E39" s="9">
        <f>'2026-27 CC'!E39</f>
        <v>0.1</v>
      </c>
      <c r="F39" s="9">
        <f>'2026-27 CC'!F39</f>
        <v>7.4999999999999997E-2</v>
      </c>
      <c r="G39" s="9">
        <f>'2026-27 CC'!G39</f>
        <v>0.05</v>
      </c>
      <c r="H39" s="9">
        <f>'2026-27 CC'!H39</f>
        <v>0.125</v>
      </c>
      <c r="I39" s="9">
        <f>'2026-27 CC'!I39</f>
        <v>0.1</v>
      </c>
      <c r="J39" s="9">
        <f>'2026-27 CC'!J39</f>
        <v>7.4999999999999997E-2</v>
      </c>
      <c r="K39" s="9">
        <f>'2026-27 CC'!K39</f>
        <v>7.4999999999999997E-2</v>
      </c>
      <c r="L39" s="9">
        <f>'2026-27 CC'!L39</f>
        <v>0.1</v>
      </c>
      <c r="M39" s="9">
        <f>'2026-27 CC'!M39</f>
        <v>0.1</v>
      </c>
      <c r="N39" s="9">
        <f>'2026-27 CC'!N39</f>
        <v>0.1</v>
      </c>
      <c r="O39" s="9">
        <f>'2026-27 CC'!O39</f>
        <v>0.1</v>
      </c>
      <c r="Y39" s="2" t="s">
        <v>13</v>
      </c>
    </row>
    <row r="40" spans="2:25">
      <c r="B40" s="3" t="s">
        <v>14</v>
      </c>
      <c r="C40" s="9">
        <f>'2026-27 CC'!C40</f>
        <v>0.05</v>
      </c>
      <c r="D40" s="9">
        <f>'2026-27 CC'!D40</f>
        <v>0.05</v>
      </c>
      <c r="E40" s="9">
        <f>'2026-27 CC'!E40</f>
        <v>0.1</v>
      </c>
      <c r="F40" s="9">
        <f>'2026-27 CC'!F40</f>
        <v>7.4999999999999997E-2</v>
      </c>
      <c r="G40" s="9">
        <f>'2026-27 CC'!G40</f>
        <v>7.4999999999999997E-2</v>
      </c>
      <c r="H40" s="9">
        <f>'2026-27 CC'!H40</f>
        <v>0.1</v>
      </c>
      <c r="I40" s="9">
        <f>'2026-27 CC'!I40</f>
        <v>7.4999999999999997E-2</v>
      </c>
      <c r="J40" s="9">
        <f>'2026-27 CC'!J40</f>
        <v>0.05</v>
      </c>
      <c r="K40" s="9">
        <f>'2026-27 CC'!K40</f>
        <v>0.1</v>
      </c>
      <c r="L40" s="9">
        <f>'2026-27 CC'!L40</f>
        <v>0.05</v>
      </c>
      <c r="M40" s="9">
        <f>'2026-27 CC'!M40</f>
        <v>7.4999999999999997E-2</v>
      </c>
      <c r="N40" s="9">
        <f>'2026-27 CC'!N40</f>
        <v>0.1</v>
      </c>
      <c r="O40" s="9">
        <f>'2026-27 CC'!O40</f>
        <v>0.05</v>
      </c>
      <c r="Y40" s="2" t="s">
        <v>13</v>
      </c>
    </row>
    <row r="41" spans="2:25">
      <c r="B41" s="3" t="s">
        <v>39</v>
      </c>
      <c r="C41" s="9">
        <f>'2026-27 CC'!C41</f>
        <v>0.1</v>
      </c>
      <c r="D41" s="9">
        <f>'2026-27 CC'!D41</f>
        <v>0.1</v>
      </c>
      <c r="E41" s="9">
        <f>'2026-27 CC'!E41</f>
        <v>7.4999999999999997E-2</v>
      </c>
      <c r="F41" s="9">
        <f>'2026-27 CC'!F41</f>
        <v>0.1</v>
      </c>
      <c r="G41" s="9">
        <f>'2026-27 CC'!G41</f>
        <v>0.1</v>
      </c>
      <c r="H41" s="9">
        <f>'2026-27 CC'!H41</f>
        <v>0.1</v>
      </c>
      <c r="I41" s="9">
        <f>'2026-27 CC'!I41</f>
        <v>0.05</v>
      </c>
      <c r="J41" s="9">
        <f>'2026-27 CC'!J41</f>
        <v>0.1</v>
      </c>
      <c r="K41" s="9">
        <f>'2026-27 CC'!K41</f>
        <v>0.1</v>
      </c>
      <c r="L41" s="9">
        <f>'2026-27 CC'!L41</f>
        <v>0.1</v>
      </c>
      <c r="M41" s="9">
        <f>'2026-27 CC'!M41</f>
        <v>0.1</v>
      </c>
      <c r="N41" s="9">
        <f>'2026-27 CC'!N41</f>
        <v>0.05</v>
      </c>
      <c r="O41" s="9">
        <f>'2026-27 CC'!O41</f>
        <v>7.4999999999999997E-2</v>
      </c>
      <c r="Y41" s="2" t="s">
        <v>13</v>
      </c>
    </row>
    <row r="42" spans="2:25">
      <c r="B42" s="3" t="s">
        <v>37</v>
      </c>
      <c r="C42" s="9">
        <f>'2026-27 CC'!C42</f>
        <v>7.4999999999999997E-2</v>
      </c>
      <c r="D42" s="9">
        <f>'2026-27 CC'!D42</f>
        <v>7.4999999999999997E-2</v>
      </c>
      <c r="E42" s="9">
        <f>'2026-27 CC'!E42</f>
        <v>0.05</v>
      </c>
      <c r="F42" s="9">
        <f>'2026-27 CC'!F42</f>
        <v>0.1</v>
      </c>
      <c r="G42" s="9">
        <f>'2026-27 CC'!G42</f>
        <v>7.4999999999999997E-2</v>
      </c>
      <c r="H42" s="9">
        <f>'2026-27 CC'!H42</f>
        <v>7.4999999999999997E-2</v>
      </c>
      <c r="I42" s="9">
        <f>'2026-27 CC'!I42</f>
        <v>7.4999999999999997E-2</v>
      </c>
      <c r="J42" s="9">
        <f>'2026-27 CC'!J42</f>
        <v>0.1</v>
      </c>
      <c r="K42" s="9">
        <f>'2026-27 CC'!K42</f>
        <v>0.05</v>
      </c>
      <c r="L42" s="9">
        <f>'2026-27 CC'!L42</f>
        <v>7.4999999999999997E-2</v>
      </c>
      <c r="M42" s="9">
        <f>'2026-27 CC'!M42</f>
        <v>7.4999999999999997E-2</v>
      </c>
      <c r="N42" s="9">
        <f>'2026-27 CC'!N42</f>
        <v>7.4999999999999997E-2</v>
      </c>
      <c r="O42" s="9">
        <f>'2026-27 CC'!O42</f>
        <v>0.1</v>
      </c>
      <c r="Y42" s="2" t="s">
        <v>13</v>
      </c>
    </row>
    <row r="43" spans="2:25">
      <c r="B43" s="8" t="s">
        <v>38</v>
      </c>
      <c r="C43" s="60">
        <f>'2026-27 CC'!C43</f>
        <v>7.4999999999999997E-2</v>
      </c>
      <c r="D43" s="60">
        <f>'2026-27 CC'!D43</f>
        <v>7.4999999999999997E-2</v>
      </c>
      <c r="E43" s="60">
        <f>'2026-27 CC'!E43</f>
        <v>7.4999999999999997E-2</v>
      </c>
      <c r="F43" s="60">
        <f>'2026-27 CC'!F43</f>
        <v>0.05</v>
      </c>
      <c r="G43" s="60">
        <f>'2026-27 CC'!G43</f>
        <v>0.1</v>
      </c>
      <c r="H43" s="60">
        <f>'2026-27 CC'!H43</f>
        <v>7.4999999999999997E-2</v>
      </c>
      <c r="I43" s="60">
        <f>'2026-27 CC'!I43</f>
        <v>0.1</v>
      </c>
      <c r="J43" s="60">
        <f>'2026-27 CC'!J43</f>
        <v>7.4999999999999997E-2</v>
      </c>
      <c r="K43" s="60">
        <f>'2026-27 CC'!K43</f>
        <v>7.4999999999999997E-2</v>
      </c>
      <c r="L43" s="60">
        <f>'2026-27 CC'!L43</f>
        <v>7.4999999999999997E-2</v>
      </c>
      <c r="M43" s="60">
        <f>'2026-27 CC'!M43</f>
        <v>0.05</v>
      </c>
      <c r="N43" s="60">
        <f>'2026-27 CC'!N43</f>
        <v>7.4999999999999997E-2</v>
      </c>
      <c r="O43" s="60">
        <f>'2026-27 CC'!O43</f>
        <v>7.4999999999999997E-2</v>
      </c>
      <c r="Y43" s="2" t="s">
        <v>13</v>
      </c>
    </row>
    <row r="44" spans="2:25">
      <c r="B44" s="12"/>
      <c r="C44" s="11">
        <f t="shared" ref="C44:O44" si="11">SUM(C33:C43)</f>
        <v>0.99999999999999989</v>
      </c>
      <c r="D44" s="11">
        <f t="shared" si="11"/>
        <v>0.99999999999999989</v>
      </c>
      <c r="E44" s="11">
        <f t="shared" si="11"/>
        <v>0.99999999999999989</v>
      </c>
      <c r="F44" s="11">
        <f t="shared" si="11"/>
        <v>0.99999999999999989</v>
      </c>
      <c r="G44" s="11">
        <f t="shared" si="11"/>
        <v>1</v>
      </c>
      <c r="H44" s="11">
        <f t="shared" si="11"/>
        <v>0.99999999999999989</v>
      </c>
      <c r="I44" s="11">
        <f t="shared" si="11"/>
        <v>1</v>
      </c>
      <c r="J44" s="11">
        <f t="shared" si="11"/>
        <v>0.99999999999999989</v>
      </c>
      <c r="K44" s="11">
        <f t="shared" si="11"/>
        <v>0.99999999999999989</v>
      </c>
      <c r="L44" s="11">
        <f t="shared" si="11"/>
        <v>0.99999999999999989</v>
      </c>
      <c r="M44" s="11">
        <f t="shared" si="11"/>
        <v>0.99999999999999989</v>
      </c>
      <c r="N44" s="11">
        <f t="shared" si="11"/>
        <v>1</v>
      </c>
      <c r="O44" s="11">
        <f t="shared" si="11"/>
        <v>1</v>
      </c>
    </row>
    <row r="46" spans="2:25">
      <c r="B46" s="5" t="s">
        <v>60</v>
      </c>
      <c r="C46" s="6" t="s">
        <v>18</v>
      </c>
      <c r="D46" s="6" t="s">
        <v>19</v>
      </c>
      <c r="E46" s="6" t="s">
        <v>20</v>
      </c>
      <c r="F46" s="6" t="s">
        <v>21</v>
      </c>
      <c r="G46" s="6" t="s">
        <v>22</v>
      </c>
      <c r="H46" s="6" t="s">
        <v>23</v>
      </c>
      <c r="I46" s="6" t="s">
        <v>24</v>
      </c>
      <c r="J46" s="6" t="s">
        <v>25</v>
      </c>
      <c r="K46" s="6" t="s">
        <v>26</v>
      </c>
      <c r="L46" s="6" t="s">
        <v>27</v>
      </c>
      <c r="M46" s="6" t="s">
        <v>28</v>
      </c>
      <c r="N46" s="6" t="s">
        <v>29</v>
      </c>
      <c r="O46" s="6" t="s">
        <v>30</v>
      </c>
    </row>
    <row r="47" spans="2:25">
      <c r="B47" s="3" t="s">
        <v>31</v>
      </c>
      <c r="C47" s="138">
        <f t="shared" ref="C47:O47" si="12">C19*C33</f>
        <v>12.02026666666667</v>
      </c>
      <c r="D47" s="138">
        <f t="shared" si="12"/>
        <v>6.4648000000000003</v>
      </c>
      <c r="E47" s="138">
        <f t="shared" si="12"/>
        <v>9.8714666666666684</v>
      </c>
      <c r="F47" s="138">
        <f t="shared" si="12"/>
        <v>5.6773333333333333</v>
      </c>
      <c r="G47" s="138">
        <f t="shared" si="12"/>
        <v>9.8659999999999997</v>
      </c>
      <c r="H47" s="138">
        <f t="shared" si="12"/>
        <v>19.207999999999998</v>
      </c>
      <c r="I47" s="138">
        <f t="shared" si="12"/>
        <v>17.0428</v>
      </c>
      <c r="J47" s="138">
        <f t="shared" si="12"/>
        <v>10.718666666666666</v>
      </c>
      <c r="K47" s="138">
        <f t="shared" si="12"/>
        <v>15.607466666666667</v>
      </c>
      <c r="L47" s="138">
        <f t="shared" si="12"/>
        <v>9.3221333333333334</v>
      </c>
      <c r="M47" s="138">
        <f t="shared" si="12"/>
        <v>10.034133333333333</v>
      </c>
      <c r="N47" s="138">
        <f t="shared" si="12"/>
        <v>18.799599999999998</v>
      </c>
      <c r="O47" s="138">
        <f t="shared" si="12"/>
        <v>16.905200000000001</v>
      </c>
    </row>
    <row r="48" spans="2:25">
      <c r="B48" s="3" t="s">
        <v>8</v>
      </c>
      <c r="C48" s="138">
        <f t="shared" ref="C48:O48" si="13">C20*C34</f>
        <v>23.144666666666666</v>
      </c>
      <c r="D48" s="138">
        <f t="shared" si="13"/>
        <v>11.038000000000002</v>
      </c>
      <c r="E48" s="138">
        <f t="shared" si="13"/>
        <v>19.238</v>
      </c>
      <c r="F48" s="138">
        <f t="shared" si="13"/>
        <v>10.330666666666669</v>
      </c>
      <c r="G48" s="138">
        <f t="shared" si="13"/>
        <v>16.838333333333335</v>
      </c>
      <c r="H48" s="138">
        <f t="shared" si="13"/>
        <v>30.555833333333336</v>
      </c>
      <c r="I48" s="138">
        <f t="shared" si="13"/>
        <v>27.825000000000003</v>
      </c>
      <c r="J48" s="138">
        <f t="shared" si="13"/>
        <v>19.682000000000002</v>
      </c>
      <c r="K48" s="138">
        <f t="shared" si="13"/>
        <v>35.254000000000005</v>
      </c>
      <c r="L48" s="138">
        <f t="shared" si="13"/>
        <v>18.238</v>
      </c>
      <c r="M48" s="138">
        <f t="shared" si="13"/>
        <v>20.936666666666664</v>
      </c>
      <c r="N48" s="138">
        <f t="shared" si="13"/>
        <v>30.910000000000004</v>
      </c>
      <c r="O48" s="138">
        <f t="shared" si="13"/>
        <v>24.3125</v>
      </c>
    </row>
    <row r="49" spans="1:15">
      <c r="B49" s="3" t="s">
        <v>32</v>
      </c>
      <c r="C49" s="138">
        <f t="shared" ref="C49:O49" si="14">C21*C35</f>
        <v>44.098888888888894</v>
      </c>
      <c r="D49" s="138">
        <f t="shared" si="14"/>
        <v>19.898666666666667</v>
      </c>
      <c r="E49" s="138">
        <f t="shared" si="14"/>
        <v>37.941222222222223</v>
      </c>
      <c r="F49" s="138">
        <f t="shared" si="14"/>
        <v>19.940555555555555</v>
      </c>
      <c r="G49" s="138">
        <f t="shared" si="14"/>
        <v>27.010666666666673</v>
      </c>
      <c r="H49" s="138">
        <f t="shared" si="14"/>
        <v>47.215777777777788</v>
      </c>
      <c r="I49" s="138">
        <f t="shared" si="14"/>
        <v>47.531555555555563</v>
      </c>
      <c r="J49" s="138">
        <f t="shared" si="14"/>
        <v>36.460666666666661</v>
      </c>
      <c r="K49" s="138">
        <f t="shared" si="14"/>
        <v>62.768333333333331</v>
      </c>
      <c r="L49" s="138">
        <f t="shared" si="14"/>
        <v>34.36911111111111</v>
      </c>
      <c r="M49" s="138">
        <f t="shared" si="14"/>
        <v>42.036222222222221</v>
      </c>
      <c r="N49" s="138">
        <f t="shared" si="14"/>
        <v>50.767111111111113</v>
      </c>
      <c r="O49" s="138">
        <f t="shared" si="14"/>
        <v>38.680444444444454</v>
      </c>
    </row>
    <row r="50" spans="1:15">
      <c r="B50" s="3" t="s">
        <v>34</v>
      </c>
      <c r="C50" s="138">
        <f t="shared" ref="C50:O50" si="15">C22*C36</f>
        <v>258.07111111111107</v>
      </c>
      <c r="D50" s="138">
        <f t="shared" si="15"/>
        <v>115.43111111111112</v>
      </c>
      <c r="E50" s="138">
        <f t="shared" si="15"/>
        <v>209.39555555555555</v>
      </c>
      <c r="F50" s="138">
        <f t="shared" si="15"/>
        <v>104.02222222222223</v>
      </c>
      <c r="G50" s="138">
        <f t="shared" si="15"/>
        <v>135.13333333333333</v>
      </c>
      <c r="H50" s="138">
        <f t="shared" si="15"/>
        <v>232.4088888888889</v>
      </c>
      <c r="I50" s="138">
        <f t="shared" si="15"/>
        <v>226.16</v>
      </c>
      <c r="J50" s="138">
        <f t="shared" si="15"/>
        <v>210.6755555555556</v>
      </c>
      <c r="K50" s="138">
        <f t="shared" si="15"/>
        <v>327.36888888888893</v>
      </c>
      <c r="L50" s="138">
        <f t="shared" si="15"/>
        <v>202.16444444444446</v>
      </c>
      <c r="M50" s="138">
        <f t="shared" si="15"/>
        <v>218.88</v>
      </c>
      <c r="N50" s="138">
        <f t="shared" si="15"/>
        <v>279.90222222222224</v>
      </c>
      <c r="O50" s="138">
        <f t="shared" si="15"/>
        <v>223.84444444444449</v>
      </c>
    </row>
    <row r="51" spans="1:15">
      <c r="B51" s="3" t="s">
        <v>35</v>
      </c>
      <c r="C51" s="138">
        <f t="shared" ref="C51:O51" si="16">C23*C37</f>
        <v>12.455000000000002</v>
      </c>
      <c r="D51" s="138">
        <f t="shared" si="16"/>
        <v>4.125</v>
      </c>
      <c r="E51" s="138">
        <f t="shared" si="16"/>
        <v>5.1416666666666666</v>
      </c>
      <c r="F51" s="138">
        <f t="shared" si="16"/>
        <v>5.1791666666666671</v>
      </c>
      <c r="G51" s="138">
        <f t="shared" si="16"/>
        <v>4.2166666666666668</v>
      </c>
      <c r="H51" s="138">
        <f t="shared" si="16"/>
        <v>0.7350000000000001</v>
      </c>
      <c r="I51" s="138">
        <f t="shared" si="16"/>
        <v>18.195833333333333</v>
      </c>
      <c r="J51" s="138">
        <f t="shared" si="16"/>
        <v>28.919999999999995</v>
      </c>
      <c r="K51" s="138">
        <f t="shared" si="16"/>
        <v>2.0625</v>
      </c>
      <c r="L51" s="138">
        <f t="shared" si="16"/>
        <v>12.909999999999998</v>
      </c>
      <c r="M51" s="138">
        <f t="shared" si="16"/>
        <v>3.3041666666666667</v>
      </c>
      <c r="N51" s="138">
        <f t="shared" si="16"/>
        <v>17.904166666666665</v>
      </c>
      <c r="O51" s="138">
        <f t="shared" si="16"/>
        <v>8.7833333333333332</v>
      </c>
    </row>
    <row r="52" spans="1:15">
      <c r="B52" s="3" t="s">
        <v>36</v>
      </c>
      <c r="C52" s="138">
        <f t="shared" ref="C52:O52" si="17">C24*C38</f>
        <v>15.036666666666667</v>
      </c>
      <c r="D52" s="138">
        <f t="shared" si="17"/>
        <v>37.999999999999993</v>
      </c>
      <c r="E52" s="138">
        <f t="shared" si="17"/>
        <v>12.628</v>
      </c>
      <c r="F52" s="138">
        <f t="shared" si="17"/>
        <v>23.643999999999998</v>
      </c>
      <c r="G52" s="138">
        <f t="shared" si="17"/>
        <v>6.5200000000000005</v>
      </c>
      <c r="H52" s="138">
        <f t="shared" si="17"/>
        <v>10.433333333333334</v>
      </c>
      <c r="I52" s="138">
        <f t="shared" si="17"/>
        <v>7.7200000000000006</v>
      </c>
      <c r="J52" s="138">
        <f t="shared" si="17"/>
        <v>19.976666666666667</v>
      </c>
      <c r="K52" s="138">
        <f t="shared" si="17"/>
        <v>43.772000000000006</v>
      </c>
      <c r="L52" s="138">
        <f t="shared" si="17"/>
        <v>5.24</v>
      </c>
      <c r="M52" s="138">
        <f t="shared" si="17"/>
        <v>18.831999999999997</v>
      </c>
      <c r="N52" s="138">
        <f t="shared" si="17"/>
        <v>30.93</v>
      </c>
      <c r="O52" s="138">
        <f t="shared" si="17"/>
        <v>25.336666666666666</v>
      </c>
    </row>
    <row r="53" spans="1:15">
      <c r="B53" s="3" t="s">
        <v>33</v>
      </c>
      <c r="C53" s="138">
        <f t="shared" ref="C53:O53" si="18">C25*C39</f>
        <v>84.800000000000011</v>
      </c>
      <c r="D53" s="138">
        <f t="shared" si="18"/>
        <v>59.348148148148141</v>
      </c>
      <c r="E53" s="138">
        <f t="shared" si="18"/>
        <v>61.674074074074078</v>
      </c>
      <c r="F53" s="138">
        <f t="shared" si="18"/>
        <v>37.066666666666663</v>
      </c>
      <c r="G53" s="138">
        <f t="shared" si="18"/>
        <v>29.081481481481486</v>
      </c>
      <c r="H53" s="138">
        <f t="shared" si="18"/>
        <v>104.16666666666667</v>
      </c>
      <c r="I53" s="138">
        <f t="shared" si="18"/>
        <v>68.681481481481484</v>
      </c>
      <c r="J53" s="138">
        <f t="shared" si="18"/>
        <v>46.388888888888893</v>
      </c>
      <c r="K53" s="138">
        <f t="shared" si="18"/>
        <v>69.222222222222214</v>
      </c>
      <c r="L53" s="138">
        <f t="shared" si="18"/>
        <v>79.851851851851862</v>
      </c>
      <c r="M53" s="138">
        <f t="shared" si="18"/>
        <v>78.962962962962976</v>
      </c>
      <c r="N53" s="138">
        <f t="shared" si="18"/>
        <v>78.414814814814818</v>
      </c>
      <c r="O53" s="138">
        <f t="shared" si="18"/>
        <v>97.67407407407407</v>
      </c>
    </row>
    <row r="54" spans="1:15">
      <c r="B54" s="3" t="s">
        <v>14</v>
      </c>
      <c r="C54" s="138">
        <f t="shared" ref="C54:O54" si="19">C26*C40</f>
        <v>14.833333333333336</v>
      </c>
      <c r="D54" s="138">
        <f t="shared" si="19"/>
        <v>5.7666666666666666</v>
      </c>
      <c r="E54" s="138">
        <f t="shared" si="19"/>
        <v>32.355555555555554</v>
      </c>
      <c r="F54" s="138">
        <f t="shared" si="19"/>
        <v>8.0666666666666664</v>
      </c>
      <c r="G54" s="138">
        <f t="shared" si="19"/>
        <v>10.933333333333332</v>
      </c>
      <c r="H54" s="138">
        <f t="shared" si="19"/>
        <v>34.577777777777776</v>
      </c>
      <c r="I54" s="138">
        <f t="shared" si="19"/>
        <v>21.883333333333333</v>
      </c>
      <c r="J54" s="138">
        <f t="shared" si="19"/>
        <v>10.544444444444444</v>
      </c>
      <c r="K54" s="138">
        <f t="shared" si="19"/>
        <v>51.377777777777773</v>
      </c>
      <c r="L54" s="138">
        <f t="shared" si="19"/>
        <v>9.9777777777777779</v>
      </c>
      <c r="M54" s="138">
        <f t="shared" si="19"/>
        <v>19.933333333333334</v>
      </c>
      <c r="N54" s="138">
        <f t="shared" si="19"/>
        <v>28.755555555555556</v>
      </c>
      <c r="O54" s="138">
        <f t="shared" si="19"/>
        <v>11.944444444444445</v>
      </c>
    </row>
    <row r="55" spans="1:15">
      <c r="B55" s="3" t="s">
        <v>39</v>
      </c>
      <c r="C55" s="138">
        <f t="shared" ref="C55:O55" si="20">C27*C41</f>
        <v>56.357596030963094</v>
      </c>
      <c r="D55" s="138">
        <f t="shared" si="20"/>
        <v>59.937849427614395</v>
      </c>
      <c r="E55" s="138">
        <f t="shared" si="20"/>
        <v>42.210885341071894</v>
      </c>
      <c r="F55" s="138">
        <f t="shared" si="20"/>
        <v>58.654649279343175</v>
      </c>
      <c r="G55" s="138">
        <f t="shared" si="20"/>
        <v>58.004286649121809</v>
      </c>
      <c r="H55" s="138">
        <f t="shared" si="20"/>
        <v>58.59924884583441</v>
      </c>
      <c r="I55" s="138">
        <f t="shared" si="20"/>
        <v>26.426348641869339</v>
      </c>
      <c r="J55" s="138">
        <f t="shared" si="20"/>
        <v>65.927790224120585</v>
      </c>
      <c r="K55" s="138">
        <f t="shared" si="20"/>
        <v>56.824222540434334</v>
      </c>
      <c r="L55" s="138">
        <f t="shared" si="20"/>
        <v>68.571130927228481</v>
      </c>
      <c r="M55" s="138">
        <f t="shared" si="20"/>
        <v>43.823407984095212</v>
      </c>
      <c r="N55" s="138">
        <f t="shared" si="20"/>
        <v>30.026437979226017</v>
      </c>
      <c r="O55" s="138">
        <f t="shared" si="20"/>
        <v>49.285607679887278</v>
      </c>
    </row>
    <row r="56" spans="1:15">
      <c r="B56" s="3" t="s">
        <v>37</v>
      </c>
      <c r="C56" s="138">
        <f t="shared" ref="C56:O56" si="21">C28*C42</f>
        <v>62.099999999999994</v>
      </c>
      <c r="D56" s="138">
        <f t="shared" si="21"/>
        <v>41.800000000000004</v>
      </c>
      <c r="E56" s="138">
        <f t="shared" si="21"/>
        <v>26.933333333333334</v>
      </c>
      <c r="F56" s="138">
        <f t="shared" si="21"/>
        <v>39.200000000000003</v>
      </c>
      <c r="G56" s="138">
        <f t="shared" si="21"/>
        <v>30.299999999999997</v>
      </c>
      <c r="H56" s="138">
        <f t="shared" si="21"/>
        <v>24.9</v>
      </c>
      <c r="I56" s="138">
        <f t="shared" si="21"/>
        <v>39.949999999999996</v>
      </c>
      <c r="J56" s="138">
        <f t="shared" si="21"/>
        <v>69.400000000000006</v>
      </c>
      <c r="K56" s="138">
        <f t="shared" si="21"/>
        <v>37.200000000000003</v>
      </c>
      <c r="L56" s="138">
        <f t="shared" si="21"/>
        <v>49.4</v>
      </c>
      <c r="M56" s="138">
        <f t="shared" si="21"/>
        <v>41.599999999999994</v>
      </c>
      <c r="N56" s="138">
        <f t="shared" si="21"/>
        <v>67.349999999999994</v>
      </c>
      <c r="O56" s="138">
        <f t="shared" si="21"/>
        <v>87</v>
      </c>
    </row>
    <row r="57" spans="1:15">
      <c r="B57" s="3" t="s">
        <v>38</v>
      </c>
      <c r="C57" s="138">
        <f t="shared" ref="C57:O57" si="22">C29*C43</f>
        <v>51.19246166675866</v>
      </c>
      <c r="D57" s="138">
        <f t="shared" si="22"/>
        <v>16.07085833333333</v>
      </c>
      <c r="E57" s="138">
        <f t="shared" si="22"/>
        <v>17.615758333333332</v>
      </c>
      <c r="F57" s="138">
        <f t="shared" si="22"/>
        <v>14.466194444444447</v>
      </c>
      <c r="G57" s="138">
        <f t="shared" si="22"/>
        <v>21.398888888888891</v>
      </c>
      <c r="H57" s="138">
        <f t="shared" si="22"/>
        <v>33.8444</v>
      </c>
      <c r="I57" s="138">
        <f t="shared" si="22"/>
        <v>32.131333333333338</v>
      </c>
      <c r="J57" s="138">
        <f t="shared" si="22"/>
        <v>59.458441666666673</v>
      </c>
      <c r="K57" s="138">
        <f t="shared" si="22"/>
        <v>30.86450833333333</v>
      </c>
      <c r="L57" s="138">
        <f t="shared" si="22"/>
        <v>46.21444068128946</v>
      </c>
      <c r="M57" s="138">
        <f t="shared" si="22"/>
        <v>21.166145944444448</v>
      </c>
      <c r="N57" s="138">
        <f t="shared" si="22"/>
        <v>40.664583333333333</v>
      </c>
      <c r="O57" s="138">
        <f t="shared" si="22"/>
        <v>118.17408333333333</v>
      </c>
    </row>
    <row r="58" spans="1:15">
      <c r="B58" s="135" t="s">
        <v>52</v>
      </c>
      <c r="C58" s="136">
        <f t="shared" ref="C58:O58" si="23">SUM(C47:C57)</f>
        <v>634.10999103105507</v>
      </c>
      <c r="D58" s="136">
        <f t="shared" si="23"/>
        <v>377.88110035354032</v>
      </c>
      <c r="E58" s="136">
        <f t="shared" si="23"/>
        <v>475.00551774847929</v>
      </c>
      <c r="F58" s="136">
        <f t="shared" si="23"/>
        <v>326.24812150156544</v>
      </c>
      <c r="G58" s="136">
        <f t="shared" si="23"/>
        <v>349.30299035282559</v>
      </c>
      <c r="H58" s="136">
        <f t="shared" si="23"/>
        <v>596.64492662361215</v>
      </c>
      <c r="I58" s="136">
        <f t="shared" si="23"/>
        <v>533.54768567890642</v>
      </c>
      <c r="J58" s="136">
        <f t="shared" si="23"/>
        <v>578.15312077967621</v>
      </c>
      <c r="K58" s="136">
        <f t="shared" si="23"/>
        <v>732.32191976265653</v>
      </c>
      <c r="L58" s="136">
        <f t="shared" si="23"/>
        <v>536.25889012703647</v>
      </c>
      <c r="M58" s="136">
        <f t="shared" si="23"/>
        <v>519.50903911372484</v>
      </c>
      <c r="N58" s="136">
        <f t="shared" si="23"/>
        <v>674.42449168292967</v>
      </c>
      <c r="O58" s="136">
        <f t="shared" si="23"/>
        <v>701.94079842062797</v>
      </c>
    </row>
    <row r="59" spans="1:15" s="14" customFormat="1">
      <c r="A59" s="2"/>
      <c r="B59" s="3"/>
      <c r="C59" s="121"/>
      <c r="D59" s="121"/>
      <c r="E59" s="121"/>
      <c r="F59" s="13"/>
      <c r="G59" s="121"/>
      <c r="H59" s="121"/>
      <c r="I59" s="121"/>
      <c r="J59" s="121"/>
      <c r="K59" s="121"/>
      <c r="L59" s="121"/>
      <c r="M59" s="121"/>
      <c r="N59" s="121"/>
      <c r="O59" s="121"/>
    </row>
    <row r="69" spans="2:2">
      <c r="B69" s="2"/>
    </row>
    <row r="70" spans="2:2">
      <c r="B70" s="2"/>
    </row>
    <row r="71" spans="2:2">
      <c r="B71" s="2"/>
    </row>
    <row r="72" spans="2:2">
      <c r="B72" s="2"/>
    </row>
    <row r="73" spans="2:2">
      <c r="B73" s="2"/>
    </row>
    <row r="74" spans="2:2">
      <c r="B74" s="2"/>
    </row>
    <row r="75" spans="2:2">
      <c r="B75" s="2"/>
    </row>
    <row r="76" spans="2:2">
      <c r="B76" s="2"/>
    </row>
    <row r="77" spans="2:2">
      <c r="B77" s="2"/>
    </row>
    <row r="78" spans="2:2">
      <c r="B78" s="2"/>
    </row>
    <row r="79" spans="2:2">
      <c r="B79" s="2"/>
    </row>
    <row r="80" spans="2:2">
      <c r="B80" s="2"/>
    </row>
    <row r="81" spans="2:2">
      <c r="B81" s="2"/>
    </row>
    <row r="82" spans="2:2">
      <c r="B82" s="2"/>
    </row>
    <row r="83" spans="2:2">
      <c r="B83" s="2"/>
    </row>
    <row r="84" spans="2:2">
      <c r="B84" s="2"/>
    </row>
    <row r="85" spans="2:2">
      <c r="B85" s="2"/>
    </row>
    <row r="86" spans="2:2">
      <c r="B86" s="2"/>
    </row>
    <row r="87" spans="2:2">
      <c r="B87" s="2"/>
    </row>
    <row r="88" spans="2:2">
      <c r="B88" s="2"/>
    </row>
    <row r="89" spans="2:2">
      <c r="B89" s="2"/>
    </row>
    <row r="90" spans="2:2">
      <c r="B90" s="2"/>
    </row>
    <row r="91" spans="2:2">
      <c r="B91" s="2"/>
    </row>
    <row r="92" spans="2:2">
      <c r="B92" s="2"/>
    </row>
    <row r="93" spans="2:2">
      <c r="B93" s="2"/>
    </row>
    <row r="94" spans="2:2">
      <c r="B94" s="2"/>
    </row>
    <row r="95" spans="2:2">
      <c r="B95" s="2"/>
    </row>
    <row r="96" spans="2:2">
      <c r="B96" s="2"/>
    </row>
    <row r="97" spans="2:2">
      <c r="B97" s="2"/>
    </row>
    <row r="98" spans="2:2">
      <c r="B98" s="2"/>
    </row>
    <row r="99" spans="2:2">
      <c r="B99" s="2"/>
    </row>
    <row r="100" spans="2:2">
      <c r="B100" s="2"/>
    </row>
    <row r="101" spans="2:2">
      <c r="B101" s="2"/>
    </row>
    <row r="102" spans="2:2">
      <c r="B102" s="2"/>
    </row>
    <row r="103" spans="2:2">
      <c r="B103" s="2"/>
    </row>
    <row r="104" spans="2:2">
      <c r="B104" s="2"/>
    </row>
    <row r="105" spans="2:2">
      <c r="B105" s="2"/>
    </row>
    <row r="106" spans="2:2">
      <c r="B106" s="2"/>
    </row>
    <row r="107" spans="2:2">
      <c r="B107" s="2"/>
    </row>
    <row r="108" spans="2:2">
      <c r="B108" s="2"/>
    </row>
    <row r="109" spans="2:2">
      <c r="B109" s="2"/>
    </row>
    <row r="110" spans="2:2">
      <c r="B110" s="2"/>
    </row>
    <row r="111" spans="2:2">
      <c r="B111" s="2"/>
    </row>
    <row r="112" spans="2:2">
      <c r="B112" s="2"/>
    </row>
    <row r="113" spans="2:2">
      <c r="B113" s="2"/>
    </row>
    <row r="114" spans="2:2">
      <c r="B114" s="2"/>
    </row>
    <row r="115" spans="2:2">
      <c r="B115" s="2"/>
    </row>
    <row r="116" spans="2:2">
      <c r="B116" s="2"/>
    </row>
    <row r="117" spans="2:2">
      <c r="B117" s="2"/>
    </row>
    <row r="118" spans="2:2">
      <c r="B118" s="2"/>
    </row>
    <row r="119" spans="2:2">
      <c r="B119" s="2"/>
    </row>
    <row r="120" spans="2:2">
      <c r="B120" s="2"/>
    </row>
    <row r="121" spans="2:2">
      <c r="B121" s="2"/>
    </row>
    <row r="122" spans="2:2">
      <c r="B122" s="2"/>
    </row>
    <row r="123" spans="2:2">
      <c r="B123" s="2"/>
    </row>
    <row r="124" spans="2:2">
      <c r="B124" s="2"/>
    </row>
    <row r="125" spans="2:2">
      <c r="B125" s="2"/>
    </row>
    <row r="126" spans="2:2">
      <c r="B126" s="2"/>
    </row>
    <row r="127" spans="2:2">
      <c r="B127" s="2"/>
    </row>
    <row r="128" spans="2:2">
      <c r="B128" s="2"/>
    </row>
    <row r="129" spans="2:2">
      <c r="B129" s="2"/>
    </row>
    <row r="130" spans="2:2">
      <c r="B130" s="2"/>
    </row>
    <row r="131" spans="2:2">
      <c r="B131" s="2"/>
    </row>
    <row r="132" spans="2:2">
      <c r="B132" s="2"/>
    </row>
    <row r="133" spans="2:2">
      <c r="B133" s="2"/>
    </row>
    <row r="134" spans="2:2">
      <c r="B134" s="2"/>
    </row>
    <row r="135" spans="2:2">
      <c r="B135" s="2"/>
    </row>
    <row r="136" spans="2:2">
      <c r="B136" s="2"/>
    </row>
    <row r="137" spans="2:2">
      <c r="B137" s="2"/>
    </row>
    <row r="138" spans="2:2">
      <c r="B138" s="2"/>
    </row>
    <row r="139" spans="2:2">
      <c r="B139" s="2"/>
    </row>
    <row r="140" spans="2:2">
      <c r="B140" s="2"/>
    </row>
    <row r="141" spans="2:2">
      <c r="B141" s="2"/>
    </row>
    <row r="142" spans="2:2">
      <c r="B142" s="2"/>
    </row>
    <row r="143" spans="2:2">
      <c r="B143" s="2"/>
    </row>
    <row r="144" spans="2:2">
      <c r="B144" s="2"/>
    </row>
    <row r="145" spans="2:2">
      <c r="B145" s="2"/>
    </row>
    <row r="146" spans="2:2">
      <c r="B146" s="2"/>
    </row>
    <row r="147" spans="2:2">
      <c r="B147" s="2"/>
    </row>
    <row r="148" spans="2:2">
      <c r="B148" s="2"/>
    </row>
    <row r="149" spans="2:2">
      <c r="B149" s="2"/>
    </row>
    <row r="150" spans="2:2">
      <c r="B150" s="2"/>
    </row>
    <row r="151" spans="2:2">
      <c r="B151" s="2"/>
    </row>
    <row r="152" spans="2:2">
      <c r="B152" s="2"/>
    </row>
    <row r="153" spans="2:2">
      <c r="B153" s="2"/>
    </row>
    <row r="154" spans="2:2">
      <c r="B154" s="2"/>
    </row>
    <row r="155" spans="2:2">
      <c r="B155" s="2"/>
    </row>
    <row r="156" spans="2:2">
      <c r="B156" s="2"/>
    </row>
    <row r="157" spans="2:2">
      <c r="B157" s="2"/>
    </row>
    <row r="158" spans="2:2">
      <c r="B158" s="2"/>
    </row>
    <row r="159" spans="2:2">
      <c r="B159" s="2"/>
    </row>
    <row r="160" spans="2:2">
      <c r="B160" s="2"/>
    </row>
    <row r="161" spans="2:2">
      <c r="B161" s="2"/>
    </row>
    <row r="162" spans="2:2">
      <c r="B162" s="2"/>
    </row>
    <row r="163" spans="2:2">
      <c r="B163" s="2"/>
    </row>
    <row r="164" spans="2:2">
      <c r="B164" s="2"/>
    </row>
    <row r="165" spans="2:2">
      <c r="B165" s="2"/>
    </row>
    <row r="166" spans="2:2">
      <c r="B166" s="2"/>
    </row>
    <row r="167" spans="2:2">
      <c r="B167" s="2"/>
    </row>
    <row r="168" spans="2:2">
      <c r="B168" s="2"/>
    </row>
    <row r="169" spans="2:2">
      <c r="B169" s="2"/>
    </row>
    <row r="170" spans="2:2">
      <c r="B170" s="2"/>
    </row>
    <row r="171" spans="2:2">
      <c r="B171" s="2"/>
    </row>
    <row r="172" spans="2:2">
      <c r="B172" s="2"/>
    </row>
    <row r="173" spans="2:2">
      <c r="B173" s="2"/>
    </row>
    <row r="174" spans="2:2">
      <c r="B174" s="2"/>
    </row>
    <row r="175" spans="2:2">
      <c r="B175" s="2"/>
    </row>
    <row r="176" spans="2:2">
      <c r="B176" s="2"/>
    </row>
    <row r="177" spans="2:2">
      <c r="B177" s="2"/>
    </row>
    <row r="178" spans="2:2">
      <c r="B178" s="2"/>
    </row>
    <row r="179" spans="2:2">
      <c r="B179" s="2"/>
    </row>
    <row r="180" spans="2:2">
      <c r="B180" s="2"/>
    </row>
    <row r="181" spans="2:2">
      <c r="B181" s="2"/>
    </row>
    <row r="182" spans="2:2">
      <c r="B182" s="2"/>
    </row>
    <row r="183" spans="2:2">
      <c r="B183" s="2"/>
    </row>
    <row r="184" spans="2:2">
      <c r="B184" s="2"/>
    </row>
    <row r="185" spans="2:2">
      <c r="B185" s="2"/>
    </row>
    <row r="186" spans="2:2">
      <c r="B186" s="2"/>
    </row>
    <row r="187" spans="2:2">
      <c r="B187" s="2"/>
    </row>
    <row r="188" spans="2:2">
      <c r="B188" s="2"/>
    </row>
    <row r="189" spans="2:2">
      <c r="B189" s="2"/>
    </row>
    <row r="190" spans="2:2">
      <c r="B190" s="2"/>
    </row>
    <row r="191" spans="2:2">
      <c r="B191" s="2"/>
    </row>
    <row r="192" spans="2:2">
      <c r="B192" s="2"/>
    </row>
    <row r="193" spans="2:2">
      <c r="B193" s="2"/>
    </row>
    <row r="194" spans="2:2">
      <c r="B194" s="2"/>
    </row>
    <row r="195" spans="2:2">
      <c r="B195" s="2"/>
    </row>
    <row r="196" spans="2:2">
      <c r="B196" s="2"/>
    </row>
    <row r="197" spans="2:2">
      <c r="B197" s="2"/>
    </row>
    <row r="198" spans="2:2">
      <c r="B198" s="2"/>
    </row>
    <row r="199" spans="2:2">
      <c r="B199" s="2"/>
    </row>
    <row r="200" spans="2:2">
      <c r="B200" s="2"/>
    </row>
    <row r="201" spans="2:2">
      <c r="B201" s="2"/>
    </row>
    <row r="202" spans="2:2">
      <c r="B202" s="2"/>
    </row>
    <row r="203" spans="2:2">
      <c r="B203" s="2"/>
    </row>
    <row r="204" spans="2:2">
      <c r="B204" s="2"/>
    </row>
    <row r="205" spans="2:2">
      <c r="B205" s="2"/>
    </row>
    <row r="206" spans="2:2">
      <c r="B206" s="2"/>
    </row>
    <row r="207" spans="2:2">
      <c r="B207" s="2"/>
    </row>
    <row r="208" spans="2:2">
      <c r="B208" s="2"/>
    </row>
    <row r="209" spans="2:2">
      <c r="B209" s="2"/>
    </row>
    <row r="210" spans="2:2">
      <c r="B210" s="2"/>
    </row>
    <row r="211" spans="2:2">
      <c r="B211" s="2"/>
    </row>
    <row r="212" spans="2:2">
      <c r="B212" s="2"/>
    </row>
    <row r="213" spans="2:2">
      <c r="B213" s="2"/>
    </row>
    <row r="214" spans="2:2">
      <c r="B214" s="2"/>
    </row>
    <row r="215" spans="2:2">
      <c r="B215" s="2"/>
    </row>
    <row r="216" spans="2:2">
      <c r="B216" s="2"/>
    </row>
    <row r="217" spans="2:2">
      <c r="B217" s="2"/>
    </row>
    <row r="218" spans="2:2">
      <c r="B218" s="2"/>
    </row>
    <row r="219" spans="2:2">
      <c r="B219" s="2"/>
    </row>
    <row r="220" spans="2:2">
      <c r="B220" s="2"/>
    </row>
    <row r="221" spans="2:2">
      <c r="B221" s="2"/>
    </row>
    <row r="222" spans="2:2">
      <c r="B222" s="2"/>
    </row>
    <row r="223" spans="2:2">
      <c r="B223" s="2"/>
    </row>
    <row r="224" spans="2:2">
      <c r="B224" s="2"/>
    </row>
    <row r="225" spans="2:2">
      <c r="B225" s="2"/>
    </row>
    <row r="226" spans="2:2">
      <c r="B226" s="2"/>
    </row>
    <row r="227" spans="2:2">
      <c r="B227" s="2"/>
    </row>
    <row r="228" spans="2:2">
      <c r="B228" s="2"/>
    </row>
    <row r="229" spans="2:2">
      <c r="B229" s="2"/>
    </row>
    <row r="230" spans="2:2">
      <c r="B230" s="2"/>
    </row>
    <row r="231" spans="2:2">
      <c r="B231" s="2"/>
    </row>
    <row r="232" spans="2:2">
      <c r="B232" s="2"/>
    </row>
    <row r="233" spans="2:2">
      <c r="B233" s="2"/>
    </row>
    <row r="234" spans="2:2">
      <c r="B234" s="2"/>
    </row>
    <row r="235" spans="2:2">
      <c r="B235" s="2"/>
    </row>
    <row r="236" spans="2:2">
      <c r="B236" s="2"/>
    </row>
    <row r="237" spans="2:2">
      <c r="B237" s="2"/>
    </row>
    <row r="238" spans="2:2">
      <c r="B238" s="2"/>
    </row>
    <row r="239" spans="2:2">
      <c r="B239" s="2"/>
    </row>
    <row r="240" spans="2:2">
      <c r="B240" s="2"/>
    </row>
    <row r="241" spans="2:2">
      <c r="B241" s="2"/>
    </row>
    <row r="242" spans="2:2">
      <c r="B242" s="2"/>
    </row>
    <row r="243" spans="2:2">
      <c r="B243" s="2"/>
    </row>
    <row r="244" spans="2:2">
      <c r="B244" s="2"/>
    </row>
    <row r="245" spans="2:2">
      <c r="B245" s="2"/>
    </row>
    <row r="246" spans="2:2">
      <c r="B246" s="2"/>
    </row>
    <row r="247" spans="2:2">
      <c r="B247" s="2"/>
    </row>
    <row r="248" spans="2:2">
      <c r="B248" s="2"/>
    </row>
    <row r="249" spans="2:2">
      <c r="B249" s="2"/>
    </row>
    <row r="250" spans="2:2">
      <c r="B250" s="2"/>
    </row>
    <row r="251" spans="2:2">
      <c r="B251" s="2"/>
    </row>
    <row r="252" spans="2:2">
      <c r="B252" s="2"/>
    </row>
    <row r="253" spans="2:2">
      <c r="B253" s="2"/>
    </row>
    <row r="254" spans="2:2">
      <c r="B254" s="2"/>
    </row>
    <row r="255" spans="2:2">
      <c r="B255" s="2"/>
    </row>
    <row r="256" spans="2:2">
      <c r="B256" s="2"/>
    </row>
    <row r="257" spans="2:2">
      <c r="B257" s="2"/>
    </row>
    <row r="258" spans="2:2">
      <c r="B258" s="2"/>
    </row>
    <row r="259" spans="2:2">
      <c r="B259" s="2"/>
    </row>
    <row r="260" spans="2:2">
      <c r="B260" s="2"/>
    </row>
    <row r="261" spans="2:2">
      <c r="B261" s="2"/>
    </row>
    <row r="262" spans="2:2">
      <c r="B262" s="2"/>
    </row>
    <row r="263" spans="2:2">
      <c r="B263" s="2"/>
    </row>
    <row r="264" spans="2:2">
      <c r="B264" s="2"/>
    </row>
    <row r="265" spans="2:2">
      <c r="B265" s="2"/>
    </row>
    <row r="266" spans="2:2">
      <c r="B266" s="2"/>
    </row>
    <row r="267" spans="2:2">
      <c r="B267" s="2"/>
    </row>
    <row r="268" spans="2:2">
      <c r="B268" s="2"/>
    </row>
    <row r="269" spans="2:2">
      <c r="B269" s="2"/>
    </row>
    <row r="270" spans="2:2">
      <c r="B270" s="2"/>
    </row>
    <row r="271" spans="2:2">
      <c r="B271" s="2"/>
    </row>
    <row r="272" spans="2:2">
      <c r="B272" s="2"/>
    </row>
    <row r="273" spans="2:2">
      <c r="B273" s="2"/>
    </row>
    <row r="274" spans="2:2">
      <c r="B274" s="2"/>
    </row>
    <row r="275" spans="2:2">
      <c r="B275" s="2"/>
    </row>
    <row r="276" spans="2:2">
      <c r="B276" s="2"/>
    </row>
    <row r="277" spans="2:2">
      <c r="B277" s="2"/>
    </row>
    <row r="278" spans="2:2">
      <c r="B278" s="2"/>
    </row>
    <row r="279" spans="2:2">
      <c r="B279" s="2"/>
    </row>
    <row r="280" spans="2:2">
      <c r="B280" s="2"/>
    </row>
    <row r="281" spans="2:2">
      <c r="B281" s="2"/>
    </row>
    <row r="282" spans="2:2">
      <c r="B282" s="2"/>
    </row>
    <row r="283" spans="2:2">
      <c r="B283" s="2"/>
    </row>
    <row r="284" spans="2:2">
      <c r="B284" s="2"/>
    </row>
    <row r="285" spans="2:2">
      <c r="B285" s="2"/>
    </row>
    <row r="286" spans="2:2">
      <c r="B286" s="2"/>
    </row>
    <row r="287" spans="2:2">
      <c r="B287" s="2"/>
    </row>
    <row r="288" spans="2:2">
      <c r="B288" s="2"/>
    </row>
    <row r="289" spans="2:2">
      <c r="B289" s="2"/>
    </row>
    <row r="290" spans="2:2">
      <c r="B290" s="2"/>
    </row>
    <row r="291" spans="2:2">
      <c r="B291" s="2"/>
    </row>
    <row r="292" spans="2:2">
      <c r="B292" s="2"/>
    </row>
    <row r="293" spans="2:2">
      <c r="B293" s="2"/>
    </row>
    <row r="294" spans="2:2">
      <c r="B294" s="2"/>
    </row>
    <row r="295" spans="2:2">
      <c r="B295" s="2"/>
    </row>
    <row r="296" spans="2:2">
      <c r="B296" s="2"/>
    </row>
    <row r="297" spans="2:2">
      <c r="B297" s="2"/>
    </row>
    <row r="298" spans="2:2">
      <c r="B298" s="2"/>
    </row>
    <row r="299" spans="2:2">
      <c r="B299" s="2"/>
    </row>
    <row r="300" spans="2:2">
      <c r="B300" s="2"/>
    </row>
    <row r="301" spans="2:2">
      <c r="B301" s="2"/>
    </row>
    <row r="302" spans="2:2">
      <c r="B302" s="2"/>
    </row>
    <row r="303" spans="2:2">
      <c r="B303" s="2"/>
    </row>
    <row r="304" spans="2:2">
      <c r="B304" s="2"/>
    </row>
    <row r="305" spans="2:2">
      <c r="B305" s="2"/>
    </row>
    <row r="306" spans="2:2">
      <c r="B306" s="2"/>
    </row>
    <row r="307" spans="2:2">
      <c r="B307" s="2"/>
    </row>
    <row r="308" spans="2:2">
      <c r="B308" s="2"/>
    </row>
    <row r="309" spans="2:2">
      <c r="B309" s="2"/>
    </row>
    <row r="310" spans="2:2">
      <c r="B310" s="2"/>
    </row>
    <row r="311" spans="2:2">
      <c r="B311" s="2"/>
    </row>
    <row r="312" spans="2:2">
      <c r="B312" s="2"/>
    </row>
    <row r="313" spans="2:2">
      <c r="B313" s="2"/>
    </row>
    <row r="314" spans="2:2">
      <c r="B314" s="2"/>
    </row>
    <row r="315" spans="2:2">
      <c r="B315" s="2"/>
    </row>
    <row r="316" spans="2:2">
      <c r="B316" s="2"/>
    </row>
    <row r="317" spans="2:2">
      <c r="B317" s="2"/>
    </row>
    <row r="318" spans="2:2">
      <c r="B318" s="2"/>
    </row>
    <row r="319" spans="2:2">
      <c r="B319" s="2"/>
    </row>
    <row r="320" spans="2:2">
      <c r="B320" s="2"/>
    </row>
    <row r="321" spans="2:2">
      <c r="B321" s="2"/>
    </row>
    <row r="322" spans="2:2">
      <c r="B322" s="2"/>
    </row>
    <row r="323" spans="2:2">
      <c r="B323" s="2"/>
    </row>
    <row r="324" spans="2:2">
      <c r="B324" s="2"/>
    </row>
    <row r="325" spans="2:2">
      <c r="B325" s="2"/>
    </row>
    <row r="326" spans="2:2">
      <c r="B326" s="2"/>
    </row>
    <row r="327" spans="2:2">
      <c r="B327" s="2"/>
    </row>
    <row r="328" spans="2:2">
      <c r="B328" s="2"/>
    </row>
    <row r="329" spans="2:2">
      <c r="B329" s="2"/>
    </row>
    <row r="330" spans="2:2">
      <c r="B330" s="2"/>
    </row>
    <row r="331" spans="2:2">
      <c r="B331" s="2"/>
    </row>
    <row r="332" spans="2:2">
      <c r="B332" s="2"/>
    </row>
    <row r="333" spans="2:2">
      <c r="B333" s="2"/>
    </row>
    <row r="334" spans="2:2">
      <c r="B334" s="2"/>
    </row>
    <row r="335" spans="2:2">
      <c r="B335" s="2"/>
    </row>
    <row r="336" spans="2:2">
      <c r="B336" s="2"/>
    </row>
    <row r="337" spans="2:2">
      <c r="B337" s="2"/>
    </row>
    <row r="338" spans="2:2">
      <c r="B338" s="2"/>
    </row>
  </sheetData>
  <sheetProtection algorithmName="SHA-512" hashValue="0Vec6GcvSf+FvSDpzuZCxcjJweuXlfSW2LO+LTu52YxiofWL6JayS0WyQrnyefNRu6slgtQ9YlJXj3jyv2nLSQ==" saltValue="YzwD1+mtlTIOdfo3XgyqYg==" spinCount="100000" sheet="1" objects="1" scenarios="1"/>
  <mergeCells count="1">
    <mergeCell ref="B2:O2"/>
  </mergeCells>
  <conditionalFormatting sqref="C33:O43">
    <cfRule type="cellIs" dxfId="4" priority="1" stopIfTrue="1" operator="equal">
      <formula>"NA"</formula>
    </cfRule>
  </conditionalFormatting>
  <conditionalFormatting sqref="C47:O57">
    <cfRule type="cellIs" dxfId="3" priority="4" stopIfTrue="1" operator="equal">
      <formula>0</formula>
    </cfRule>
  </conditionalFormatting>
  <conditionalFormatting sqref="C52:O53">
    <cfRule type="cellIs" dxfId="2" priority="5" stopIfTrue="1" operator="equal">
      <formula>"NA"</formula>
    </cfRule>
  </conditionalFormatting>
  <pageMargins left="0.5" right="0.5" top="0.5" bottom="0.5" header="0" footer="0"/>
  <pageSetup paperSize="5" scale="52" fitToHeight="2"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EEDDFF"/>
  </sheetPr>
  <dimension ref="A2:U293"/>
  <sheetViews>
    <sheetView view="pageBreakPreview" zoomScale="70" zoomScaleNormal="100" zoomScaleSheetLayoutView="70" workbookViewId="0">
      <selection activeCell="B2" sqref="B2:L2"/>
    </sheetView>
  </sheetViews>
  <sheetFormatPr defaultColWidth="9.140625" defaultRowHeight="18"/>
  <cols>
    <col min="1" max="1" width="10.85546875" style="2" customWidth="1"/>
    <col min="2" max="2" width="58.7109375" style="3" bestFit="1" customWidth="1"/>
    <col min="3" max="3" width="16.7109375" style="2" customWidth="1"/>
    <col min="4" max="4" width="17.85546875" style="2" bestFit="1" customWidth="1"/>
    <col min="5" max="5" width="17.85546875" style="2" customWidth="1"/>
    <col min="6" max="7" width="18.42578125" style="2" bestFit="1" customWidth="1"/>
    <col min="8" max="8" width="19" style="2" bestFit="1" customWidth="1"/>
    <col min="9" max="9" width="18.140625" style="2" bestFit="1" customWidth="1"/>
    <col min="10" max="10" width="19.28515625" style="2" customWidth="1"/>
    <col min="11" max="11" width="19" style="2" bestFit="1" customWidth="1"/>
    <col min="12" max="12" width="19" style="2" customWidth="1"/>
    <col min="13" max="13" width="18.42578125" style="45" customWidth="1"/>
    <col min="14" max="14" width="21.140625" style="2" bestFit="1" customWidth="1"/>
    <col min="15" max="15" width="58.7109375" style="2" bestFit="1" customWidth="1"/>
    <col min="16" max="16" width="16.85546875" style="2" customWidth="1"/>
    <col min="17" max="18" width="19.28515625" style="2" bestFit="1" customWidth="1"/>
    <col min="19" max="20" width="11.28515625" style="2" customWidth="1"/>
    <col min="21" max="22" width="13.5703125" style="2" bestFit="1" customWidth="1"/>
    <col min="23" max="24" width="13.42578125" style="2" bestFit="1" customWidth="1"/>
    <col min="25" max="16384" width="9.140625" style="2"/>
  </cols>
  <sheetData>
    <row r="2" spans="1:13" ht="31.5">
      <c r="B2" s="351" t="s">
        <v>104</v>
      </c>
      <c r="C2" s="352"/>
      <c r="D2" s="352"/>
      <c r="E2" s="352"/>
      <c r="F2" s="352"/>
      <c r="G2" s="352"/>
      <c r="H2" s="352"/>
      <c r="I2" s="352"/>
      <c r="J2" s="352"/>
      <c r="K2" s="352"/>
      <c r="L2" s="353"/>
    </row>
    <row r="4" spans="1:13" ht="20.25">
      <c r="A4" s="2" t="s">
        <v>13</v>
      </c>
      <c r="B4" s="5" t="s">
        <v>59</v>
      </c>
      <c r="C4" s="6" t="s">
        <v>1</v>
      </c>
      <c r="D4" s="6" t="s">
        <v>5</v>
      </c>
      <c r="E4" s="6" t="s">
        <v>4</v>
      </c>
      <c r="F4" s="6" t="s">
        <v>6</v>
      </c>
      <c r="G4" s="6" t="s">
        <v>2</v>
      </c>
      <c r="H4" s="6" t="s">
        <v>91</v>
      </c>
      <c r="I4" s="6" t="s">
        <v>3</v>
      </c>
      <c r="J4" s="6" t="s">
        <v>7</v>
      </c>
      <c r="K4" s="6" t="s">
        <v>0</v>
      </c>
      <c r="L4" s="6" t="s">
        <v>115</v>
      </c>
      <c r="M4" s="2"/>
    </row>
    <row r="5" spans="1:13">
      <c r="B5" s="58" t="s">
        <v>56</v>
      </c>
      <c r="C5" s="105">
        <v>1849.7333333333333</v>
      </c>
      <c r="D5" s="105">
        <v>2170.3333333333335</v>
      </c>
      <c r="E5" s="105">
        <v>3469.2000000000003</v>
      </c>
      <c r="F5" s="105">
        <v>2047.2</v>
      </c>
      <c r="G5" s="105">
        <v>2038.7333333333333</v>
      </c>
      <c r="H5" s="105">
        <v>3217.1333333333332</v>
      </c>
      <c r="I5" s="105">
        <v>2269.0666666666671</v>
      </c>
      <c r="J5" s="105">
        <v>6967.7333333333336</v>
      </c>
      <c r="K5" s="105">
        <v>1290.9333333333334</v>
      </c>
      <c r="L5" s="105">
        <v>241.53333333333333</v>
      </c>
      <c r="M5" s="46"/>
    </row>
    <row r="6" spans="1:13">
      <c r="A6" s="4"/>
      <c r="B6" s="55" t="s">
        <v>57</v>
      </c>
      <c r="C6" s="105">
        <v>1877.9333333333334</v>
      </c>
      <c r="D6" s="105">
        <v>2180.3333333333335</v>
      </c>
      <c r="E6" s="105">
        <v>3728.0666666666671</v>
      </c>
      <c r="F6" s="105">
        <v>1633.7333333333336</v>
      </c>
      <c r="G6" s="105">
        <v>2118.4</v>
      </c>
      <c r="H6" s="105">
        <v>3519.3333333333335</v>
      </c>
      <c r="I6" s="105">
        <v>2280.0666666666671</v>
      </c>
      <c r="J6" s="105">
        <v>7125.0666666666666</v>
      </c>
      <c r="K6" s="105">
        <v>1220.3999999999999</v>
      </c>
      <c r="L6" s="105">
        <v>213.4666666666667</v>
      </c>
      <c r="M6" s="46"/>
    </row>
    <row r="7" spans="1:13">
      <c r="A7" s="4"/>
      <c r="B7" s="55" t="s">
        <v>58</v>
      </c>
      <c r="C7" s="105">
        <v>2067.8666666666668</v>
      </c>
      <c r="D7" s="105">
        <v>2981.1333333333332</v>
      </c>
      <c r="E7" s="105">
        <v>5149.333333333333</v>
      </c>
      <c r="F7" s="105">
        <v>1282.8666666666666</v>
      </c>
      <c r="G7" s="105">
        <v>2498.8666666666668</v>
      </c>
      <c r="H7" s="105">
        <v>4287.4000000000005</v>
      </c>
      <c r="I7" s="105">
        <v>2759.4666666666667</v>
      </c>
      <c r="J7" s="105">
        <v>7110.8</v>
      </c>
      <c r="K7" s="105">
        <v>1416.7333333333333</v>
      </c>
      <c r="L7" s="105">
        <v>220.13333333333335</v>
      </c>
      <c r="M7" s="46"/>
    </row>
    <row r="8" spans="1:13">
      <c r="A8" s="116"/>
      <c r="B8" s="55" t="s">
        <v>34</v>
      </c>
      <c r="C8" s="105">
        <v>623.73333333333335</v>
      </c>
      <c r="D8" s="105">
        <v>78.766666666666666</v>
      </c>
      <c r="E8" s="105">
        <v>142.43333333333337</v>
      </c>
      <c r="F8" s="105">
        <v>59.5</v>
      </c>
      <c r="G8" s="105">
        <v>42.266666666666659</v>
      </c>
      <c r="H8" s="105">
        <v>68.8</v>
      </c>
      <c r="I8" s="105">
        <v>41.966666666666669</v>
      </c>
      <c r="J8" s="105">
        <v>57.4</v>
      </c>
      <c r="K8" s="105">
        <v>17.633333333333336</v>
      </c>
      <c r="L8" s="105">
        <v>1.8333333333333333</v>
      </c>
      <c r="M8" s="46"/>
    </row>
    <row r="9" spans="1:13">
      <c r="B9" s="55" t="s">
        <v>55</v>
      </c>
      <c r="C9" s="105">
        <v>2543.6</v>
      </c>
      <c r="D9" s="105">
        <v>4130.7333333333336</v>
      </c>
      <c r="E9" s="105">
        <v>6176.3999999999987</v>
      </c>
      <c r="F9" s="105">
        <v>1359.7333333333333</v>
      </c>
      <c r="G9" s="105">
        <v>3108.8666666666668</v>
      </c>
      <c r="H9" s="105">
        <v>5110.2666666666664</v>
      </c>
      <c r="I9" s="105">
        <v>3276.5333333333328</v>
      </c>
      <c r="J9" s="105">
        <v>8466.8666666666668</v>
      </c>
      <c r="K9" s="105">
        <v>1722.2666666666667</v>
      </c>
      <c r="L9" s="105">
        <v>197.46666666666667</v>
      </c>
      <c r="M9" s="46"/>
    </row>
    <row r="10" spans="1:13">
      <c r="B10" s="55" t="s">
        <v>10</v>
      </c>
      <c r="C10" s="105">
        <v>479.33333333333331</v>
      </c>
      <c r="D10" s="105">
        <v>694</v>
      </c>
      <c r="E10" s="105">
        <v>917</v>
      </c>
      <c r="F10" s="105">
        <v>368.66666666666669</v>
      </c>
      <c r="G10" s="105">
        <v>477.33333333333331</v>
      </c>
      <c r="H10" s="105">
        <v>1355</v>
      </c>
      <c r="I10" s="105">
        <v>404</v>
      </c>
      <c r="J10" s="105">
        <v>1752</v>
      </c>
      <c r="K10" s="105">
        <v>288.66666666666669</v>
      </c>
      <c r="L10" s="105">
        <v>17.333333333333332</v>
      </c>
      <c r="M10" s="46"/>
    </row>
    <row r="11" spans="1:13">
      <c r="B11" s="55" t="s">
        <v>11</v>
      </c>
      <c r="C11" s="105">
        <v>8.6666666666666661</v>
      </c>
      <c r="D11" s="105">
        <v>150.33333333333334</v>
      </c>
      <c r="E11" s="105">
        <v>49.333333333333336</v>
      </c>
      <c r="F11" s="105">
        <v>73.333333333333329</v>
      </c>
      <c r="G11" s="105">
        <v>41.333333333333336</v>
      </c>
      <c r="H11" s="105">
        <v>277.33333333333331</v>
      </c>
      <c r="I11" s="105">
        <v>80</v>
      </c>
      <c r="J11" s="105">
        <v>626.33333333333337</v>
      </c>
      <c r="K11" s="105">
        <v>0</v>
      </c>
      <c r="L11" s="105">
        <v>0</v>
      </c>
      <c r="M11" s="46"/>
    </row>
    <row r="12" spans="1:13">
      <c r="B12" s="55" t="s">
        <v>16</v>
      </c>
      <c r="C12" s="138">
        <v>50.093333333333334</v>
      </c>
      <c r="D12" s="138">
        <v>60.040999999999997</v>
      </c>
      <c r="E12" s="138">
        <v>58.737000000000009</v>
      </c>
      <c r="F12" s="138">
        <v>41.662333333333336</v>
      </c>
      <c r="G12" s="138">
        <v>65.372</v>
      </c>
      <c r="H12" s="138">
        <v>54.233999999999995</v>
      </c>
      <c r="I12" s="138">
        <v>66.296999999999997</v>
      </c>
      <c r="J12" s="138">
        <v>81.922666666666672</v>
      </c>
      <c r="K12" s="138">
        <v>61.374000000000009</v>
      </c>
      <c r="L12" s="138">
        <v>49.305999999999997</v>
      </c>
      <c r="M12" s="46"/>
    </row>
    <row r="13" spans="1:13">
      <c r="B13" s="55" t="s">
        <v>15</v>
      </c>
      <c r="C13" s="138">
        <v>27.772831145956303</v>
      </c>
      <c r="D13" s="138">
        <v>25.460326671814979</v>
      </c>
      <c r="E13" s="138">
        <v>26.418274193368461</v>
      </c>
      <c r="F13" s="138">
        <v>13.14864723764903</v>
      </c>
      <c r="G13" s="138">
        <v>23.757408333518487</v>
      </c>
      <c r="H13" s="138">
        <v>23.704940121971362</v>
      </c>
      <c r="I13" s="138">
        <v>22.816538032019057</v>
      </c>
      <c r="J13" s="138">
        <v>21.977457519316754</v>
      </c>
      <c r="K13" s="138">
        <v>22.60317000500795</v>
      </c>
      <c r="L13" s="138">
        <v>18.314154172096114</v>
      </c>
      <c r="M13" s="46"/>
    </row>
    <row r="14" spans="1:13">
      <c r="B14" s="59" t="s">
        <v>80</v>
      </c>
      <c r="C14" s="117">
        <v>4647319</v>
      </c>
      <c r="D14" s="117">
        <v>41005294</v>
      </c>
      <c r="E14" s="117">
        <v>12840688.666666666</v>
      </c>
      <c r="F14" s="117">
        <v>40321980</v>
      </c>
      <c r="G14" s="117">
        <v>24524860.333333332</v>
      </c>
      <c r="H14" s="117">
        <v>55262854.333333336</v>
      </c>
      <c r="I14" s="117">
        <v>12490060.290000001</v>
      </c>
      <c r="J14" s="117">
        <v>241942051.22999999</v>
      </c>
      <c r="K14" s="117">
        <v>2917606.0066666664</v>
      </c>
      <c r="L14" s="117">
        <v>0</v>
      </c>
      <c r="M14" s="46"/>
    </row>
    <row r="15" spans="1:13">
      <c r="B15" s="55"/>
      <c r="G15" s="2" t="s">
        <v>13</v>
      </c>
      <c r="M15" s="2"/>
    </row>
    <row r="16" spans="1:13">
      <c r="A16" s="4" t="s">
        <v>74</v>
      </c>
      <c r="B16" s="5" t="s">
        <v>101</v>
      </c>
      <c r="C16" s="6" t="s">
        <v>1</v>
      </c>
      <c r="D16" s="6" t="s">
        <v>5</v>
      </c>
      <c r="E16" s="6" t="s">
        <v>4</v>
      </c>
      <c r="F16" s="6" t="s">
        <v>6</v>
      </c>
      <c r="G16" s="6" t="s">
        <v>2</v>
      </c>
      <c r="H16" s="6" t="s">
        <v>91</v>
      </c>
      <c r="I16" s="6" t="s">
        <v>3</v>
      </c>
      <c r="J16" s="6" t="s">
        <v>7</v>
      </c>
      <c r="K16" s="6" t="s">
        <v>0</v>
      </c>
      <c r="L16" s="6" t="s">
        <v>111</v>
      </c>
      <c r="M16" s="2"/>
    </row>
    <row r="17" spans="1:19">
      <c r="A17" s="204">
        <f>'2026-27 Univ'!$A$18</f>
        <v>2</v>
      </c>
      <c r="B17" s="3" t="s">
        <v>56</v>
      </c>
      <c r="C17" s="140">
        <f>C5/$A17</f>
        <v>924.86666666666667</v>
      </c>
      <c r="D17" s="140">
        <f t="shared" ref="D17:K17" si="0">D5/$A17</f>
        <v>1085.1666666666667</v>
      </c>
      <c r="E17" s="140">
        <f t="shared" si="0"/>
        <v>1734.6000000000001</v>
      </c>
      <c r="F17" s="140">
        <f t="shared" si="0"/>
        <v>1023.6</v>
      </c>
      <c r="G17" s="140">
        <f t="shared" si="0"/>
        <v>1019.3666666666667</v>
      </c>
      <c r="H17" s="140">
        <f t="shared" si="0"/>
        <v>1608.5666666666666</v>
      </c>
      <c r="I17" s="140">
        <f t="shared" si="0"/>
        <v>1134.5333333333335</v>
      </c>
      <c r="J17" s="140">
        <f t="shared" si="0"/>
        <v>3483.8666666666668</v>
      </c>
      <c r="K17" s="140">
        <f t="shared" si="0"/>
        <v>645.4666666666667</v>
      </c>
      <c r="L17" s="179">
        <f>L5/A17</f>
        <v>120.76666666666667</v>
      </c>
      <c r="M17" s="56"/>
    </row>
    <row r="18" spans="1:19">
      <c r="A18" s="204">
        <f>'2026-27 Univ'!$A$19</f>
        <v>1.5</v>
      </c>
      <c r="B18" s="3" t="s">
        <v>57</v>
      </c>
      <c r="C18" s="140">
        <f t="shared" ref="C18:K26" si="1">C6/$A18</f>
        <v>1251.9555555555555</v>
      </c>
      <c r="D18" s="140">
        <f t="shared" si="1"/>
        <v>1453.5555555555557</v>
      </c>
      <c r="E18" s="140">
        <f t="shared" si="1"/>
        <v>2485.3777777777782</v>
      </c>
      <c r="F18" s="140">
        <f t="shared" si="1"/>
        <v>1089.1555555555558</v>
      </c>
      <c r="G18" s="140">
        <f t="shared" si="1"/>
        <v>1412.2666666666667</v>
      </c>
      <c r="H18" s="140">
        <f t="shared" si="1"/>
        <v>2346.2222222222222</v>
      </c>
      <c r="I18" s="140">
        <f t="shared" si="1"/>
        <v>1520.0444444444447</v>
      </c>
      <c r="J18" s="140">
        <f t="shared" si="1"/>
        <v>4750.0444444444447</v>
      </c>
      <c r="K18" s="140">
        <f t="shared" si="1"/>
        <v>813.59999999999991</v>
      </c>
      <c r="L18" s="179">
        <f t="shared" ref="L18:L26" si="2">L6/A18</f>
        <v>142.31111111111113</v>
      </c>
      <c r="M18" s="56"/>
    </row>
    <row r="19" spans="1:19">
      <c r="A19" s="204">
        <f>'2026-27 Univ'!$A$20</f>
        <v>1.25</v>
      </c>
      <c r="B19" s="3" t="s">
        <v>58</v>
      </c>
      <c r="C19" s="140">
        <f t="shared" si="1"/>
        <v>1654.2933333333335</v>
      </c>
      <c r="D19" s="140">
        <f t="shared" si="1"/>
        <v>2384.9066666666668</v>
      </c>
      <c r="E19" s="140">
        <f t="shared" si="1"/>
        <v>4119.4666666666662</v>
      </c>
      <c r="F19" s="140">
        <f t="shared" si="1"/>
        <v>1026.2933333333333</v>
      </c>
      <c r="G19" s="140">
        <f t="shared" si="1"/>
        <v>1999.0933333333335</v>
      </c>
      <c r="H19" s="140">
        <f t="shared" si="1"/>
        <v>3429.9200000000005</v>
      </c>
      <c r="I19" s="140">
        <f t="shared" si="1"/>
        <v>2207.5733333333333</v>
      </c>
      <c r="J19" s="140">
        <f t="shared" si="1"/>
        <v>5688.64</v>
      </c>
      <c r="K19" s="140">
        <f t="shared" si="1"/>
        <v>1133.3866666666668</v>
      </c>
      <c r="L19" s="179">
        <f t="shared" si="2"/>
        <v>176.10666666666668</v>
      </c>
      <c r="M19" s="56"/>
    </row>
    <row r="20" spans="1:19">
      <c r="A20" s="204">
        <f>'2026-27 Univ'!$A$21</f>
        <v>1.5</v>
      </c>
      <c r="B20" s="3" t="s">
        <v>34</v>
      </c>
      <c r="C20" s="140">
        <f t="shared" si="1"/>
        <v>415.82222222222225</v>
      </c>
      <c r="D20" s="140">
        <f t="shared" si="1"/>
        <v>52.511111111111113</v>
      </c>
      <c r="E20" s="140">
        <f t="shared" si="1"/>
        <v>94.955555555555577</v>
      </c>
      <c r="F20" s="140">
        <f t="shared" si="1"/>
        <v>39.666666666666664</v>
      </c>
      <c r="G20" s="140">
        <f t="shared" si="1"/>
        <v>28.177777777777774</v>
      </c>
      <c r="H20" s="140">
        <f t="shared" si="1"/>
        <v>45.866666666666667</v>
      </c>
      <c r="I20" s="140">
        <f t="shared" si="1"/>
        <v>27.977777777777778</v>
      </c>
      <c r="J20" s="140">
        <f t="shared" si="1"/>
        <v>38.266666666666666</v>
      </c>
      <c r="K20" s="140">
        <f t="shared" si="1"/>
        <v>11.755555555555558</v>
      </c>
      <c r="L20" s="179">
        <f t="shared" si="2"/>
        <v>1.2222222222222221</v>
      </c>
      <c r="M20" s="56"/>
    </row>
    <row r="21" spans="1:19">
      <c r="A21" s="204">
        <f>'2026-27 Univ'!$A$22</f>
        <v>1</v>
      </c>
      <c r="B21" s="3" t="s">
        <v>55</v>
      </c>
      <c r="C21" s="140">
        <f t="shared" si="1"/>
        <v>2543.6</v>
      </c>
      <c r="D21" s="140">
        <f t="shared" si="1"/>
        <v>4130.7333333333336</v>
      </c>
      <c r="E21" s="140">
        <f t="shared" si="1"/>
        <v>6176.3999999999987</v>
      </c>
      <c r="F21" s="140">
        <f t="shared" si="1"/>
        <v>1359.7333333333333</v>
      </c>
      <c r="G21" s="140">
        <f t="shared" si="1"/>
        <v>3108.8666666666668</v>
      </c>
      <c r="H21" s="140">
        <f t="shared" si="1"/>
        <v>5110.2666666666664</v>
      </c>
      <c r="I21" s="140">
        <f t="shared" si="1"/>
        <v>3276.5333333333328</v>
      </c>
      <c r="J21" s="140">
        <f t="shared" si="1"/>
        <v>8466.8666666666668</v>
      </c>
      <c r="K21" s="140">
        <f t="shared" si="1"/>
        <v>1722.2666666666667</v>
      </c>
      <c r="L21" s="179">
        <f t="shared" si="2"/>
        <v>197.46666666666667</v>
      </c>
      <c r="M21" s="56"/>
    </row>
    <row r="22" spans="1:19">
      <c r="A22" s="204">
        <f>'2026-27 Univ'!$A$23</f>
        <v>0.3</v>
      </c>
      <c r="B22" s="3" t="s">
        <v>10</v>
      </c>
      <c r="C22" s="140">
        <f t="shared" si="1"/>
        <v>1597.7777777777778</v>
      </c>
      <c r="D22" s="140">
        <f t="shared" si="1"/>
        <v>2313.3333333333335</v>
      </c>
      <c r="E22" s="140">
        <f t="shared" si="1"/>
        <v>3056.666666666667</v>
      </c>
      <c r="F22" s="140">
        <f t="shared" si="1"/>
        <v>1228.8888888888889</v>
      </c>
      <c r="G22" s="140">
        <f t="shared" si="1"/>
        <v>1591.1111111111111</v>
      </c>
      <c r="H22" s="140">
        <f t="shared" si="1"/>
        <v>4516.666666666667</v>
      </c>
      <c r="I22" s="140">
        <f t="shared" si="1"/>
        <v>1346.6666666666667</v>
      </c>
      <c r="J22" s="140">
        <f t="shared" si="1"/>
        <v>5840</v>
      </c>
      <c r="K22" s="140">
        <f t="shared" si="1"/>
        <v>962.22222222222229</v>
      </c>
      <c r="L22" s="179">
        <f t="shared" si="2"/>
        <v>57.777777777777779</v>
      </c>
      <c r="M22" s="56"/>
    </row>
    <row r="23" spans="1:19">
      <c r="A23" s="204">
        <f>'2026-27 Univ'!$A$24</f>
        <v>0.05</v>
      </c>
      <c r="B23" s="3" t="s">
        <v>11</v>
      </c>
      <c r="C23" s="140">
        <f t="shared" si="1"/>
        <v>173.33333333333331</v>
      </c>
      <c r="D23" s="140">
        <f t="shared" si="1"/>
        <v>3006.6666666666665</v>
      </c>
      <c r="E23" s="140">
        <f t="shared" si="1"/>
        <v>986.66666666666663</v>
      </c>
      <c r="F23" s="140">
        <f t="shared" si="1"/>
        <v>1466.6666666666665</v>
      </c>
      <c r="G23" s="140">
        <f t="shared" si="1"/>
        <v>826.66666666666663</v>
      </c>
      <c r="H23" s="140">
        <f t="shared" si="1"/>
        <v>5546.6666666666661</v>
      </c>
      <c r="I23" s="140">
        <f t="shared" si="1"/>
        <v>1600</v>
      </c>
      <c r="J23" s="140">
        <f t="shared" si="1"/>
        <v>12526.666666666666</v>
      </c>
      <c r="K23" s="140">
        <f t="shared" si="1"/>
        <v>0</v>
      </c>
      <c r="L23" s="179">
        <f t="shared" si="2"/>
        <v>0</v>
      </c>
      <c r="M23" s="56"/>
    </row>
    <row r="24" spans="1:19">
      <c r="A24" s="204">
        <f>'2026-27 Univ'!$A$25</f>
        <v>0.02</v>
      </c>
      <c r="B24" s="3" t="s">
        <v>16</v>
      </c>
      <c r="C24" s="140">
        <f t="shared" si="1"/>
        <v>2504.6666666666665</v>
      </c>
      <c r="D24" s="140">
        <f t="shared" si="1"/>
        <v>3002.0499999999997</v>
      </c>
      <c r="E24" s="140">
        <f t="shared" si="1"/>
        <v>2936.8500000000004</v>
      </c>
      <c r="F24" s="140">
        <f t="shared" si="1"/>
        <v>2083.1166666666668</v>
      </c>
      <c r="G24" s="140">
        <f t="shared" si="1"/>
        <v>3268.6</v>
      </c>
      <c r="H24" s="140">
        <f t="shared" si="1"/>
        <v>2711.7</v>
      </c>
      <c r="I24" s="140">
        <f t="shared" si="1"/>
        <v>3314.85</v>
      </c>
      <c r="J24" s="140">
        <f t="shared" si="1"/>
        <v>4096.1333333333332</v>
      </c>
      <c r="K24" s="140">
        <f t="shared" si="1"/>
        <v>3068.7000000000003</v>
      </c>
      <c r="L24" s="179">
        <f t="shared" si="2"/>
        <v>2465.2999999999997</v>
      </c>
      <c r="M24" s="56"/>
    </row>
    <row r="25" spans="1:19">
      <c r="A25" s="204">
        <f>'2026-27 Univ'!$A$26</f>
        <v>0.01</v>
      </c>
      <c r="B25" s="3" t="s">
        <v>15</v>
      </c>
      <c r="C25" s="140">
        <f t="shared" si="1"/>
        <v>2777.2831145956302</v>
      </c>
      <c r="D25" s="140">
        <f t="shared" si="1"/>
        <v>2546.0326671814978</v>
      </c>
      <c r="E25" s="140">
        <f t="shared" si="1"/>
        <v>2641.8274193368461</v>
      </c>
      <c r="F25" s="140">
        <f t="shared" si="1"/>
        <v>1314.8647237649029</v>
      </c>
      <c r="G25" s="140">
        <f t="shared" si="1"/>
        <v>2375.7408333518488</v>
      </c>
      <c r="H25" s="140">
        <f t="shared" si="1"/>
        <v>2370.4940121971363</v>
      </c>
      <c r="I25" s="140">
        <f t="shared" si="1"/>
        <v>2281.6538032019057</v>
      </c>
      <c r="J25" s="140">
        <f t="shared" si="1"/>
        <v>2197.7457519316754</v>
      </c>
      <c r="K25" s="140">
        <f t="shared" si="1"/>
        <v>2260.3170005007951</v>
      </c>
      <c r="L25" s="179">
        <f t="shared" si="2"/>
        <v>1831.4154172096114</v>
      </c>
      <c r="M25" s="56"/>
    </row>
    <row r="26" spans="1:19">
      <c r="A26" s="205">
        <f>'2026-27 Univ'!$A$27</f>
        <v>20000</v>
      </c>
      <c r="B26" s="8" t="s">
        <v>80</v>
      </c>
      <c r="C26" s="141">
        <f t="shared" si="1"/>
        <v>232.36595</v>
      </c>
      <c r="D26" s="141">
        <f t="shared" si="1"/>
        <v>2050.2647000000002</v>
      </c>
      <c r="E26" s="141">
        <f t="shared" si="1"/>
        <v>642.03443333333325</v>
      </c>
      <c r="F26" s="141">
        <f t="shared" si="1"/>
        <v>2016.0989999999999</v>
      </c>
      <c r="G26" s="141">
        <f t="shared" si="1"/>
        <v>1226.2430166666666</v>
      </c>
      <c r="H26" s="141">
        <f t="shared" si="1"/>
        <v>2763.1427166666667</v>
      </c>
      <c r="I26" s="141">
        <f t="shared" si="1"/>
        <v>624.50301450000006</v>
      </c>
      <c r="J26" s="141">
        <f t="shared" si="1"/>
        <v>12097.1025615</v>
      </c>
      <c r="K26" s="141">
        <f t="shared" si="1"/>
        <v>145.88030033333331</v>
      </c>
      <c r="L26" s="124">
        <f t="shared" si="2"/>
        <v>0</v>
      </c>
      <c r="M26" s="56"/>
    </row>
    <row r="27" spans="1:19">
      <c r="B27" s="12"/>
      <c r="M27" s="47"/>
      <c r="N27" s="47"/>
      <c r="O27" s="47"/>
      <c r="P27" s="47"/>
      <c r="Q27" s="47"/>
    </row>
    <row r="28" spans="1:19">
      <c r="B28" s="5" t="s">
        <v>17</v>
      </c>
      <c r="C28" s="6" t="s">
        <v>1</v>
      </c>
      <c r="D28" s="6" t="s">
        <v>5</v>
      </c>
      <c r="E28" s="6" t="s">
        <v>4</v>
      </c>
      <c r="F28" s="6" t="s">
        <v>6</v>
      </c>
      <c r="G28" s="6" t="s">
        <v>2</v>
      </c>
      <c r="H28" s="6" t="s">
        <v>91</v>
      </c>
      <c r="I28" s="6" t="s">
        <v>3</v>
      </c>
      <c r="J28" s="6" t="s">
        <v>7</v>
      </c>
      <c r="K28" s="6" t="s">
        <v>0</v>
      </c>
      <c r="L28" s="6" t="s">
        <v>111</v>
      </c>
      <c r="M28" s="48"/>
      <c r="N28" s="48"/>
      <c r="O28" s="48"/>
      <c r="P28" s="48"/>
      <c r="Q28" s="48"/>
      <c r="S28" s="49"/>
    </row>
    <row r="29" spans="1:19">
      <c r="B29" s="3" t="s">
        <v>56</v>
      </c>
      <c r="C29" s="50">
        <f>'2026-27 Univ'!C30</f>
        <v>0.02</v>
      </c>
      <c r="D29" s="50">
        <f>'2026-27 Univ'!D30</f>
        <v>0.04</v>
      </c>
      <c r="E29" s="50">
        <f>'2026-27 Univ'!E30</f>
        <v>0.02</v>
      </c>
      <c r="F29" s="50">
        <f>'2026-27 Univ'!F30</f>
        <v>0.02</v>
      </c>
      <c r="G29" s="50">
        <f>'2026-27 Univ'!G30</f>
        <v>0.04</v>
      </c>
      <c r="H29" s="16">
        <f>'2026-27 Univ'!H30</f>
        <v>0.02</v>
      </c>
      <c r="I29" s="50">
        <f>'2026-27 Univ'!I30</f>
        <v>0.04</v>
      </c>
      <c r="J29" s="16">
        <f>'2026-27 Univ'!J30</f>
        <v>3.5000000000000003E-2</v>
      </c>
      <c r="K29" s="50">
        <f>'2026-27 Univ'!K30</f>
        <v>0.05</v>
      </c>
      <c r="L29" s="50">
        <f>'2026-27 Univ'!L30</f>
        <v>0.06</v>
      </c>
      <c r="M29" s="48"/>
      <c r="N29" s="48"/>
      <c r="O29" s="48"/>
      <c r="P29" s="48"/>
      <c r="Q29" s="48"/>
      <c r="S29" s="49"/>
    </row>
    <row r="30" spans="1:19">
      <c r="B30" s="3" t="s">
        <v>57</v>
      </c>
      <c r="C30" s="50">
        <f>'2026-27 Univ'!C31</f>
        <v>0.04</v>
      </c>
      <c r="D30" s="50">
        <f>'2026-27 Univ'!D31</f>
        <v>0.06</v>
      </c>
      <c r="E30" s="50">
        <f>'2026-27 Univ'!E31</f>
        <v>0.03</v>
      </c>
      <c r="F30" s="50">
        <f>'2026-27 Univ'!F31</f>
        <v>0.03</v>
      </c>
      <c r="G30" s="50">
        <f>'2026-27 Univ'!G31</f>
        <v>0.06</v>
      </c>
      <c r="H30" s="16">
        <f>'2026-27 Univ'!H31</f>
        <v>0.03</v>
      </c>
      <c r="I30" s="50">
        <f>'2026-27 Univ'!I31</f>
        <v>0.06</v>
      </c>
      <c r="J30" s="16">
        <f>'2026-27 Univ'!J31</f>
        <v>6.5000000000000002E-2</v>
      </c>
      <c r="K30" s="50">
        <f>'2026-27 Univ'!K31</f>
        <v>7.4999999999999997E-2</v>
      </c>
      <c r="L30" s="50">
        <f>'2026-27 Univ'!L31</f>
        <v>0.08</v>
      </c>
      <c r="M30" s="48"/>
      <c r="N30" s="48"/>
      <c r="O30" s="48"/>
      <c r="P30" s="48"/>
      <c r="Q30" s="48"/>
      <c r="S30" s="49"/>
    </row>
    <row r="31" spans="1:19">
      <c r="B31" s="3" t="s">
        <v>58</v>
      </c>
      <c r="C31" s="50">
        <f>'2026-27 Univ'!C32</f>
        <v>6.5000000000000002E-2</v>
      </c>
      <c r="D31" s="50">
        <f>'2026-27 Univ'!D32</f>
        <v>0.1</v>
      </c>
      <c r="E31" s="50">
        <f>'2026-27 Univ'!E32</f>
        <v>0.05</v>
      </c>
      <c r="F31" s="50">
        <f>'2026-27 Univ'!F32</f>
        <v>0.05</v>
      </c>
      <c r="G31" s="50">
        <f>'2026-27 Univ'!G32</f>
        <v>0.1</v>
      </c>
      <c r="H31" s="16">
        <f>'2026-27 Univ'!H32</f>
        <v>0.05</v>
      </c>
      <c r="I31" s="50">
        <f>'2026-27 Univ'!I32</f>
        <v>0.1</v>
      </c>
      <c r="J31" s="16">
        <f>'2026-27 Univ'!J32</f>
        <v>7.4999999999999997E-2</v>
      </c>
      <c r="K31" s="50">
        <f>'2026-27 Univ'!K32</f>
        <v>0.1</v>
      </c>
      <c r="L31" s="50">
        <f>'2026-27 Univ'!L32</f>
        <v>0.11</v>
      </c>
      <c r="M31" s="48"/>
      <c r="N31" s="48"/>
      <c r="O31" s="48"/>
      <c r="P31" s="48"/>
      <c r="Q31" s="48"/>
      <c r="S31" s="49"/>
    </row>
    <row r="32" spans="1:19">
      <c r="B32" s="3" t="s">
        <v>9</v>
      </c>
      <c r="C32" s="50">
        <f>'2026-27 Univ'!C33</f>
        <v>0.25</v>
      </c>
      <c r="D32" s="50">
        <f>'2026-27 Univ'!D33</f>
        <v>0.22500000000000001</v>
      </c>
      <c r="E32" s="50">
        <f>'2026-27 Univ'!E33</f>
        <v>0.22500000000000001</v>
      </c>
      <c r="F32" s="50">
        <f>'2026-27 Univ'!F33</f>
        <v>0.22500000000000001</v>
      </c>
      <c r="G32" s="50">
        <f>'2026-27 Univ'!G33</f>
        <v>0.22500000000000001</v>
      </c>
      <c r="H32" s="16">
        <f>'2026-27 Univ'!H33</f>
        <v>0.2</v>
      </c>
      <c r="I32" s="50">
        <f>'2026-27 Univ'!I33</f>
        <v>0.25</v>
      </c>
      <c r="J32" s="16">
        <f>'2026-27 Univ'!J33</f>
        <v>0.2</v>
      </c>
      <c r="K32" s="50">
        <f>'2026-27 Univ'!K33</f>
        <v>0.27500000000000002</v>
      </c>
      <c r="L32" s="50">
        <f>'2026-27 Univ'!L33</f>
        <v>0.3</v>
      </c>
      <c r="M32" s="48"/>
      <c r="N32" s="48"/>
      <c r="O32" s="48"/>
      <c r="P32" s="48"/>
      <c r="Q32" s="48"/>
      <c r="S32" s="49"/>
    </row>
    <row r="33" spans="2:21">
      <c r="B33" s="3" t="s">
        <v>10</v>
      </c>
      <c r="C33" s="50">
        <f>'2026-27 Univ'!C34</f>
        <v>0.2</v>
      </c>
      <c r="D33" s="50">
        <f>'2026-27 Univ'!D34</f>
        <v>0.15</v>
      </c>
      <c r="E33" s="50">
        <f>'2026-27 Univ'!E34</f>
        <v>0.2</v>
      </c>
      <c r="F33" s="50">
        <f>'2026-27 Univ'!F34</f>
        <v>0.15</v>
      </c>
      <c r="G33" s="50">
        <f>'2026-27 Univ'!G34</f>
        <v>0.1</v>
      </c>
      <c r="H33" s="16">
        <f>'2026-27 Univ'!H34</f>
        <v>0.17499999999999999</v>
      </c>
      <c r="I33" s="50">
        <f>'2026-27 Univ'!I34</f>
        <v>0.1</v>
      </c>
      <c r="J33" s="16">
        <f>'2026-27 Univ'!J34</f>
        <v>0.1</v>
      </c>
      <c r="K33" s="50">
        <f>'2026-27 Univ'!K34</f>
        <v>0.15</v>
      </c>
      <c r="L33" s="50">
        <f>'2026-27 Univ'!L34</f>
        <v>0.15</v>
      </c>
      <c r="M33" s="48"/>
      <c r="N33" s="48"/>
      <c r="O33" s="48"/>
      <c r="P33" s="48"/>
      <c r="Q33" s="48"/>
      <c r="S33" s="49"/>
    </row>
    <row r="34" spans="2:21">
      <c r="B34" s="3" t="s">
        <v>11</v>
      </c>
      <c r="C34" s="50">
        <f>'2026-27 Univ'!C35</f>
        <v>0.05</v>
      </c>
      <c r="D34" s="50">
        <f>'2026-27 Univ'!D35</f>
        <v>0.15</v>
      </c>
      <c r="E34" s="50">
        <f>'2026-27 Univ'!E35</f>
        <v>7.4999999999999997E-2</v>
      </c>
      <c r="F34" s="50">
        <f>'2026-27 Univ'!F35</f>
        <v>0.15</v>
      </c>
      <c r="G34" s="50">
        <f>'2026-27 Univ'!G35</f>
        <v>7.4999999999999997E-2</v>
      </c>
      <c r="H34" s="16">
        <f>'2026-27 Univ'!H35</f>
        <v>0.15</v>
      </c>
      <c r="I34" s="50">
        <f>'2026-27 Univ'!I35</f>
        <v>0.1</v>
      </c>
      <c r="J34" s="16">
        <f>'2026-27 Univ'!J35</f>
        <v>0.1</v>
      </c>
      <c r="K34" s="50">
        <f>'2026-27 Univ'!K35</f>
        <v>0</v>
      </c>
      <c r="L34" s="50">
        <f>'2026-27 Univ'!L35</f>
        <v>0</v>
      </c>
      <c r="M34" s="48"/>
      <c r="N34" s="48"/>
      <c r="O34" s="48"/>
      <c r="P34" s="48"/>
      <c r="Q34" s="48"/>
      <c r="S34" s="49"/>
    </row>
    <row r="35" spans="2:21">
      <c r="B35" s="3" t="s">
        <v>16</v>
      </c>
      <c r="C35" s="50">
        <f>'2026-27 Univ'!C36</f>
        <v>0.15</v>
      </c>
      <c r="D35" s="50">
        <f>'2026-27 Univ'!D36</f>
        <v>0.1</v>
      </c>
      <c r="E35" s="50">
        <f>'2026-27 Univ'!E36</f>
        <v>0.15</v>
      </c>
      <c r="F35" s="50">
        <f>'2026-27 Univ'!F36</f>
        <v>7.4999999999999997E-2</v>
      </c>
      <c r="G35" s="50">
        <f>'2026-27 Univ'!G36</f>
        <v>0.15</v>
      </c>
      <c r="H35" s="16">
        <f>'2026-27 Univ'!H36</f>
        <v>0.125</v>
      </c>
      <c r="I35" s="50">
        <f>'2026-27 Univ'!I36</f>
        <v>0.15</v>
      </c>
      <c r="J35" s="16">
        <f>'2026-27 Univ'!J36</f>
        <v>0.15</v>
      </c>
      <c r="K35" s="50">
        <f>'2026-27 Univ'!K36</f>
        <v>0.2</v>
      </c>
      <c r="L35" s="50">
        <f>'2026-27 Univ'!L36</f>
        <v>0.2</v>
      </c>
      <c r="M35" s="48"/>
      <c r="N35" s="48"/>
      <c r="O35" s="48"/>
      <c r="P35" s="48"/>
      <c r="Q35" s="48"/>
      <c r="S35" s="49"/>
    </row>
    <row r="36" spans="2:21">
      <c r="B36" s="3" t="s">
        <v>15</v>
      </c>
      <c r="C36" s="50">
        <f>'2026-27 Univ'!C37</f>
        <v>0.15</v>
      </c>
      <c r="D36" s="50">
        <f>'2026-27 Univ'!D37</f>
        <v>7.4999999999999997E-2</v>
      </c>
      <c r="E36" s="50">
        <f>'2026-27 Univ'!E37</f>
        <v>0.15</v>
      </c>
      <c r="F36" s="50">
        <f>'2026-27 Univ'!F37</f>
        <v>0.1</v>
      </c>
      <c r="G36" s="50">
        <f>'2026-27 Univ'!G37</f>
        <v>0.1</v>
      </c>
      <c r="H36" s="16">
        <f>'2026-27 Univ'!H37</f>
        <v>0.1</v>
      </c>
      <c r="I36" s="50">
        <f>'2026-27 Univ'!I37</f>
        <v>0.15</v>
      </c>
      <c r="J36" s="16">
        <f>'2026-27 Univ'!J37</f>
        <v>0.15</v>
      </c>
      <c r="K36" s="50">
        <f>'2026-27 Univ'!K37</f>
        <v>0.1</v>
      </c>
      <c r="L36" s="50">
        <f>'2026-27 Univ'!L37</f>
        <v>0.1</v>
      </c>
      <c r="M36" s="48"/>
      <c r="N36" s="48"/>
      <c r="O36" s="48"/>
      <c r="P36" s="48"/>
      <c r="Q36" s="48"/>
      <c r="S36" s="49"/>
    </row>
    <row r="37" spans="2:21">
      <c r="B37" s="8" t="s">
        <v>80</v>
      </c>
      <c r="C37" s="51">
        <f>'2026-27 Univ'!C38</f>
        <v>7.4999999999999997E-2</v>
      </c>
      <c r="D37" s="51">
        <f>'2026-27 Univ'!D38</f>
        <v>0.1</v>
      </c>
      <c r="E37" s="51">
        <f>'2026-27 Univ'!E38</f>
        <v>0.1</v>
      </c>
      <c r="F37" s="51">
        <f>'2026-27 Univ'!F38</f>
        <v>0.2</v>
      </c>
      <c r="G37" s="51">
        <f>'2026-27 Univ'!G38</f>
        <v>0.15</v>
      </c>
      <c r="H37" s="17">
        <f>'2026-27 Univ'!H38</f>
        <v>0.15</v>
      </c>
      <c r="I37" s="51">
        <f>'2026-27 Univ'!I38</f>
        <v>0.05</v>
      </c>
      <c r="J37" s="17">
        <f>'2026-27 Univ'!J38</f>
        <v>0.125</v>
      </c>
      <c r="K37" s="51">
        <f>'2026-27 Univ'!K38</f>
        <v>0.05</v>
      </c>
      <c r="L37" s="51">
        <f>'2026-27 Univ'!L38</f>
        <v>0</v>
      </c>
      <c r="M37" s="48"/>
      <c r="N37" s="48"/>
      <c r="O37" s="48"/>
      <c r="P37" s="48"/>
      <c r="Q37" s="48"/>
    </row>
    <row r="38" spans="2:21">
      <c r="B38" s="12"/>
      <c r="C38" s="18">
        <f t="shared" ref="C38:K38" si="3">SUM(C29:C37)</f>
        <v>1</v>
      </c>
      <c r="D38" s="18">
        <f t="shared" si="3"/>
        <v>1</v>
      </c>
      <c r="E38" s="18">
        <f t="shared" si="3"/>
        <v>1</v>
      </c>
      <c r="F38" s="18">
        <f t="shared" si="3"/>
        <v>1</v>
      </c>
      <c r="G38" s="18">
        <f t="shared" si="3"/>
        <v>1</v>
      </c>
      <c r="H38" s="18">
        <f t="shared" si="3"/>
        <v>1</v>
      </c>
      <c r="I38" s="18">
        <f t="shared" si="3"/>
        <v>1</v>
      </c>
      <c r="J38" s="18">
        <f t="shared" si="3"/>
        <v>1</v>
      </c>
      <c r="K38" s="18">
        <f t="shared" si="3"/>
        <v>1</v>
      </c>
      <c r="L38" s="18"/>
      <c r="M38" s="2"/>
      <c r="O38" s="2" t="s">
        <v>13</v>
      </c>
    </row>
    <row r="39" spans="2:21">
      <c r="B39" s="12"/>
      <c r="C39" s="52"/>
      <c r="D39" s="52"/>
      <c r="E39" s="52"/>
      <c r="F39" s="52"/>
      <c r="G39" s="52"/>
      <c r="H39" s="52"/>
      <c r="I39" s="52"/>
      <c r="J39" s="52"/>
      <c r="K39" s="52"/>
      <c r="L39" s="52"/>
      <c r="M39" s="47"/>
      <c r="N39" s="47"/>
      <c r="O39" s="47" t="s">
        <v>13</v>
      </c>
      <c r="P39" s="47"/>
      <c r="Q39" s="47"/>
      <c r="R39" s="47"/>
      <c r="S39" s="47"/>
      <c r="T39" s="47"/>
      <c r="U39" s="47"/>
    </row>
    <row r="40" spans="2:21">
      <c r="B40" s="5" t="s">
        <v>60</v>
      </c>
      <c r="C40" s="6" t="s">
        <v>1</v>
      </c>
      <c r="D40" s="6" t="s">
        <v>5</v>
      </c>
      <c r="E40" s="6" t="s">
        <v>4</v>
      </c>
      <c r="F40" s="6" t="s">
        <v>6</v>
      </c>
      <c r="G40" s="6" t="s">
        <v>2</v>
      </c>
      <c r="H40" s="6" t="s">
        <v>91</v>
      </c>
      <c r="I40" s="6" t="s">
        <v>3</v>
      </c>
      <c r="J40" s="6" t="s">
        <v>7</v>
      </c>
      <c r="K40" s="6" t="s">
        <v>0</v>
      </c>
      <c r="L40" s="6" t="s">
        <v>111</v>
      </c>
      <c r="M40" s="53"/>
      <c r="N40" s="53"/>
      <c r="O40" s="53"/>
      <c r="P40" s="53"/>
      <c r="Q40" s="53"/>
      <c r="R40" s="53"/>
      <c r="S40" s="53"/>
      <c r="T40" s="53"/>
      <c r="U40" s="53"/>
    </row>
    <row r="41" spans="2:21">
      <c r="B41" s="3" t="s">
        <v>56</v>
      </c>
      <c r="C41" s="142">
        <f>C17*C29</f>
        <v>18.497333333333334</v>
      </c>
      <c r="D41" s="142">
        <f t="shared" ref="D41:K41" si="4">D17*D29</f>
        <v>43.406666666666673</v>
      </c>
      <c r="E41" s="142">
        <f t="shared" si="4"/>
        <v>34.692</v>
      </c>
      <c r="F41" s="142">
        <f t="shared" si="4"/>
        <v>20.472000000000001</v>
      </c>
      <c r="G41" s="142">
        <f t="shared" si="4"/>
        <v>40.774666666666668</v>
      </c>
      <c r="H41" s="142">
        <f t="shared" si="4"/>
        <v>32.17133333333333</v>
      </c>
      <c r="I41" s="142">
        <f t="shared" si="4"/>
        <v>45.381333333333345</v>
      </c>
      <c r="J41" s="142">
        <f t="shared" si="4"/>
        <v>121.93533333333335</v>
      </c>
      <c r="K41" s="142">
        <f t="shared" si="4"/>
        <v>32.273333333333333</v>
      </c>
      <c r="L41" s="138">
        <f>L17*L29</f>
        <v>7.2459999999999996</v>
      </c>
      <c r="M41" s="53"/>
      <c r="N41" s="53"/>
      <c r="O41" s="53"/>
      <c r="P41" s="53"/>
      <c r="Q41" s="53"/>
      <c r="R41" s="53"/>
      <c r="S41" s="53"/>
      <c r="T41" s="53"/>
      <c r="U41" s="53"/>
    </row>
    <row r="42" spans="2:21">
      <c r="B42" s="3" t="s">
        <v>57</v>
      </c>
      <c r="C42" s="142">
        <f t="shared" ref="C42:K43" si="5">C18*C30</f>
        <v>50.078222222222223</v>
      </c>
      <c r="D42" s="142">
        <f t="shared" si="5"/>
        <v>87.213333333333338</v>
      </c>
      <c r="E42" s="142">
        <f t="shared" si="5"/>
        <v>74.561333333333337</v>
      </c>
      <c r="F42" s="142">
        <f t="shared" si="5"/>
        <v>32.674666666666674</v>
      </c>
      <c r="G42" s="142">
        <f t="shared" si="5"/>
        <v>84.73599999999999</v>
      </c>
      <c r="H42" s="142">
        <f t="shared" si="5"/>
        <v>70.386666666666656</v>
      </c>
      <c r="I42" s="142">
        <f t="shared" si="5"/>
        <v>91.202666666666673</v>
      </c>
      <c r="J42" s="142">
        <f t="shared" si="5"/>
        <v>308.75288888888889</v>
      </c>
      <c r="K42" s="142">
        <f t="shared" si="5"/>
        <v>61.019999999999989</v>
      </c>
      <c r="L42" s="138">
        <f t="shared" ref="L42" si="6">L18*L30</f>
        <v>11.384888888888892</v>
      </c>
      <c r="M42" s="53"/>
      <c r="N42" s="53"/>
      <c r="O42" s="53"/>
      <c r="P42" s="53"/>
      <c r="Q42" s="53"/>
      <c r="R42" s="53"/>
      <c r="S42" s="53"/>
      <c r="T42" s="53"/>
      <c r="U42" s="53"/>
    </row>
    <row r="43" spans="2:21">
      <c r="B43" s="3" t="s">
        <v>58</v>
      </c>
      <c r="C43" s="142">
        <f t="shared" si="5"/>
        <v>107.52906666666668</v>
      </c>
      <c r="D43" s="142">
        <f t="shared" si="5"/>
        <v>238.4906666666667</v>
      </c>
      <c r="E43" s="142">
        <f t="shared" si="5"/>
        <v>205.97333333333333</v>
      </c>
      <c r="F43" s="142">
        <f t="shared" si="5"/>
        <v>51.314666666666668</v>
      </c>
      <c r="G43" s="142">
        <f t="shared" si="5"/>
        <v>199.90933333333336</v>
      </c>
      <c r="H43" s="142">
        <f t="shared" si="5"/>
        <v>171.49600000000004</v>
      </c>
      <c r="I43" s="142">
        <f t="shared" si="5"/>
        <v>220.75733333333335</v>
      </c>
      <c r="J43" s="142">
        <f t="shared" si="5"/>
        <v>426.64800000000002</v>
      </c>
      <c r="K43" s="142">
        <f t="shared" si="5"/>
        <v>113.33866666666668</v>
      </c>
      <c r="L43" s="138">
        <f t="shared" ref="L43" si="7">L19*L31</f>
        <v>19.371733333333335</v>
      </c>
      <c r="M43" s="53"/>
      <c r="N43" s="53"/>
      <c r="O43" s="53"/>
      <c r="P43" s="53"/>
      <c r="Q43" s="53"/>
      <c r="R43" s="53"/>
      <c r="S43" s="53"/>
      <c r="T43" s="53"/>
      <c r="U43" s="53"/>
    </row>
    <row r="44" spans="2:21">
      <c r="B44" s="3" t="s">
        <v>9</v>
      </c>
      <c r="C44" s="142">
        <f>SUM(C20:C21)*C32</f>
        <v>739.8555555555555</v>
      </c>
      <c r="D44" s="142">
        <f t="shared" ref="D44:K44" si="8">SUM(D20:D21)*D32</f>
        <v>941.23</v>
      </c>
      <c r="E44" s="142">
        <f t="shared" si="8"/>
        <v>1411.0549999999996</v>
      </c>
      <c r="F44" s="142">
        <f t="shared" si="8"/>
        <v>314.86500000000001</v>
      </c>
      <c r="G44" s="142">
        <f t="shared" si="8"/>
        <v>705.83500000000004</v>
      </c>
      <c r="H44" s="142">
        <f t="shared" si="8"/>
        <v>1031.2266666666667</v>
      </c>
      <c r="I44" s="142">
        <f t="shared" si="8"/>
        <v>826.12777777777762</v>
      </c>
      <c r="J44" s="142">
        <f t="shared" si="8"/>
        <v>1701.0266666666666</v>
      </c>
      <c r="K44" s="142">
        <f t="shared" si="8"/>
        <v>476.85611111111115</v>
      </c>
      <c r="L44" s="138">
        <f t="shared" ref="L44" si="9">SUM(L20:L21)*L32</f>
        <v>59.606666666666669</v>
      </c>
      <c r="M44" s="53"/>
      <c r="N44" s="53"/>
      <c r="O44" s="53"/>
      <c r="P44" s="53"/>
      <c r="Q44" s="53"/>
      <c r="R44" s="53"/>
      <c r="S44" s="53"/>
      <c r="T44" s="53"/>
      <c r="U44" s="53"/>
    </row>
    <row r="45" spans="2:21">
      <c r="B45" s="3" t="s">
        <v>10</v>
      </c>
      <c r="C45" s="142">
        <f>C22*C33</f>
        <v>319.5555555555556</v>
      </c>
      <c r="D45" s="142">
        <f t="shared" ref="D45:K45" si="10">D22*D33</f>
        <v>347</v>
      </c>
      <c r="E45" s="142">
        <f t="shared" si="10"/>
        <v>611.33333333333337</v>
      </c>
      <c r="F45" s="142">
        <f t="shared" si="10"/>
        <v>184.33333333333334</v>
      </c>
      <c r="G45" s="142">
        <f t="shared" si="10"/>
        <v>159.11111111111111</v>
      </c>
      <c r="H45" s="142">
        <f t="shared" si="10"/>
        <v>790.41666666666663</v>
      </c>
      <c r="I45" s="142">
        <f t="shared" si="10"/>
        <v>134.66666666666669</v>
      </c>
      <c r="J45" s="142">
        <f t="shared" si="10"/>
        <v>584</v>
      </c>
      <c r="K45" s="142">
        <f t="shared" si="10"/>
        <v>144.33333333333334</v>
      </c>
      <c r="L45" s="138">
        <f t="shared" ref="L45" si="11">L22*L33</f>
        <v>8.6666666666666661</v>
      </c>
      <c r="M45" s="53"/>
      <c r="N45" s="53"/>
      <c r="O45" s="53"/>
      <c r="P45" s="53"/>
      <c r="Q45" s="53"/>
      <c r="R45" s="53"/>
      <c r="S45" s="53"/>
      <c r="T45" s="53"/>
      <c r="U45" s="53"/>
    </row>
    <row r="46" spans="2:21">
      <c r="B46" s="3" t="s">
        <v>11</v>
      </c>
      <c r="C46" s="142">
        <f t="shared" ref="C46:K49" si="12">C23*C34</f>
        <v>8.6666666666666661</v>
      </c>
      <c r="D46" s="142">
        <f t="shared" si="12"/>
        <v>450.99999999999994</v>
      </c>
      <c r="E46" s="142">
        <f t="shared" si="12"/>
        <v>74</v>
      </c>
      <c r="F46" s="142">
        <f t="shared" si="12"/>
        <v>219.99999999999997</v>
      </c>
      <c r="G46" s="142">
        <f t="shared" si="12"/>
        <v>61.999999999999993</v>
      </c>
      <c r="H46" s="142">
        <f t="shared" si="12"/>
        <v>831.99999999999989</v>
      </c>
      <c r="I46" s="142">
        <f t="shared" si="12"/>
        <v>160</v>
      </c>
      <c r="J46" s="142">
        <f t="shared" si="12"/>
        <v>1252.6666666666667</v>
      </c>
      <c r="K46" s="142">
        <f t="shared" si="12"/>
        <v>0</v>
      </c>
      <c r="L46" s="138">
        <f t="shared" ref="L46" si="13">L23*L34</f>
        <v>0</v>
      </c>
      <c r="M46" s="53"/>
      <c r="N46" s="53"/>
      <c r="O46" s="53"/>
      <c r="P46" s="53"/>
      <c r="Q46" s="53"/>
      <c r="R46" s="53"/>
      <c r="S46" s="53"/>
      <c r="T46" s="53"/>
      <c r="U46" s="53"/>
    </row>
    <row r="47" spans="2:21">
      <c r="B47" s="3" t="s">
        <v>16</v>
      </c>
      <c r="C47" s="142">
        <f t="shared" si="12"/>
        <v>375.7</v>
      </c>
      <c r="D47" s="142">
        <f t="shared" si="12"/>
        <v>300.20499999999998</v>
      </c>
      <c r="E47" s="142">
        <f t="shared" si="12"/>
        <v>440.52750000000003</v>
      </c>
      <c r="F47" s="142">
        <f t="shared" si="12"/>
        <v>156.23375000000001</v>
      </c>
      <c r="G47" s="142">
        <f t="shared" si="12"/>
        <v>490.28999999999996</v>
      </c>
      <c r="H47" s="142">
        <f t="shared" si="12"/>
        <v>338.96249999999998</v>
      </c>
      <c r="I47" s="142">
        <f t="shared" si="12"/>
        <v>497.22749999999996</v>
      </c>
      <c r="J47" s="142">
        <f t="shared" si="12"/>
        <v>614.41999999999996</v>
      </c>
      <c r="K47" s="142">
        <f t="shared" si="12"/>
        <v>613.74000000000012</v>
      </c>
      <c r="L47" s="138">
        <f t="shared" ref="L47" si="14">L24*L35</f>
        <v>493.05999999999995</v>
      </c>
      <c r="M47" s="53"/>
      <c r="N47" s="53"/>
      <c r="O47" s="53"/>
      <c r="P47" s="53"/>
      <c r="Q47" s="53"/>
      <c r="R47" s="53"/>
      <c r="S47" s="53"/>
      <c r="T47" s="53"/>
      <c r="U47" s="53"/>
    </row>
    <row r="48" spans="2:21">
      <c r="B48" s="3" t="s">
        <v>15</v>
      </c>
      <c r="C48" s="142">
        <f t="shared" si="12"/>
        <v>416.59246718934452</v>
      </c>
      <c r="D48" s="142">
        <f t="shared" si="12"/>
        <v>190.95245003861234</v>
      </c>
      <c r="E48" s="142">
        <f t="shared" si="12"/>
        <v>396.27411290052692</v>
      </c>
      <c r="F48" s="142">
        <f t="shared" si="12"/>
        <v>131.4864723764903</v>
      </c>
      <c r="G48" s="142">
        <f t="shared" si="12"/>
        <v>237.57408333518489</v>
      </c>
      <c r="H48" s="142">
        <f t="shared" si="12"/>
        <v>237.04940121971364</v>
      </c>
      <c r="I48" s="142">
        <f t="shared" si="12"/>
        <v>342.24807048028583</v>
      </c>
      <c r="J48" s="142">
        <f t="shared" si="12"/>
        <v>329.6618627897513</v>
      </c>
      <c r="K48" s="142">
        <f t="shared" si="12"/>
        <v>226.03170005007951</v>
      </c>
      <c r="L48" s="138">
        <f t="shared" ref="L48" si="15">L25*L36</f>
        <v>183.14154172096116</v>
      </c>
      <c r="M48" s="53"/>
      <c r="N48" s="53"/>
      <c r="O48" s="53"/>
      <c r="P48" s="53"/>
      <c r="Q48" s="53"/>
      <c r="R48" s="53"/>
      <c r="S48" s="53"/>
      <c r="T48" s="53"/>
      <c r="U48" s="53"/>
    </row>
    <row r="49" spans="2:21">
      <c r="B49" s="8" t="s">
        <v>80</v>
      </c>
      <c r="C49" s="143">
        <f t="shared" si="12"/>
        <v>17.427446249999999</v>
      </c>
      <c r="D49" s="143">
        <f t="shared" si="12"/>
        <v>205.02647000000002</v>
      </c>
      <c r="E49" s="143">
        <f t="shared" si="12"/>
        <v>64.203443333333325</v>
      </c>
      <c r="F49" s="143">
        <f t="shared" si="12"/>
        <v>403.21980000000002</v>
      </c>
      <c r="G49" s="143">
        <f t="shared" si="12"/>
        <v>183.93645249999997</v>
      </c>
      <c r="H49" s="143">
        <f t="shared" si="12"/>
        <v>414.4714075</v>
      </c>
      <c r="I49" s="143">
        <f t="shared" si="12"/>
        <v>31.225150725000006</v>
      </c>
      <c r="J49" s="143">
        <f t="shared" si="12"/>
        <v>1512.1378201875</v>
      </c>
      <c r="K49" s="143">
        <f t="shared" si="12"/>
        <v>7.2940150166666662</v>
      </c>
      <c r="L49" s="139">
        <f t="shared" ref="L49" si="16">L26*L37</f>
        <v>0</v>
      </c>
      <c r="M49" s="53"/>
      <c r="N49" s="53"/>
      <c r="O49" s="53"/>
      <c r="P49" s="53"/>
      <c r="Q49" s="53"/>
      <c r="R49" s="53"/>
      <c r="S49" s="53"/>
      <c r="T49" s="53"/>
      <c r="U49" s="53"/>
    </row>
    <row r="50" spans="2:21">
      <c r="B50" s="12" t="s">
        <v>52</v>
      </c>
      <c r="C50" s="54">
        <f t="shared" ref="C50:L50" si="17">SUM(C41:C49)</f>
        <v>2053.9023134393447</v>
      </c>
      <c r="D50" s="54">
        <f t="shared" si="17"/>
        <v>2804.524586705279</v>
      </c>
      <c r="E50" s="54">
        <f t="shared" si="17"/>
        <v>3312.6200562338604</v>
      </c>
      <c r="F50" s="54">
        <f t="shared" si="17"/>
        <v>1514.599689043157</v>
      </c>
      <c r="G50" s="54">
        <f t="shared" si="17"/>
        <v>2164.1666469462962</v>
      </c>
      <c r="H50" s="54">
        <f t="shared" si="17"/>
        <v>3918.1806420530474</v>
      </c>
      <c r="I50" s="54">
        <f t="shared" si="17"/>
        <v>2348.8364989830634</v>
      </c>
      <c r="J50" s="54">
        <f t="shared" si="17"/>
        <v>6851.2492385328078</v>
      </c>
      <c r="K50" s="54">
        <f t="shared" si="17"/>
        <v>1674.8871595111907</v>
      </c>
      <c r="L50" s="54">
        <f t="shared" si="17"/>
        <v>782.47749727651671</v>
      </c>
      <c r="M50" s="2"/>
    </row>
    <row r="51" spans="2:21" ht="34.5" customHeight="1">
      <c r="B51" s="354" t="s">
        <v>119</v>
      </c>
      <c r="C51" s="354"/>
      <c r="D51" s="354"/>
      <c r="E51" s="354"/>
      <c r="F51" s="354"/>
      <c r="G51" s="354"/>
      <c r="H51" s="354"/>
      <c r="I51" s="354"/>
      <c r="J51" s="354"/>
      <c r="K51" s="354"/>
      <c r="L51" s="354"/>
      <c r="M51" s="2"/>
    </row>
    <row r="56" spans="2:21">
      <c r="M56" s="2"/>
    </row>
    <row r="57" spans="2:21">
      <c r="B57" s="2"/>
      <c r="M57" s="2"/>
    </row>
    <row r="58" spans="2:21">
      <c r="B58" s="2"/>
      <c r="M58" s="2"/>
    </row>
    <row r="59" spans="2:21">
      <c r="B59" s="2"/>
      <c r="M59" s="2"/>
    </row>
    <row r="60" spans="2:21">
      <c r="B60" s="2"/>
      <c r="M60" s="2"/>
    </row>
    <row r="61" spans="2:21">
      <c r="B61" s="2"/>
      <c r="M61" s="2"/>
    </row>
    <row r="62" spans="2:21">
      <c r="B62" s="2"/>
      <c r="M62" s="2"/>
    </row>
    <row r="63" spans="2:21">
      <c r="B63" s="2"/>
      <c r="M63" s="2"/>
    </row>
    <row r="64" spans="2:21">
      <c r="B64" s="2"/>
      <c r="M64" s="2"/>
    </row>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pans="2:13">
      <c r="B177" s="2"/>
      <c r="M177" s="2"/>
    </row>
    <row r="178" spans="2:13">
      <c r="B178" s="2"/>
      <c r="M178" s="2"/>
    </row>
    <row r="179" spans="2:13">
      <c r="B179" s="2"/>
    </row>
    <row r="181" spans="2:13">
      <c r="M181" s="2"/>
    </row>
    <row r="182" spans="2:13">
      <c r="B182" s="2"/>
      <c r="M182" s="2"/>
    </row>
    <row r="183" spans="2:13">
      <c r="B183" s="2"/>
      <c r="M183" s="2"/>
    </row>
    <row r="184" spans="2:13">
      <c r="B184" s="2"/>
      <c r="M184" s="2"/>
    </row>
    <row r="185" spans="2:13">
      <c r="B185" s="2"/>
      <c r="M185" s="2"/>
    </row>
    <row r="186" spans="2:13">
      <c r="B186" s="2"/>
      <c r="M186" s="2"/>
    </row>
    <row r="187" spans="2:13">
      <c r="B187" s="2"/>
    </row>
    <row r="193" spans="2:13">
      <c r="M193" s="2"/>
    </row>
    <row r="194" spans="2:13">
      <c r="B194" s="2"/>
    </row>
    <row r="200" spans="2:13">
      <c r="M200" s="2"/>
    </row>
    <row r="201" spans="2:13">
      <c r="B201" s="2"/>
      <c r="M201" s="2"/>
    </row>
    <row r="202" spans="2:13">
      <c r="B202" s="2"/>
      <c r="M202" s="2"/>
    </row>
    <row r="203" spans="2:13">
      <c r="B203" s="2"/>
    </row>
    <row r="209" spans="2:13">
      <c r="M209" s="2"/>
    </row>
    <row r="210" spans="2:13">
      <c r="B210" s="2"/>
    </row>
    <row r="216" spans="2:13">
      <c r="M216" s="2"/>
    </row>
    <row r="217" spans="2:13">
      <c r="B217" s="2"/>
    </row>
    <row r="223" spans="2:13">
      <c r="M223" s="2"/>
    </row>
    <row r="224" spans="2:13">
      <c r="B224" s="2"/>
    </row>
    <row r="232" spans="2:13">
      <c r="M232" s="2"/>
    </row>
    <row r="233" spans="2:13">
      <c r="B233" s="2"/>
    </row>
    <row r="239" spans="2:13">
      <c r="M239" s="2"/>
    </row>
    <row r="240" spans="2:13">
      <c r="B240" s="2"/>
    </row>
    <row r="246" spans="2:13">
      <c r="M246" s="2"/>
    </row>
    <row r="247" spans="2:13">
      <c r="B247" s="2"/>
    </row>
    <row r="255" spans="2:13">
      <c r="M255" s="2"/>
    </row>
    <row r="256" spans="2:13">
      <c r="B256" s="2"/>
    </row>
    <row r="262" spans="2:13">
      <c r="M262" s="2"/>
    </row>
    <row r="263" spans="2:13">
      <c r="B263" s="2"/>
    </row>
    <row r="269" spans="2:13">
      <c r="M269" s="2"/>
    </row>
    <row r="270" spans="2:13">
      <c r="B270" s="2"/>
    </row>
    <row r="276" spans="2:13">
      <c r="M276" s="2"/>
    </row>
    <row r="277" spans="2:13">
      <c r="B277" s="2"/>
    </row>
    <row r="278" spans="2:13">
      <c r="M278" s="2"/>
    </row>
    <row r="279" spans="2:13">
      <c r="B279" s="2"/>
    </row>
    <row r="285" spans="2:13">
      <c r="M285" s="2"/>
    </row>
    <row r="286" spans="2:13">
      <c r="B286" s="2"/>
    </row>
    <row r="292" spans="2:13">
      <c r="M292" s="2"/>
    </row>
    <row r="293" spans="2:13">
      <c r="B293" s="2"/>
    </row>
  </sheetData>
  <sheetProtection algorithmName="SHA-512" hashValue="Z0DmmBXplqCFQfjrqJowPi+wIV1fPWzKjD0r4JcEm6ylpne0goaFvT7zOKgeRUMc+rnXgNLYzEamGZyTMUcXaA==" saltValue="L52hEv0jDJAE+1CtEFlO2A==" spinCount="100000" sheet="1" objects="1" scenarios="1"/>
  <mergeCells count="2">
    <mergeCell ref="B2:L2"/>
    <mergeCell ref="B51:L51"/>
  </mergeCells>
  <conditionalFormatting sqref="C29:L37">
    <cfRule type="cellIs" dxfId="1" priority="3" stopIfTrue="1" operator="equal">
      <formula>"NA"</formula>
    </cfRule>
  </conditionalFormatting>
  <conditionalFormatting sqref="C41:L49">
    <cfRule type="cellIs" dxfId="0" priority="1" stopIfTrue="1" operator="equal">
      <formula>0</formula>
    </cfRule>
  </conditionalFormatting>
  <pageMargins left="0.7" right="0.7" top="0.75" bottom="0.75" header="0.3" footer="0.3"/>
  <pageSetup scale="50" fitToHeight="4"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EEDDFF"/>
    <pageSetUpPr fitToPage="1"/>
  </sheetPr>
  <dimension ref="A1:L44"/>
  <sheetViews>
    <sheetView view="pageBreakPreview" zoomScale="65" zoomScaleNormal="100" zoomScaleSheetLayoutView="70" workbookViewId="0">
      <selection activeCell="B2" sqref="B2:J2"/>
    </sheetView>
  </sheetViews>
  <sheetFormatPr defaultColWidth="9.140625" defaultRowHeight="16.5"/>
  <cols>
    <col min="1" max="1" width="9.140625" style="19" customWidth="1"/>
    <col min="2" max="2" width="40.42578125" style="38" bestFit="1" customWidth="1"/>
    <col min="3" max="3" width="17" style="38" customWidth="1"/>
    <col min="4" max="4" width="20.140625" style="38" bestFit="1" customWidth="1"/>
    <col min="5" max="5" width="13.7109375" style="38" customWidth="1"/>
    <col min="6" max="6" width="12.42578125" style="38" customWidth="1"/>
    <col min="7" max="7" width="13.7109375" style="38" customWidth="1"/>
    <col min="8" max="8" width="18.5703125" style="38" customWidth="1"/>
    <col min="9" max="9" width="16.85546875" style="38" customWidth="1"/>
    <col min="10" max="10" width="14" style="38" bestFit="1" customWidth="1"/>
    <col min="11" max="11" width="22.140625" style="19" bestFit="1" customWidth="1"/>
    <col min="12" max="12" width="36.5703125" style="19" bestFit="1" customWidth="1"/>
    <col min="13" max="16384" width="9.140625" style="19"/>
  </cols>
  <sheetData>
    <row r="1" spans="1:12" ht="17.25" thickBot="1">
      <c r="A1" s="19" t="s">
        <v>13</v>
      </c>
    </row>
    <row r="2" spans="1:12" ht="32.25" thickBot="1">
      <c r="B2" s="356" t="s">
        <v>99</v>
      </c>
      <c r="C2" s="357"/>
      <c r="D2" s="357"/>
      <c r="E2" s="357"/>
      <c r="F2" s="357"/>
      <c r="G2" s="357"/>
      <c r="H2" s="357"/>
      <c r="I2" s="357"/>
      <c r="J2" s="358"/>
    </row>
    <row r="3" spans="1:12" ht="23.25" thickBot="1">
      <c r="B3" s="62"/>
      <c r="C3" s="62"/>
      <c r="D3" s="62"/>
      <c r="E3" s="62"/>
      <c r="F3" s="62"/>
      <c r="G3" s="62"/>
      <c r="H3" s="62"/>
      <c r="I3" s="62"/>
      <c r="J3" s="62"/>
    </row>
    <row r="4" spans="1:12" ht="18">
      <c r="B4" s="364" t="s">
        <v>53</v>
      </c>
      <c r="C4" s="63" t="s">
        <v>100</v>
      </c>
      <c r="D4" s="359" t="s">
        <v>109</v>
      </c>
      <c r="E4" s="360"/>
      <c r="F4" s="360"/>
      <c r="G4" s="361"/>
      <c r="H4" s="360" t="s">
        <v>110</v>
      </c>
      <c r="I4" s="361"/>
      <c r="J4" s="96" t="s">
        <v>100</v>
      </c>
    </row>
    <row r="5" spans="1:12" ht="19.5" customHeight="1" thickBot="1">
      <c r="B5" s="365"/>
      <c r="C5" s="367" t="s">
        <v>60</v>
      </c>
      <c r="D5" s="369" t="s">
        <v>61</v>
      </c>
      <c r="E5" s="371" t="s">
        <v>71</v>
      </c>
      <c r="F5" s="373" t="s">
        <v>64</v>
      </c>
      <c r="G5" s="375" t="s">
        <v>65</v>
      </c>
      <c r="H5" s="377" t="s">
        <v>82</v>
      </c>
      <c r="I5" s="379" t="s">
        <v>83</v>
      </c>
      <c r="J5" s="362" t="s">
        <v>66</v>
      </c>
    </row>
    <row r="6" spans="1:12" ht="18" customHeight="1">
      <c r="B6" s="366"/>
      <c r="C6" s="368"/>
      <c r="D6" s="370"/>
      <c r="E6" s="372"/>
      <c r="F6" s="374"/>
      <c r="G6" s="376"/>
      <c r="H6" s="378"/>
      <c r="I6" s="380"/>
      <c r="J6" s="363"/>
      <c r="L6" s="20" t="s">
        <v>67</v>
      </c>
    </row>
    <row r="7" spans="1:12" ht="18.75" thickBot="1">
      <c r="B7" s="21" t="s">
        <v>81</v>
      </c>
      <c r="C7" s="64"/>
      <c r="D7" s="70"/>
      <c r="E7" s="61"/>
      <c r="F7" s="61"/>
      <c r="G7" s="71"/>
      <c r="H7" s="133"/>
      <c r="I7" s="71"/>
      <c r="J7" s="87"/>
      <c r="L7" s="41">
        <v>0.15</v>
      </c>
    </row>
    <row r="8" spans="1:12" ht="18">
      <c r="B8" s="22" t="s">
        <v>42</v>
      </c>
      <c r="C8" s="65">
        <v>2053.9023134393447</v>
      </c>
      <c r="D8" s="181">
        <v>14666774.529304493</v>
      </c>
      <c r="E8" s="72">
        <f>D8/$D$39</f>
        <v>4.1314827052259959E-2</v>
      </c>
      <c r="F8" s="153">
        <f>$C$39*E8*$L$7</f>
        <v>213.56125494781381</v>
      </c>
      <c r="G8" s="74">
        <f>F8+C8</f>
        <v>2267.4635683871584</v>
      </c>
      <c r="H8" s="182">
        <v>97</v>
      </c>
      <c r="I8" s="74">
        <v>119.65802229584406</v>
      </c>
      <c r="J8" s="88">
        <f>G8+I8</f>
        <v>2387.1215906830025</v>
      </c>
      <c r="K8" s="40"/>
      <c r="L8" s="20" t="s">
        <v>68</v>
      </c>
    </row>
    <row r="9" spans="1:12" ht="18.75" thickBot="1">
      <c r="B9" s="22" t="s">
        <v>43</v>
      </c>
      <c r="C9" s="65">
        <v>2804.524586705279</v>
      </c>
      <c r="D9" s="183">
        <v>21877042.080449015</v>
      </c>
      <c r="E9" s="72">
        <f t="shared" ref="E9:E13" si="0">D9/$D$39</f>
        <v>6.1625424742356445E-2</v>
      </c>
      <c r="F9" s="153">
        <f t="shared" ref="F9:F13" si="1">$C$39*E9*$L$7</f>
        <v>318.54915011558279</v>
      </c>
      <c r="G9" s="74">
        <f t="shared" ref="G9:G13" si="2">F9+C9</f>
        <v>3123.073736820862</v>
      </c>
      <c r="H9" s="182">
        <v>96</v>
      </c>
      <c r="I9" s="74">
        <v>163.08708534017933</v>
      </c>
      <c r="J9" s="88">
        <f t="shared" ref="J9:J13" si="3">G9+I9</f>
        <v>3286.1608221610413</v>
      </c>
      <c r="K9" s="40"/>
      <c r="L9" s="42">
        <v>5.45E-2</v>
      </c>
    </row>
    <row r="10" spans="1:12" ht="18">
      <c r="B10" s="22" t="s">
        <v>44</v>
      </c>
      <c r="C10" s="65">
        <v>3312.6200562338604</v>
      </c>
      <c r="D10" s="183">
        <v>34610852.408487752</v>
      </c>
      <c r="E10" s="72">
        <f t="shared" si="0"/>
        <v>9.7495286269719122E-2</v>
      </c>
      <c r="F10" s="153">
        <f t="shared" si="1"/>
        <v>503.96473065034019</v>
      </c>
      <c r="G10" s="74">
        <f t="shared" si="2"/>
        <v>3816.5847868842006</v>
      </c>
      <c r="H10" s="182">
        <v>92</v>
      </c>
      <c r="I10" s="74">
        <v>190.89032346949804</v>
      </c>
      <c r="J10" s="88">
        <f t="shared" si="3"/>
        <v>4007.4751103536987</v>
      </c>
      <c r="K10" s="40"/>
    </row>
    <row r="11" spans="1:12" ht="18">
      <c r="B11" s="22" t="s">
        <v>45</v>
      </c>
      <c r="C11" s="65">
        <v>1514.599689043157</v>
      </c>
      <c r="D11" s="183">
        <v>19518716.048106778</v>
      </c>
      <c r="E11" s="72">
        <f t="shared" si="0"/>
        <v>5.4982257768978124E-2</v>
      </c>
      <c r="F11" s="153">
        <f t="shared" si="1"/>
        <v>284.20982990330231</v>
      </c>
      <c r="G11" s="74">
        <f t="shared" si="2"/>
        <v>1798.8095189464593</v>
      </c>
      <c r="H11" s="182">
        <v>79</v>
      </c>
      <c r="I11" s="74">
        <v>77.218573930005775</v>
      </c>
      <c r="J11" s="88">
        <f t="shared" si="3"/>
        <v>1876.0280928764651</v>
      </c>
      <c r="K11" s="40"/>
    </row>
    <row r="12" spans="1:12" ht="18">
      <c r="B12" s="22" t="s">
        <v>46</v>
      </c>
      <c r="C12" s="65">
        <v>2164.1666469462962</v>
      </c>
      <c r="D12" s="183">
        <v>20980756.060597543</v>
      </c>
      <c r="E12" s="72">
        <f t="shared" si="0"/>
        <v>5.9100677271429175E-2</v>
      </c>
      <c r="F12" s="153">
        <f t="shared" si="1"/>
        <v>305.49843014922504</v>
      </c>
      <c r="G12" s="74">
        <f t="shared" si="2"/>
        <v>2469.6650770955212</v>
      </c>
      <c r="H12" s="182">
        <v>93</v>
      </c>
      <c r="I12" s="74">
        <v>124.88498422269724</v>
      </c>
      <c r="J12" s="88">
        <f t="shared" si="3"/>
        <v>2594.5500613182185</v>
      </c>
      <c r="K12" s="40"/>
    </row>
    <row r="13" spans="1:12" ht="18">
      <c r="B13" s="23" t="s">
        <v>47</v>
      </c>
      <c r="C13" s="65">
        <v>3918.1806420530474</v>
      </c>
      <c r="D13" s="183">
        <v>40513169.628881097</v>
      </c>
      <c r="E13" s="72">
        <f t="shared" si="0"/>
        <v>0.11412151957554266</v>
      </c>
      <c r="F13" s="153">
        <f t="shared" si="1"/>
        <v>589.90770810382048</v>
      </c>
      <c r="G13" s="74">
        <f t="shared" si="2"/>
        <v>4508.0883501568678</v>
      </c>
      <c r="H13" s="182">
        <v>91</v>
      </c>
      <c r="I13" s="74">
        <v>223.03072208566664</v>
      </c>
      <c r="J13" s="88">
        <f t="shared" si="3"/>
        <v>4731.1190722425345</v>
      </c>
      <c r="K13" s="40"/>
    </row>
    <row r="14" spans="1:12" ht="18">
      <c r="B14" s="24" t="s">
        <v>62</v>
      </c>
      <c r="C14" s="66">
        <v>15767.993934420985</v>
      </c>
      <c r="D14" s="158">
        <v>152167310.75582665</v>
      </c>
      <c r="E14" s="75">
        <f>SUM(E8:E13)</f>
        <v>0.42863999268028546</v>
      </c>
      <c r="F14" s="186">
        <f>SUM(F8:F13)</f>
        <v>2215.6911038700846</v>
      </c>
      <c r="G14" s="206">
        <f>SUM(G8:G13)</f>
        <v>17983.685038291067</v>
      </c>
      <c r="H14" s="89">
        <v>91.333333333333329</v>
      </c>
      <c r="I14" s="76">
        <v>898.769711343891</v>
      </c>
      <c r="J14" s="90">
        <f>SUM(J8:J13)</f>
        <v>18882.454749634962</v>
      </c>
      <c r="K14" s="40"/>
    </row>
    <row r="15" spans="1:12" ht="18">
      <c r="B15" s="26"/>
      <c r="C15" s="67"/>
      <c r="D15" s="184"/>
      <c r="E15" s="77"/>
      <c r="F15" s="78"/>
      <c r="G15" s="79"/>
      <c r="H15" s="185"/>
      <c r="I15" s="79"/>
      <c r="J15" s="91"/>
      <c r="K15" s="40"/>
    </row>
    <row r="16" spans="1:12" ht="18">
      <c r="B16" s="21" t="s">
        <v>40</v>
      </c>
      <c r="C16" s="67"/>
      <c r="D16" s="181" t="s">
        <v>13</v>
      </c>
      <c r="E16" s="77"/>
      <c r="F16" s="78"/>
      <c r="G16" s="79"/>
      <c r="H16" s="185"/>
      <c r="I16" s="79"/>
      <c r="J16" s="91"/>
      <c r="K16" s="40"/>
    </row>
    <row r="17" spans="2:12" ht="18">
      <c r="B17" s="22" t="s">
        <v>18</v>
      </c>
      <c r="C17" s="65">
        <v>634.10999103105507</v>
      </c>
      <c r="D17" s="181">
        <v>7352065.1652962137</v>
      </c>
      <c r="E17" s="72">
        <f>D17/$D$39</f>
        <v>2.0710027291567155E-2</v>
      </c>
      <c r="F17" s="153">
        <f>$C$39*E17*$L$7</f>
        <v>107.05259428524271</v>
      </c>
      <c r="G17" s="74">
        <f>F17+C17</f>
        <v>741.16258531629774</v>
      </c>
      <c r="H17" s="182">
        <v>95</v>
      </c>
      <c r="I17" s="74">
        <v>38.269889304707057</v>
      </c>
      <c r="J17" s="88">
        <f>G17+I17</f>
        <v>779.43247462100476</v>
      </c>
      <c r="K17" s="40"/>
    </row>
    <row r="18" spans="2:12" ht="18">
      <c r="B18" s="22" t="s">
        <v>19</v>
      </c>
      <c r="C18" s="65">
        <v>377.88110035354032</v>
      </c>
      <c r="D18" s="183">
        <v>3981374.2007307038</v>
      </c>
      <c r="E18" s="72">
        <f t="shared" ref="E18:E29" si="4">D18/$D$39</f>
        <v>1.1215130239090062E-2</v>
      </c>
      <c r="F18" s="153">
        <f t="shared" ref="F18:F29" si="5">$C$39*E18*$L$7</f>
        <v>57.972342114215238</v>
      </c>
      <c r="G18" s="74">
        <f t="shared" ref="G18:G29" si="6">F18+C18</f>
        <v>435.85344246775554</v>
      </c>
      <c r="H18" s="182">
        <v>97</v>
      </c>
      <c r="I18" s="74">
        <v>22.983995924338565</v>
      </c>
      <c r="J18" s="88">
        <f t="shared" ref="J18:J29" si="7">G18+I18</f>
        <v>458.8374383920941</v>
      </c>
      <c r="K18" s="40"/>
    </row>
    <row r="19" spans="2:12" ht="18">
      <c r="B19" s="22" t="s">
        <v>20</v>
      </c>
      <c r="C19" s="65">
        <v>475.00551774847929</v>
      </c>
      <c r="D19" s="183">
        <v>4453148.7896413803</v>
      </c>
      <c r="E19" s="72">
        <f t="shared" si="4"/>
        <v>1.2544071753091773E-2</v>
      </c>
      <c r="F19" s="153">
        <f t="shared" si="5"/>
        <v>64.841798862114857</v>
      </c>
      <c r="G19" s="74">
        <f t="shared" si="6"/>
        <v>539.84731661059413</v>
      </c>
      <c r="H19" s="182">
        <v>98</v>
      </c>
      <c r="I19" s="74">
        <v>28.76838583864987</v>
      </c>
      <c r="J19" s="88">
        <f t="shared" si="7"/>
        <v>568.61570244924405</v>
      </c>
      <c r="K19" s="40"/>
    </row>
    <row r="20" spans="2:12" ht="18">
      <c r="B20" s="22" t="s">
        <v>21</v>
      </c>
      <c r="C20" s="65">
        <v>326.24812150156544</v>
      </c>
      <c r="D20" s="183">
        <v>2982339.4762961897</v>
      </c>
      <c r="E20" s="72">
        <f t="shared" si="4"/>
        <v>8.4009500131142691E-3</v>
      </c>
      <c r="F20" s="153">
        <f t="shared" si="5"/>
        <v>43.425509812376099</v>
      </c>
      <c r="G20" s="74">
        <f t="shared" si="6"/>
        <v>369.67363131394154</v>
      </c>
      <c r="H20" s="182">
        <v>94</v>
      </c>
      <c r="I20" s="74">
        <v>18.896715823144675</v>
      </c>
      <c r="J20" s="88">
        <f t="shared" si="7"/>
        <v>388.57034713708623</v>
      </c>
      <c r="K20" s="40"/>
    </row>
    <row r="21" spans="2:12" ht="18">
      <c r="B21" s="22" t="s">
        <v>22</v>
      </c>
      <c r="C21" s="65">
        <v>349.30299035282559</v>
      </c>
      <c r="D21" s="183">
        <v>4088333.8503392199</v>
      </c>
      <c r="E21" s="72">
        <f t="shared" si="4"/>
        <v>1.1516424802275506E-2</v>
      </c>
      <c r="F21" s="153">
        <f t="shared" si="5"/>
        <v>59.529769546779477</v>
      </c>
      <c r="G21" s="74">
        <f t="shared" si="6"/>
        <v>408.83275989960509</v>
      </c>
      <c r="H21" s="182">
        <v>93</v>
      </c>
      <c r="I21" s="74">
        <v>20.665180615300766</v>
      </c>
      <c r="J21" s="88">
        <f t="shared" si="7"/>
        <v>429.49794051490585</v>
      </c>
      <c r="K21" s="40"/>
    </row>
    <row r="22" spans="2:12" ht="18">
      <c r="B22" s="22" t="s">
        <v>23</v>
      </c>
      <c r="C22" s="65">
        <v>596.64492662361215</v>
      </c>
      <c r="D22" s="183">
        <v>4869868.9886556845</v>
      </c>
      <c r="E22" s="72">
        <f t="shared" si="4"/>
        <v>1.3717930594179157E-2</v>
      </c>
      <c r="F22" s="153">
        <f t="shared" si="5"/>
        <v>70.909614828453158</v>
      </c>
      <c r="G22" s="74">
        <f t="shared" si="6"/>
        <v>667.55454145206534</v>
      </c>
      <c r="H22" s="182">
        <v>93</v>
      </c>
      <c r="I22" s="74">
        <v>33.767691950670113</v>
      </c>
      <c r="J22" s="88">
        <f t="shared" si="7"/>
        <v>701.32223340273549</v>
      </c>
      <c r="K22" s="40"/>
    </row>
    <row r="23" spans="2:12" ht="18">
      <c r="B23" s="22" t="s">
        <v>24</v>
      </c>
      <c r="C23" s="65">
        <v>533.54768567890642</v>
      </c>
      <c r="D23" s="183">
        <v>5804610.6131705306</v>
      </c>
      <c r="E23" s="72">
        <f t="shared" si="4"/>
        <v>1.6351003631350249E-2</v>
      </c>
      <c r="F23" s="153">
        <f t="shared" si="5"/>
        <v>84.520282530782325</v>
      </c>
      <c r="G23" s="74">
        <f t="shared" si="6"/>
        <v>618.06796820968873</v>
      </c>
      <c r="H23" s="182">
        <v>94</v>
      </c>
      <c r="I23" s="74">
        <v>31.582529603045899</v>
      </c>
      <c r="J23" s="88">
        <f t="shared" si="7"/>
        <v>649.65049781273467</v>
      </c>
      <c r="K23" s="40"/>
    </row>
    <row r="24" spans="2:12" ht="18">
      <c r="B24" s="22" t="s">
        <v>48</v>
      </c>
      <c r="C24" s="65">
        <v>578.15312077967621</v>
      </c>
      <c r="D24" s="183">
        <v>5399343.4754450405</v>
      </c>
      <c r="E24" s="72">
        <f t="shared" si="4"/>
        <v>1.5209406910705287E-2</v>
      </c>
      <c r="F24" s="153">
        <f t="shared" si="5"/>
        <v>78.619233302212194</v>
      </c>
      <c r="G24" s="74">
        <f t="shared" si="6"/>
        <v>656.77235408188835</v>
      </c>
      <c r="H24" s="182">
        <v>97</v>
      </c>
      <c r="I24" s="74">
        <v>34.642432449269634</v>
      </c>
      <c r="J24" s="88">
        <f t="shared" si="7"/>
        <v>691.41478653115803</v>
      </c>
      <c r="K24" s="40"/>
    </row>
    <row r="25" spans="2:12" ht="18">
      <c r="B25" s="22" t="s">
        <v>26</v>
      </c>
      <c r="C25" s="68">
        <v>732.32191976265653</v>
      </c>
      <c r="D25" s="183">
        <v>9918147.0373515021</v>
      </c>
      <c r="E25" s="72">
        <f t="shared" si="4"/>
        <v>2.7938421546492072E-2</v>
      </c>
      <c r="F25" s="153">
        <f t="shared" si="5"/>
        <v>144.41702392176688</v>
      </c>
      <c r="G25" s="74">
        <f t="shared" si="6"/>
        <v>876.73894368442348</v>
      </c>
      <c r="H25" s="182">
        <v>98</v>
      </c>
      <c r="I25" s="74">
        <v>46.682170886880769</v>
      </c>
      <c r="J25" s="88">
        <f t="shared" si="7"/>
        <v>923.4211145713042</v>
      </c>
      <c r="K25" s="40"/>
    </row>
    <row r="26" spans="2:12" ht="18">
      <c r="B26" s="22" t="s">
        <v>27</v>
      </c>
      <c r="C26" s="65">
        <v>536.25889012703647</v>
      </c>
      <c r="D26" s="183">
        <v>7131326.0368602108</v>
      </c>
      <c r="E26" s="72">
        <f t="shared" si="4"/>
        <v>2.0088227392974691E-2</v>
      </c>
      <c r="F26" s="153">
        <f t="shared" si="5"/>
        <v>103.8384366536046</v>
      </c>
      <c r="G26" s="74">
        <f t="shared" si="6"/>
        <v>640.09732678064108</v>
      </c>
      <c r="H26" s="182">
        <v>91</v>
      </c>
      <c r="I26" s="74">
        <v>31.649179429840093</v>
      </c>
      <c r="J26" s="88">
        <f t="shared" si="7"/>
        <v>671.74650621048113</v>
      </c>
      <c r="K26" s="40"/>
    </row>
    <row r="27" spans="2:12" ht="18">
      <c r="B27" s="22" t="s">
        <v>28</v>
      </c>
      <c r="C27" s="65">
        <v>519.50903911372484</v>
      </c>
      <c r="D27" s="183">
        <v>11190017.426361945</v>
      </c>
      <c r="E27" s="72">
        <f t="shared" si="4"/>
        <v>3.1521152367768895E-2</v>
      </c>
      <c r="F27" s="153">
        <f t="shared" si="5"/>
        <v>162.93658566080694</v>
      </c>
      <c r="G27" s="74">
        <f t="shared" si="6"/>
        <v>682.44562477453178</v>
      </c>
      <c r="H27" s="182">
        <v>86</v>
      </c>
      <c r="I27" s="74">
        <v>31.843202582173831</v>
      </c>
      <c r="J27" s="88">
        <f t="shared" si="7"/>
        <v>714.28882735670561</v>
      </c>
      <c r="K27" s="40"/>
    </row>
    <row r="28" spans="2:12" ht="18">
      <c r="B28" s="22" t="s">
        <v>29</v>
      </c>
      <c r="C28" s="65">
        <v>674.42449168292967</v>
      </c>
      <c r="D28" s="183">
        <v>6686867.2335010599</v>
      </c>
      <c r="E28" s="72">
        <f t="shared" si="4"/>
        <v>1.8836231696446555E-2</v>
      </c>
      <c r="F28" s="153">
        <f t="shared" si="5"/>
        <v>97.366721988029482</v>
      </c>
      <c r="G28" s="74">
        <f t="shared" si="6"/>
        <v>771.79121367095911</v>
      </c>
      <c r="H28" s="182">
        <v>95</v>
      </c>
      <c r="I28" s="74">
        <v>39.865078444023204</v>
      </c>
      <c r="J28" s="88">
        <f t="shared" si="7"/>
        <v>811.65629211498231</v>
      </c>
      <c r="K28" s="40"/>
    </row>
    <row r="29" spans="2:12" ht="18">
      <c r="B29" s="23" t="s">
        <v>30</v>
      </c>
      <c r="C29" s="65">
        <v>701.94079842062797</v>
      </c>
      <c r="D29" s="183">
        <v>8928467.9322259836</v>
      </c>
      <c r="E29" s="72">
        <f t="shared" si="4"/>
        <v>2.515059515809288E-2</v>
      </c>
      <c r="F29" s="153">
        <f t="shared" si="5"/>
        <v>130.00641774084144</v>
      </c>
      <c r="G29" s="74">
        <f t="shared" si="6"/>
        <v>831.94721616146944</v>
      </c>
      <c r="H29" s="182">
        <v>99</v>
      </c>
      <c r="I29" s="74">
        <v>44.756343502589971</v>
      </c>
      <c r="J29" s="88">
        <f t="shared" si="7"/>
        <v>876.70355966405941</v>
      </c>
      <c r="K29" s="40"/>
    </row>
    <row r="30" spans="2:12" ht="18">
      <c r="B30" s="24" t="s">
        <v>63</v>
      </c>
      <c r="C30" s="66">
        <v>7035.3485931766354</v>
      </c>
      <c r="D30" s="158">
        <v>82785910.225875676</v>
      </c>
      <c r="E30" s="75">
        <f>SUM(E17:E29)</f>
        <v>0.23319957339714853</v>
      </c>
      <c r="F30" s="186">
        <f>SUM(F17:F29)</f>
        <v>1205.4363312472256</v>
      </c>
      <c r="G30" s="206">
        <f>SUM(G17:G29)</f>
        <v>8240.7849244238605</v>
      </c>
      <c r="H30" s="89">
        <v>94.615384615384613</v>
      </c>
      <c r="I30" s="76">
        <v>424.37279635463443</v>
      </c>
      <c r="J30" s="90">
        <f>SUM(J17:J29)</f>
        <v>8665.1577207784958</v>
      </c>
      <c r="K30" s="40"/>
    </row>
    <row r="31" spans="2:12" ht="18">
      <c r="B31" s="26"/>
      <c r="C31" s="67"/>
      <c r="D31" s="184"/>
      <c r="E31" s="77"/>
      <c r="F31" s="78"/>
      <c r="G31" s="79"/>
      <c r="H31" s="185"/>
      <c r="I31" s="79"/>
      <c r="J31" s="91"/>
      <c r="K31" s="40"/>
      <c r="L31" s="19" t="s">
        <v>13</v>
      </c>
    </row>
    <row r="32" spans="2:12" ht="18">
      <c r="B32" s="21" t="s">
        <v>49</v>
      </c>
      <c r="C32" s="67"/>
      <c r="D32" s="181" t="s">
        <v>13</v>
      </c>
      <c r="E32" s="77"/>
      <c r="F32" s="78"/>
      <c r="G32" s="79"/>
      <c r="H32" s="185"/>
      <c r="I32" s="79"/>
      <c r="J32" s="91"/>
      <c r="K32" s="40"/>
    </row>
    <row r="33" spans="2:12" ht="18">
      <c r="B33" s="22" t="s">
        <v>50</v>
      </c>
      <c r="C33" s="65">
        <v>2348.8364989830634</v>
      </c>
      <c r="D33" s="181">
        <v>17433719.808368724</v>
      </c>
      <c r="E33" s="72">
        <f t="shared" ref="E33:E36" si="8">D33/$D$39</f>
        <v>4.91090332998027E-2</v>
      </c>
      <c r="F33" s="153">
        <f t="shared" ref="F33:F36" si="9">$C$39*E33*$L$7</f>
        <v>253.85043407088767</v>
      </c>
      <c r="G33" s="74">
        <f>F33+C33</f>
        <v>2602.6869330539512</v>
      </c>
      <c r="H33" s="182">
        <v>96</v>
      </c>
      <c r="I33" s="74">
        <v>135.92384324790513</v>
      </c>
      <c r="J33" s="88">
        <f>G33+I33</f>
        <v>2738.6107763018563</v>
      </c>
      <c r="K33" s="40"/>
    </row>
    <row r="34" spans="2:12" ht="18">
      <c r="B34" s="22" t="s">
        <v>51</v>
      </c>
      <c r="C34" s="65">
        <v>6851.2492385328078</v>
      </c>
      <c r="D34" s="183">
        <v>87542227.098133743</v>
      </c>
      <c r="E34" s="72">
        <f t="shared" si="8"/>
        <v>0.24659763911299254</v>
      </c>
      <c r="F34" s="153">
        <f t="shared" si="9"/>
        <v>1274.6925264753838</v>
      </c>
      <c r="G34" s="74">
        <f t="shared" ref="G34:G36" si="10">F34+C34</f>
        <v>8125.9417650081914</v>
      </c>
      <c r="H34" s="182">
        <v>97</v>
      </c>
      <c r="I34" s="74">
        <v>428.31588460389833</v>
      </c>
      <c r="J34" s="88">
        <f>G34+I34</f>
        <v>8554.2576496120892</v>
      </c>
      <c r="K34" s="40"/>
    </row>
    <row r="35" spans="2:12" ht="18">
      <c r="B35" s="22" t="s">
        <v>54</v>
      </c>
      <c r="C35" s="180">
        <v>1674.8871595111907</v>
      </c>
      <c r="D35" s="183">
        <v>13631894.96663397</v>
      </c>
      <c r="E35" s="72">
        <f t="shared" si="8"/>
        <v>3.8399675526188289E-2</v>
      </c>
      <c r="F35" s="153">
        <f t="shared" si="9"/>
        <v>198.4924899864258</v>
      </c>
      <c r="G35" s="74">
        <f t="shared" si="10"/>
        <v>1873.3796494976166</v>
      </c>
      <c r="H35" s="182">
        <v>96</v>
      </c>
      <c r="I35" s="74">
        <v>97.820729033556532</v>
      </c>
      <c r="J35" s="88">
        <f>G35+I35</f>
        <v>1971.2003785311731</v>
      </c>
      <c r="K35" s="40"/>
      <c r="L35" s="19" t="s">
        <v>13</v>
      </c>
    </row>
    <row r="36" spans="2:12" ht="18">
      <c r="B36" s="23" t="s">
        <v>112</v>
      </c>
      <c r="C36" s="65">
        <v>782.47749727651671</v>
      </c>
      <c r="D36" s="183">
        <v>1439201.5962793017</v>
      </c>
      <c r="E36" s="72">
        <f t="shared" si="8"/>
        <v>4.0540859835823395E-3</v>
      </c>
      <c r="F36" s="153">
        <f t="shared" si="9"/>
        <v>20.956052635171972</v>
      </c>
      <c r="G36" s="74">
        <f t="shared" si="10"/>
        <v>803.43354991168871</v>
      </c>
      <c r="H36" s="306">
        <v>100</v>
      </c>
      <c r="I36" s="305">
        <f>G36*$L$9*H36/100</f>
        <v>43.787128470187035</v>
      </c>
      <c r="J36" s="88">
        <f>G36+I36</f>
        <v>847.2206783818757</v>
      </c>
      <c r="K36" s="40"/>
    </row>
    <row r="37" spans="2:12" ht="18">
      <c r="B37" s="24" t="s">
        <v>62</v>
      </c>
      <c r="C37" s="66">
        <f>SUM(C33:C36)</f>
        <v>11657.450394303578</v>
      </c>
      <c r="D37" s="158">
        <f>SUM(D33:D36)</f>
        <v>120047043.46941575</v>
      </c>
      <c r="E37" s="75">
        <f>SUM(E33:E36)</f>
        <v>0.3381604339225659</v>
      </c>
      <c r="F37" s="186">
        <f>SUM(F33:F36)</f>
        <v>1747.9915031678693</v>
      </c>
      <c r="G37" s="76">
        <v>12569.66416683928</v>
      </c>
      <c r="H37" s="89">
        <v>96.333333333333329</v>
      </c>
      <c r="I37" s="76">
        <v>662.06045688535994</v>
      </c>
      <c r="J37" s="90">
        <f>SUM(J33:J35)</f>
        <v>13264.068804445118</v>
      </c>
      <c r="K37" s="40"/>
    </row>
    <row r="38" spans="2:12" ht="18">
      <c r="B38" s="95"/>
      <c r="C38" s="65"/>
      <c r="D38" s="159"/>
      <c r="E38" s="72"/>
      <c r="F38" s="73"/>
      <c r="G38" s="74"/>
      <c r="H38" s="92"/>
      <c r="I38" s="74"/>
      <c r="J38" s="88"/>
      <c r="K38" s="40"/>
    </row>
    <row r="39" spans="2:12" ht="18.75" thickBot="1">
      <c r="B39" s="28" t="s">
        <v>69</v>
      </c>
      <c r="C39" s="69">
        <f>C37+C30+C14</f>
        <v>34460.7929219012</v>
      </c>
      <c r="D39" s="160">
        <f>SUM(D37,D30,D14)</f>
        <v>355000264.45111811</v>
      </c>
      <c r="E39" s="80">
        <v>1</v>
      </c>
      <c r="F39" s="81">
        <v>5051.7473136937015</v>
      </c>
      <c r="G39" s="82">
        <v>38730.062738318389</v>
      </c>
      <c r="H39" s="93">
        <v>93.954545454545453</v>
      </c>
      <c r="I39" s="82">
        <v>1985.2029645838854</v>
      </c>
      <c r="J39" s="94">
        <f>SUM(J37,J30,J14)</f>
        <v>40811.68127485858</v>
      </c>
      <c r="K39" s="40"/>
    </row>
    <row r="40" spans="2:12" ht="42.75" customHeight="1">
      <c r="B40" s="355" t="s">
        <v>121</v>
      </c>
      <c r="C40" s="355"/>
      <c r="D40" s="355"/>
      <c r="E40" s="355"/>
      <c r="F40" s="355"/>
      <c r="G40" s="355"/>
      <c r="H40" s="355"/>
      <c r="I40" s="355"/>
      <c r="J40" s="355"/>
    </row>
    <row r="41" spans="2:12" ht="18">
      <c r="D41" s="83"/>
      <c r="F41" s="84"/>
      <c r="I41" s="38" t="s">
        <v>13</v>
      </c>
      <c r="J41" s="151"/>
    </row>
    <row r="42" spans="2:12" ht="18">
      <c r="D42" s="85"/>
    </row>
    <row r="43" spans="2:12" ht="18">
      <c r="D43" s="85"/>
    </row>
    <row r="44" spans="2:12">
      <c r="D44" s="86"/>
    </row>
  </sheetData>
  <sheetProtection algorithmName="SHA-512" hashValue="5EjhArb9NvvrW8vunePGyxfNQ1C0Q0c7Gb0TtIMpBo6aXN7dbRyN3RL+eYqWCzVWfTtcwueJZW0mX8QhaF1kpQ==" saltValue="7BGu2KYu17IdBw1nhV2bng==" spinCount="100000" sheet="1" objects="1" scenarios="1"/>
  <mergeCells count="13">
    <mergeCell ref="B40:J40"/>
    <mergeCell ref="B2:J2"/>
    <mergeCell ref="D4:G4"/>
    <mergeCell ref="H4:I4"/>
    <mergeCell ref="J5:J6"/>
    <mergeCell ref="B4:B6"/>
    <mergeCell ref="C5:C6"/>
    <mergeCell ref="D5:D6"/>
    <mergeCell ref="E5:E6"/>
    <mergeCell ref="F5:F6"/>
    <mergeCell ref="G5:G6"/>
    <mergeCell ref="H5:H6"/>
    <mergeCell ref="I5:I6"/>
  </mergeCells>
  <pageMargins left="0.7" right="0.7" top="0.75" bottom="0.75" header="0.3" footer="0.3"/>
  <pageSetup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12</vt:i4>
      </vt:variant>
    </vt:vector>
  </HeadingPairs>
  <TitlesOfParts>
    <vt:vector size="22" baseType="lpstr">
      <vt:lpstr>Tabs Flow Chart</vt:lpstr>
      <vt:lpstr>2026-27 CC</vt:lpstr>
      <vt:lpstr>2026-27 Univ</vt:lpstr>
      <vt:lpstr>2026-27 Point Calculation</vt:lpstr>
      <vt:lpstr>CC Data</vt:lpstr>
      <vt:lpstr>Univ Data</vt:lpstr>
      <vt:lpstr>2025-26 CC</vt:lpstr>
      <vt:lpstr>2025-26 Univ</vt:lpstr>
      <vt:lpstr>25-26 Point Calculation</vt:lpstr>
      <vt:lpstr>Scales</vt:lpstr>
      <vt:lpstr>'2025-26 CC'!Print_Area</vt:lpstr>
      <vt:lpstr>'2025-26 Univ'!Print_Area</vt:lpstr>
      <vt:lpstr>'2026-27 CC'!Print_Area</vt:lpstr>
      <vt:lpstr>'2026-27 Point Calculation'!Print_Area</vt:lpstr>
      <vt:lpstr>'2026-27 Univ'!Print_Area</vt:lpstr>
      <vt:lpstr>'25-26 Point Calculation'!Print_Area</vt:lpstr>
      <vt:lpstr>'CC Data'!Print_Area</vt:lpstr>
      <vt:lpstr>Scales!Print_Area</vt:lpstr>
      <vt:lpstr>'Tabs Flow Chart'!Print_Area</vt:lpstr>
      <vt:lpstr>'Univ Data'!Print_Area</vt:lpstr>
      <vt:lpstr>'2025-26 Univ'!Print_Titles</vt:lpstr>
      <vt:lpstr>'2026-27 Univ'!Print_Titles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THEC</dc:creator>
  <cp:lastModifiedBy>Russell VanZomeren</cp:lastModifiedBy>
  <cp:lastPrinted>2022-11-04T18:10:55Z</cp:lastPrinted>
  <dcterms:created xsi:type="dcterms:W3CDTF">2014-08-21T16:12:05Z</dcterms:created>
  <dcterms:modified xsi:type="dcterms:W3CDTF">2025-11-18T14:51:44Z</dcterms:modified>
  <cp:contentStatus/>
</cp:coreProperties>
</file>