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24226"/>
  <mc:AlternateContent xmlns:mc="http://schemas.openxmlformats.org/markup-compatibility/2006">
    <mc:Choice Requires="x15">
      <x15ac:absPath xmlns:x15ac="http://schemas.microsoft.com/office/spreadsheetml/2010/11/ac" url="H:\Fiscal\Fiscal Policy\STAY_OUT\FY2022-23\Formula\Formula Model\"/>
    </mc:Choice>
  </mc:AlternateContent>
  <xr:revisionPtr revIDLastSave="0" documentId="13_ncr:1_{30417610-0D56-4A07-9B97-FB1EB790759A}" xr6:coauthVersionLast="47" xr6:coauthVersionMax="47" xr10:uidLastSave="{00000000-0000-0000-0000-000000000000}"/>
  <bookViews>
    <workbookView xWindow="-120" yWindow="-120" windowWidth="20730" windowHeight="11160" tabRatio="838" xr2:uid="{B5178090-84B9-41EA-A35D-F6D84EB9C950}"/>
  </bookViews>
  <sheets>
    <sheet name="Tabs Flow Chart" sheetId="68" r:id="rId1"/>
    <sheet name="2022-23 CC" sheetId="70" r:id="rId2"/>
    <sheet name="2022-23 Univ" sheetId="71" r:id="rId3"/>
    <sheet name="22-23 Point Calculation" sheetId="72" r:id="rId4"/>
    <sheet name="CC Data" sheetId="42" r:id="rId5"/>
    <sheet name="Univ Data" sheetId="43" r:id="rId6"/>
    <sheet name="2021-22 CC" sheetId="47" r:id="rId7"/>
    <sheet name="2021-22 Univ" sheetId="53" r:id="rId8"/>
    <sheet name="21-22 Point Calculation" sheetId="61" r:id="rId9"/>
    <sheet name="22-23 Recommendation" sheetId="67" r:id="rId10"/>
    <sheet name="22-23 Need" sheetId="69" state="hidden" r:id="rId11"/>
    <sheet name="Scales" sheetId="62" r:id="rId12"/>
  </sheets>
  <externalReferences>
    <externalReference r:id="rId13"/>
    <externalReference r:id="rId14"/>
  </externalReferences>
  <definedNames>
    <definedName name="_" localSheetId="8">#REF!</definedName>
    <definedName name="_" localSheetId="3">#REF!</definedName>
    <definedName name="_" localSheetId="9">#REF!</definedName>
    <definedName name="_">#REF!</definedName>
    <definedName name="_CEN1" localSheetId="8">#REF!</definedName>
    <definedName name="_CEN1" localSheetId="3">#REF!</definedName>
    <definedName name="_CEN1" localSheetId="9">#REF!</definedName>
    <definedName name="_CEN1">#REF!</definedName>
    <definedName name="_SA3" localSheetId="8">#REF!</definedName>
    <definedName name="_SA3" localSheetId="3">#REF!</definedName>
    <definedName name="_SA3" localSheetId="9">#REF!</definedName>
    <definedName name="_SA3">#REF!</definedName>
    <definedName name="_SC2" localSheetId="8">#REF!</definedName>
    <definedName name="_SC2" localSheetId="3">#REF!</definedName>
    <definedName name="_SC2" localSheetId="9">#REF!</definedName>
    <definedName name="_SC2">#REF!</definedName>
    <definedName name="_Scd10" localSheetId="8">#REF!</definedName>
    <definedName name="_Scd10" localSheetId="3">#REF!</definedName>
    <definedName name="_Scd10" localSheetId="9">#REF!</definedName>
    <definedName name="_Scd10">#REF!</definedName>
    <definedName name="_Scd11" localSheetId="8">#REF!</definedName>
    <definedName name="_Scd11" localSheetId="3">#REF!</definedName>
    <definedName name="_Scd11" localSheetId="9">#REF!</definedName>
    <definedName name="_Scd11">#REF!</definedName>
    <definedName name="_Scd12" localSheetId="8">#REF!</definedName>
    <definedName name="_Scd12" localSheetId="3">#REF!</definedName>
    <definedName name="_Scd12" localSheetId="9">#REF!</definedName>
    <definedName name="_Scd12">#REF!</definedName>
    <definedName name="_Scd2" localSheetId="8">#REF!</definedName>
    <definedName name="_Scd2" localSheetId="3">#REF!</definedName>
    <definedName name="_Scd2" localSheetId="9">#REF!</definedName>
    <definedName name="_Scd2">#REF!</definedName>
    <definedName name="_Scd3" localSheetId="8">#REF!</definedName>
    <definedName name="_Scd3" localSheetId="3">#REF!</definedName>
    <definedName name="_Scd3" localSheetId="9">#REF!</definedName>
    <definedName name="_Scd3">#REF!</definedName>
    <definedName name="_Scd4" localSheetId="8">#REF!</definedName>
    <definedName name="_Scd4" localSheetId="3">#REF!</definedName>
    <definedName name="_Scd4" localSheetId="9">#REF!</definedName>
    <definedName name="_Scd4">#REF!</definedName>
    <definedName name="_SCD5" localSheetId="8">#REF!</definedName>
    <definedName name="_SCD5" localSheetId="3">#REF!</definedName>
    <definedName name="_SCD5" localSheetId="9">#REF!</definedName>
    <definedName name="_SCD5">#REF!</definedName>
    <definedName name="_Scd6" localSheetId="8">#REF!</definedName>
    <definedName name="_Scd6" localSheetId="3">#REF!</definedName>
    <definedName name="_Scd6" localSheetId="9">#REF!</definedName>
    <definedName name="_Scd6">#REF!</definedName>
    <definedName name="_Scd7" localSheetId="8">#REF!</definedName>
    <definedName name="_Scd7" localSheetId="3">#REF!</definedName>
    <definedName name="_Scd7" localSheetId="9">#REF!</definedName>
    <definedName name="_Scd7">#REF!</definedName>
    <definedName name="_Scd8" localSheetId="8">#REF!</definedName>
    <definedName name="_Scd8" localSheetId="3">#REF!</definedName>
    <definedName name="_Scd8" localSheetId="9">#REF!</definedName>
    <definedName name="_Scd8">#REF!</definedName>
    <definedName name="_Scd9" localSheetId="8">#REF!</definedName>
    <definedName name="_Scd9" localSheetId="3">#REF!</definedName>
    <definedName name="_Scd9" localSheetId="9">#REF!</definedName>
    <definedName name="_Scd9">#REF!</definedName>
    <definedName name="A" localSheetId="8">#REF!</definedName>
    <definedName name="A" localSheetId="3">#REF!</definedName>
    <definedName name="A" localSheetId="9">#REF!</definedName>
    <definedName name="A">#REF!</definedName>
    <definedName name="A3Inst" localSheetId="8">#REF!</definedName>
    <definedName name="A3Inst" localSheetId="3">#REF!</definedName>
    <definedName name="A3Inst" localSheetId="9">#REF!</definedName>
    <definedName name="A3Inst">#REF!</definedName>
    <definedName name="B" localSheetId="8">#REF!</definedName>
    <definedName name="B" localSheetId="3">#REF!</definedName>
    <definedName name="B" localSheetId="9">#REF!</definedName>
    <definedName name="B">#REF!</definedName>
    <definedName name="Button5">"Button 5"</definedName>
    <definedName name="cbh" localSheetId="8">#REF!</definedName>
    <definedName name="cbh" localSheetId="3">#REF!</definedName>
    <definedName name="cbh" localSheetId="9">#REF!</definedName>
    <definedName name="cbh">#REF!</definedName>
    <definedName name="CBInst" localSheetId="8">#REF!</definedName>
    <definedName name="CBInst" localSheetId="3">#REF!</definedName>
    <definedName name="CBInst" localSheetId="9">#REF!</definedName>
    <definedName name="CBInst">#REF!</definedName>
    <definedName name="cempapp" localSheetId="8">#REF!</definedName>
    <definedName name="cempapp" localSheetId="3">#REF!</definedName>
    <definedName name="cempapp" localSheetId="9">#REF!</definedName>
    <definedName name="cempapp">#REF!</definedName>
    <definedName name="CEMPEAPP" localSheetId="8">#REF!</definedName>
    <definedName name="CEMPEAPP" localSheetId="3">#REF!</definedName>
    <definedName name="CEMPEAPP" localSheetId="9">#REF!</definedName>
    <definedName name="CEMPEAPP">#REF!</definedName>
    <definedName name="CEMPEGT" localSheetId="8">#REF!</definedName>
    <definedName name="CEMPEGT" localSheetId="3">#REF!</definedName>
    <definedName name="CEMPEGT" localSheetId="9">#REF!</definedName>
    <definedName name="CEMPEGT">#REF!</definedName>
    <definedName name="CEMPEINS" localSheetId="8">#REF!</definedName>
    <definedName name="CEMPEINS" localSheetId="3">#REF!</definedName>
    <definedName name="CEMPEINS" localSheetId="9">#REF!</definedName>
    <definedName name="CEMPEINS">#REF!</definedName>
    <definedName name="CEMPEMAT" localSheetId="8">#REF!</definedName>
    <definedName name="CEMPEMAT" localSheetId="3">#REF!</definedName>
    <definedName name="CEMPEMAT" localSheetId="9">#REF!</definedName>
    <definedName name="CEMPEMAT">#REF!</definedName>
    <definedName name="cempmat" localSheetId="8">#REF!</definedName>
    <definedName name="cempmat" localSheetId="3">#REF!</definedName>
    <definedName name="cempmat" localSheetId="9">#REF!</definedName>
    <definedName name="cempmat">#REF!</definedName>
    <definedName name="cemptot" localSheetId="8">#REF!</definedName>
    <definedName name="cemptot" localSheetId="3">#REF!</definedName>
    <definedName name="cemptot" localSheetId="9">#REF!</definedName>
    <definedName name="cemptot">#REF!</definedName>
    <definedName name="EInst" localSheetId="8">#REF!</definedName>
    <definedName name="EInst" localSheetId="3">#REF!</definedName>
    <definedName name="EInst" localSheetId="9">#REF!</definedName>
    <definedName name="EInst">#REF!</definedName>
    <definedName name="FInst" localSheetId="8">#REF!</definedName>
    <definedName name="FInst" localSheetId="3">#REF!</definedName>
    <definedName name="FInst" localSheetId="9">#REF!</definedName>
    <definedName name="FInst">#REF!</definedName>
    <definedName name="FMRGRAD" localSheetId="8">#REF!</definedName>
    <definedName name="FMRGRAD" localSheetId="3">#REF!</definedName>
    <definedName name="FMRGRAD" localSheetId="9">#REF!</definedName>
    <definedName name="FMRGRAD">#REF!</definedName>
    <definedName name="FMRPFTE" localSheetId="8">#REF!</definedName>
    <definedName name="FMRPFTE" localSheetId="3">#REF!</definedName>
    <definedName name="FMRPFTE" localSheetId="9">#REF!</definedName>
    <definedName name="FMRPFTE">#REF!</definedName>
    <definedName name="FMRPFTET" localSheetId="8">#REF!</definedName>
    <definedName name="FMRPFTET" localSheetId="3">#REF!</definedName>
    <definedName name="FMRPFTET" localSheetId="9">#REF!</definedName>
    <definedName name="FMRPFTET">#REF!</definedName>
    <definedName name="FMRPGRAD" localSheetId="8">#REF!</definedName>
    <definedName name="FMRPGRAD" localSheetId="3">#REF!</definedName>
    <definedName name="FMRPGRAD" localSheetId="9">#REF!</definedName>
    <definedName name="FMRPGRAD">#REF!</definedName>
    <definedName name="FTERESENR" localSheetId="8">#REF!</definedName>
    <definedName name="FTERESENR" localSheetId="3">#REF!</definedName>
    <definedName name="FTERESENR" localSheetId="9">#REF!</definedName>
    <definedName name="FTERESENR">#REF!</definedName>
    <definedName name="NETRESACT" localSheetId="8">#REF!</definedName>
    <definedName name="NETRESACT" localSheetId="3">#REF!</definedName>
    <definedName name="NETRESACT" localSheetId="9">#REF!</definedName>
    <definedName name="NETRESACT">#REF!</definedName>
    <definedName name="PNFADDAPP" localSheetId="8">#REF!</definedName>
    <definedName name="PNFADDAPP" localSheetId="3">#REF!</definedName>
    <definedName name="PNFADDAPP" localSheetId="9">#REF!</definedName>
    <definedName name="PNFADDAPP">#REF!</definedName>
    <definedName name="PNFOC" localSheetId="8">#REF!</definedName>
    <definedName name="PNFOC" localSheetId="3">#REF!</definedName>
    <definedName name="PNFOC" localSheetId="9">#REF!</definedName>
    <definedName name="PNFOC">#REF!</definedName>
    <definedName name="PNFTotExp" localSheetId="8">#REF!</definedName>
    <definedName name="PNFTotExp" localSheetId="3">#REF!</definedName>
    <definedName name="PNFTotExp" localSheetId="9">#REF!</definedName>
    <definedName name="PNFTotExp">#REF!</definedName>
    <definedName name="PNFTotRev" localSheetId="8">#REF!</definedName>
    <definedName name="PNFTotRev" localSheetId="3">#REF!</definedName>
    <definedName name="PNFTotRev" localSheetId="9">#REF!</definedName>
    <definedName name="PNFTotRev">#REF!</definedName>
    <definedName name="_xlnm.Print_Area" localSheetId="6">'2021-22 CC'!$B$2:$O$57</definedName>
    <definedName name="_xlnm.Print_Area" localSheetId="7">'2021-22 Univ'!$B$2:$K$50</definedName>
    <definedName name="_xlnm.Print_Area" localSheetId="1">'2022-23 CC'!$B$2:$O$57</definedName>
    <definedName name="_xlnm.Print_Area" localSheetId="2">'2022-23 Univ'!$B$2:$K$50</definedName>
    <definedName name="_xlnm.Print_Area" localSheetId="8">'21-22 Point Calculation'!$B$2:$J$38</definedName>
    <definedName name="_xlnm.Print_Area" localSheetId="10">'22-23 Need'!$A$2:$J$39</definedName>
    <definedName name="_xlnm.Print_Area" localSheetId="3">'22-23 Point Calculation'!$B$2:$L$38</definedName>
    <definedName name="_xlnm.Print_Area" localSheetId="9">'22-23 Recommendation'!$B$2:$I$40</definedName>
    <definedName name="_xlnm.Print_Area" localSheetId="4">'CC Data'!$B$2:$S$314</definedName>
    <definedName name="_xlnm.Print_Area" localSheetId="11">Scales!$B$2:$F$30</definedName>
    <definedName name="_xlnm.Print_Area" localSheetId="0">'Tabs Flow Chart'!$B$2:$W$35</definedName>
    <definedName name="_xlnm.Print_Area" localSheetId="5">'Univ Data'!$B$2:$S$177</definedName>
    <definedName name="_xlnm.Print_Titles" localSheetId="7">'2021-22 Univ'!$2:$2</definedName>
    <definedName name="_xlnm.Print_Titles" localSheetId="2">'2022-23 Univ'!$2:$2</definedName>
    <definedName name="russ" localSheetId="8">#REF!</definedName>
    <definedName name="russ" localSheetId="3">#REF!</definedName>
    <definedName name="russ" localSheetId="9">#REF!</definedName>
    <definedName name="russ">#REF!</definedName>
    <definedName name="S13A" localSheetId="8">#REF!</definedName>
    <definedName name="S13A" localSheetId="3">#REF!</definedName>
    <definedName name="S13A" localSheetId="9">#REF!</definedName>
    <definedName name="S13A">#REF!</definedName>
    <definedName name="S13B" localSheetId="8">#REF!</definedName>
    <definedName name="S13B" localSheetId="3">#REF!</definedName>
    <definedName name="S13B" localSheetId="9">#REF!</definedName>
    <definedName name="S13B">#REF!</definedName>
    <definedName name="S13C" localSheetId="8">#REF!</definedName>
    <definedName name="S13C" localSheetId="3">#REF!</definedName>
    <definedName name="S13C" localSheetId="9">#REF!</definedName>
    <definedName name="S13C">#REF!</definedName>
    <definedName name="S14A" localSheetId="8">#REF!</definedName>
    <definedName name="S14A" localSheetId="3">#REF!</definedName>
    <definedName name="S14A" localSheetId="9">#REF!</definedName>
    <definedName name="S14A">#REF!</definedName>
    <definedName name="S14B" localSheetId="8">#REF!</definedName>
    <definedName name="S14B" localSheetId="3">#REF!</definedName>
    <definedName name="S14B" localSheetId="9">#REF!</definedName>
    <definedName name="S14B">#REF!</definedName>
    <definedName name="S14C" localSheetId="8">#REF!</definedName>
    <definedName name="S14C" localSheetId="3">#REF!</definedName>
    <definedName name="S14C" localSheetId="9">#REF!</definedName>
    <definedName name="S14C">#REF!</definedName>
    <definedName name="S15A" localSheetId="8">#REF!</definedName>
    <definedName name="S15A" localSheetId="3">#REF!</definedName>
    <definedName name="S15A" localSheetId="9">#REF!</definedName>
    <definedName name="S15A">#REF!</definedName>
    <definedName name="S15B" localSheetId="8">#REF!</definedName>
    <definedName name="S15B" localSheetId="3">#REF!</definedName>
    <definedName name="S15B" localSheetId="9">#REF!</definedName>
    <definedName name="S15B">#REF!</definedName>
    <definedName name="S15C" localSheetId="8">#REF!</definedName>
    <definedName name="S15C" localSheetId="3">#REF!</definedName>
    <definedName name="S15C" localSheetId="9">#REF!</definedName>
    <definedName name="S15C">#REF!</definedName>
    <definedName name="Scd12Ins" localSheetId="8">#REF!</definedName>
    <definedName name="Scd12Ins" localSheetId="3">#REF!</definedName>
    <definedName name="Scd12Ins" localSheetId="9">#REF!</definedName>
    <definedName name="Scd12Ins">#REF!</definedName>
    <definedName name="Scd2Org" localSheetId="8">#REF!</definedName>
    <definedName name="Scd2Org" localSheetId="3">#REF!</definedName>
    <definedName name="Scd2Org" localSheetId="9">#REF!</definedName>
    <definedName name="Scd2Org">#REF!</definedName>
    <definedName name="Scd3Org" localSheetId="8">#REF!</definedName>
    <definedName name="Scd3Org" localSheetId="3">#REF!</definedName>
    <definedName name="Scd3Org" localSheetId="9">#REF!</definedName>
    <definedName name="Scd3Org">#REF!</definedName>
    <definedName name="Scd3TBL" localSheetId="8">#REF!</definedName>
    <definedName name="Scd3TBL" localSheetId="3">#REF!</definedName>
    <definedName name="Scd3TBL" localSheetId="9">#REF!</definedName>
    <definedName name="Scd3TBL">#REF!</definedName>
    <definedName name="Scd4Ins" localSheetId="8">#REF!</definedName>
    <definedName name="Scd4Ins" localSheetId="3">#REF!</definedName>
    <definedName name="Scd4Ins" localSheetId="9">#REF!</definedName>
    <definedName name="Scd4Ins">#REF!</definedName>
    <definedName name="Scd4Org" localSheetId="8">#REF!</definedName>
    <definedName name="Scd4Org" localSheetId="3">#REF!</definedName>
    <definedName name="Scd4Org" localSheetId="9">#REF!</definedName>
    <definedName name="Scd4Org">#REF!</definedName>
    <definedName name="Scd6Org" localSheetId="8">#REF!</definedName>
    <definedName name="Scd6Org" localSheetId="3">#REF!</definedName>
    <definedName name="Scd6Org" localSheetId="9">#REF!</definedName>
    <definedName name="Scd6Org">#REF!</definedName>
    <definedName name="Scd7Org" localSheetId="8">#REF!</definedName>
    <definedName name="Scd7Org" localSheetId="3">#REF!</definedName>
    <definedName name="Scd7Org" localSheetId="9">#REF!</definedName>
    <definedName name="Scd7Org">#REF!</definedName>
    <definedName name="Scd8Org" localSheetId="8">#REF!</definedName>
    <definedName name="Scd8Org" localSheetId="3">#REF!</definedName>
    <definedName name="Scd8Org" localSheetId="9">#REF!</definedName>
    <definedName name="Scd8Org">#REF!</definedName>
    <definedName name="Scd9Ins" localSheetId="8">#REF!</definedName>
    <definedName name="Scd9Ins" localSheetId="3">#REF!</definedName>
    <definedName name="Scd9Ins" localSheetId="9">#REF!</definedName>
    <definedName name="Scd9Ins">#REF!</definedName>
    <definedName name="Scd9Prog" localSheetId="8">#REF!</definedName>
    <definedName name="Scd9Prog" localSheetId="3">#REF!</definedName>
    <definedName name="Scd9Prog" localSheetId="9">#REF!</definedName>
    <definedName name="Scd9Prog">#REF!</definedName>
    <definedName name="ScdIns" localSheetId="8">#REF!</definedName>
    <definedName name="ScdIns" localSheetId="3">#REF!</definedName>
    <definedName name="ScdIns" localSheetId="9">#REF!</definedName>
    <definedName name="ScdIns">#REF!</definedName>
    <definedName name="ScdOrg" localSheetId="8">#REF!</definedName>
    <definedName name="ScdOrg" localSheetId="3">#REF!</definedName>
    <definedName name="ScdOrg" localSheetId="9">#REF!</definedName>
    <definedName name="ScdOrg">#REF!</definedName>
    <definedName name="SchedA" localSheetId="8">#REF!</definedName>
    <definedName name="SchedA" localSheetId="3">#REF!</definedName>
    <definedName name="SchedA" localSheetId="9">#REF!</definedName>
    <definedName name="SchedA">#REF!</definedName>
    <definedName name="SE" localSheetId="8">#REF!</definedName>
    <definedName name="SE" localSheetId="3">#REF!</definedName>
    <definedName name="SE" localSheetId="9">#REF!</definedName>
    <definedName name="SE">#REF!</definedName>
    <definedName name="SF" localSheetId="8">#REF!</definedName>
    <definedName name="SF" localSheetId="3">#REF!</definedName>
    <definedName name="SF" localSheetId="9">#REF!</definedName>
    <definedName name="SF">#REF!</definedName>
    <definedName name="SI" localSheetId="8">#REF!</definedName>
    <definedName name="SI" localSheetId="3">#REF!</definedName>
    <definedName name="SI" localSheetId="9">#REF!</definedName>
    <definedName name="SI">#REF!</definedName>
    <definedName name="SPFTE" localSheetId="8">#REF!</definedName>
    <definedName name="SPFTE" localSheetId="3">#REF!</definedName>
    <definedName name="SPFTE" localSheetId="9">#REF!</definedName>
    <definedName name="SPFTE">#REF!</definedName>
    <definedName name="SPSCH" localSheetId="8">#REF!</definedName>
    <definedName name="SPSCH" localSheetId="3">#REF!</definedName>
    <definedName name="SPSCH" localSheetId="9">#REF!</definedName>
    <definedName name="SPSCH">#REF!</definedName>
    <definedName name="SPTFTE" localSheetId="8">#REF!</definedName>
    <definedName name="SPTFTE" localSheetId="3">#REF!</definedName>
    <definedName name="SPTFTE" localSheetId="9">#REF!</definedName>
    <definedName name="SPTFTE">#REF!</definedName>
    <definedName name="SPTSCH" localSheetId="8">#REF!</definedName>
    <definedName name="SPTSCH" localSheetId="3">#REF!</definedName>
    <definedName name="SPTSCH" localSheetId="9">#REF!</definedName>
    <definedName name="SPTSCH">#REF!</definedName>
    <definedName name="Stud1995" localSheetId="8">#REF!</definedName>
    <definedName name="Stud1995" localSheetId="3">#REF!</definedName>
    <definedName name="Stud1995" localSheetId="9">#REF!</definedName>
    <definedName name="Stud1995">#REF!</definedName>
    <definedName name="Stud1996" localSheetId="8">#REF!</definedName>
    <definedName name="Stud1996" localSheetId="3">#REF!</definedName>
    <definedName name="Stud1996" localSheetId="9">#REF!</definedName>
    <definedName name="Stud1996">#REF!</definedName>
    <definedName name="Stud1997" localSheetId="8">#REF!</definedName>
    <definedName name="Stud1997" localSheetId="3">#REF!</definedName>
    <definedName name="Stud1997" localSheetId="9">#REF!</definedName>
    <definedName name="Stud1997">#REF!</definedName>
    <definedName name="Tben" localSheetId="8">#REF!</definedName>
    <definedName name="Tben" localSheetId="3">#REF!</definedName>
    <definedName name="Tben" localSheetId="9">#REF!</definedName>
    <definedName name="Tben">#REF!</definedName>
    <definedName name="TEIRPS" localSheetId="8">'[1]Schedule J'!#REF!</definedName>
    <definedName name="TEIRPS" localSheetId="3">'[1]Schedule J'!#REF!</definedName>
    <definedName name="TEIRPS" localSheetId="9">'[1]Schedule J'!#REF!</definedName>
    <definedName name="TEIRPS">'[1]Schedule J'!#REF!</definedName>
    <definedName name="TERESACT" localSheetId="8">#REF!</definedName>
    <definedName name="TERESACT" localSheetId="3">#REF!</definedName>
    <definedName name="TERESACT" localSheetId="9">#REF!</definedName>
    <definedName name="TERESACT">#REF!</definedName>
    <definedName name="TFUELUTIL" localSheetId="8">#REF!</definedName>
    <definedName name="TFUELUTIL" localSheetId="3">#REF!</definedName>
    <definedName name="TFUELUTIL" localSheetId="9">#REF!</definedName>
    <definedName name="TFUELUTIL">#REF!</definedName>
    <definedName name="TitleText" localSheetId="8">#REF!</definedName>
    <definedName name="TitleText" localSheetId="3">#REF!</definedName>
    <definedName name="TitleText" localSheetId="9">#REF!</definedName>
    <definedName name="TitleText">#REF!</definedName>
    <definedName name="total" localSheetId="8">#REF!</definedName>
    <definedName name="total" localSheetId="3">#REF!</definedName>
    <definedName name="total" localSheetId="9">#REF!</definedName>
    <definedName name="total">#REF!</definedName>
    <definedName name="TotExp" localSheetId="8">#REF!</definedName>
    <definedName name="TotExp" localSheetId="3">#REF!</definedName>
    <definedName name="TotExp" localSheetId="9">#REF!</definedName>
    <definedName name="TotExp">#REF!</definedName>
    <definedName name="TOTFUELS" localSheetId="8">#REF!</definedName>
    <definedName name="TOTFUELS" localSheetId="3">#REF!</definedName>
    <definedName name="TOTFUELS" localSheetId="9">#REF!</definedName>
    <definedName name="TOTFUELS">#REF!</definedName>
    <definedName name="TotImp" localSheetId="8">'[2]Schedule 1'!#REF!</definedName>
    <definedName name="TotImp" localSheetId="3">'[2]Schedule 1'!#REF!</definedName>
    <definedName name="TotImp" localSheetId="9">'[2]Schedule 1'!#REF!</definedName>
    <definedName name="TotImp">'[2]Schedule 1'!#REF!</definedName>
    <definedName name="TOTUTIL" localSheetId="8">#REF!</definedName>
    <definedName name="TOTUTIL" localSheetId="3">#REF!</definedName>
    <definedName name="TOTUTIL" localSheetId="9">#REF!</definedName>
    <definedName name="TOTUTIL">#REF!</definedName>
    <definedName name="TRENTSTAT" localSheetId="8">#REF!</definedName>
    <definedName name="TRENTSTAT" localSheetId="3">#REF!</definedName>
    <definedName name="TRENTSTAT" localSheetId="9">#REF!</definedName>
    <definedName name="TRENTSTAT">#REF!</definedName>
    <definedName name="TRRESACT" localSheetId="8">#REF!</definedName>
    <definedName name="TRRESACT" localSheetId="3">#REF!</definedName>
    <definedName name="TRRESACT" localSheetId="9">#REF!</definedName>
    <definedName name="TRRESACT">#REF!</definedName>
    <definedName name="TSal" localSheetId="8">#REF!</definedName>
    <definedName name="TSal" localSheetId="3">#REF!</definedName>
    <definedName name="TSal" localSheetId="9">#REF!</definedName>
    <definedName name="TS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5" i="69" l="1"/>
  <c r="F34" i="69"/>
  <c r="F33" i="69"/>
  <c r="F29" i="69"/>
  <c r="F28" i="69"/>
  <c r="F27" i="69"/>
  <c r="F26" i="69"/>
  <c r="F25" i="69"/>
  <c r="F24" i="69"/>
  <c r="F23" i="69"/>
  <c r="F22" i="69"/>
  <c r="F21" i="69"/>
  <c r="F20" i="69"/>
  <c r="F19" i="69"/>
  <c r="F18" i="69"/>
  <c r="F17" i="69"/>
  <c r="F13" i="69"/>
  <c r="F12" i="69"/>
  <c r="F11" i="69"/>
  <c r="F10" i="69"/>
  <c r="F9" i="69"/>
  <c r="F8" i="69"/>
  <c r="AL28" i="43" l="1"/>
  <c r="H29" i="69" l="1"/>
  <c r="H28" i="69"/>
  <c r="H27" i="69"/>
  <c r="H26" i="69"/>
  <c r="H25" i="69"/>
  <c r="H24" i="69"/>
  <c r="H23" i="69"/>
  <c r="H22" i="69"/>
  <c r="H21" i="69"/>
  <c r="H20" i="69"/>
  <c r="H19" i="69"/>
  <c r="H18" i="69"/>
  <c r="H17" i="69"/>
  <c r="H35" i="69"/>
  <c r="H34" i="69"/>
  <c r="H33" i="69"/>
  <c r="H13" i="69"/>
  <c r="H12" i="69"/>
  <c r="H11" i="69"/>
  <c r="H10" i="69"/>
  <c r="H9" i="69"/>
  <c r="H8" i="69"/>
  <c r="AM151" i="43"/>
  <c r="AM133" i="43"/>
  <c r="AM115" i="43"/>
  <c r="AM97" i="43"/>
  <c r="AM79" i="43"/>
  <c r="AM61" i="43"/>
  <c r="AM28" i="43" l="1"/>
  <c r="AM157" i="43"/>
  <c r="AM139" i="43"/>
  <c r="AM121" i="43"/>
  <c r="AM103" i="43"/>
  <c r="AM85" i="43"/>
  <c r="AM67" i="43"/>
  <c r="AA168" i="43" l="1"/>
  <c r="AB168" i="43"/>
  <c r="AC168" i="43"/>
  <c r="AD168" i="43"/>
  <c r="AE168" i="43"/>
  <c r="AF168" i="43"/>
  <c r="AG168" i="43"/>
  <c r="AH168" i="43"/>
  <c r="AI168" i="43"/>
  <c r="AJ168" i="43"/>
  <c r="AK168" i="43"/>
  <c r="AL168" i="43"/>
  <c r="AM168" i="43"/>
  <c r="E26" i="53" l="1"/>
  <c r="E49" i="53" s="1"/>
  <c r="E24" i="53"/>
  <c r="E47" i="53" s="1"/>
  <c r="E19" i="53"/>
  <c r="E43" i="53" s="1"/>
  <c r="E18" i="53"/>
  <c r="E42" i="53" s="1"/>
  <c r="E17" i="53"/>
  <c r="E41" i="53" s="1"/>
  <c r="D26" i="53"/>
  <c r="D49" i="53" s="1"/>
  <c r="D24" i="53"/>
  <c r="D47" i="53" s="1"/>
  <c r="D19" i="53"/>
  <c r="D43" i="53" s="1"/>
  <c r="D18" i="53"/>
  <c r="D42" i="53" s="1"/>
  <c r="D17" i="53"/>
  <c r="D41" i="53" s="1"/>
  <c r="C26" i="53"/>
  <c r="C49" i="53" s="1"/>
  <c r="C24" i="53"/>
  <c r="C47" i="53" s="1"/>
  <c r="C19" i="53"/>
  <c r="C43" i="53" s="1"/>
  <c r="C18" i="53"/>
  <c r="C42" i="53" s="1"/>
  <c r="C17" i="53"/>
  <c r="C41" i="53" s="1"/>
  <c r="AM49" i="43" l="1"/>
  <c r="AM31" i="43"/>
  <c r="AM13" i="43"/>
  <c r="K24" i="53" l="1"/>
  <c r="K47" i="53" s="1"/>
  <c r="J24" i="53"/>
  <c r="J47" i="53" s="1"/>
  <c r="I24" i="53"/>
  <c r="I47" i="53" s="1"/>
  <c r="H24" i="53"/>
  <c r="H47" i="53" s="1"/>
  <c r="G24" i="53"/>
  <c r="G47" i="53" s="1"/>
  <c r="F24" i="53"/>
  <c r="F47" i="53" s="1"/>
  <c r="M6" i="53"/>
  <c r="M7" i="53"/>
  <c r="M12" i="53"/>
  <c r="M14" i="53"/>
  <c r="L6" i="53"/>
  <c r="L7" i="53"/>
  <c r="L12" i="53"/>
  <c r="L14" i="53"/>
  <c r="L29" i="53"/>
  <c r="L37" i="71"/>
  <c r="L36" i="71"/>
  <c r="L35" i="71"/>
  <c r="L34" i="71"/>
  <c r="L33" i="71"/>
  <c r="L32" i="71"/>
  <c r="L31" i="71"/>
  <c r="L30" i="71"/>
  <c r="L29" i="71"/>
  <c r="N177" i="43" l="1"/>
  <c r="O177" i="43"/>
  <c r="P177" i="43"/>
  <c r="S177" i="43" l="1"/>
  <c r="AL157" i="43"/>
  <c r="AK157" i="43"/>
  <c r="AJ157" i="43"/>
  <c r="AI157" i="43"/>
  <c r="AH157" i="43"/>
  <c r="AG157" i="43"/>
  <c r="AF157" i="43"/>
  <c r="AM155" i="43"/>
  <c r="AL155" i="43"/>
  <c r="AK155" i="43"/>
  <c r="AJ155" i="43"/>
  <c r="AI155" i="43"/>
  <c r="AH155" i="43"/>
  <c r="AG155" i="43"/>
  <c r="AF155" i="43"/>
  <c r="AM154" i="43"/>
  <c r="AL154" i="43"/>
  <c r="AK154" i="43"/>
  <c r="AJ154" i="43"/>
  <c r="AI154" i="43"/>
  <c r="AH154" i="43"/>
  <c r="AG154" i="43"/>
  <c r="AF154" i="43"/>
  <c r="AM137" i="43"/>
  <c r="AL137" i="43"/>
  <c r="AK137" i="43"/>
  <c r="AJ137" i="43"/>
  <c r="AI137" i="43"/>
  <c r="AH137" i="43"/>
  <c r="AG137" i="43"/>
  <c r="AF137" i="43"/>
  <c r="AM136" i="43"/>
  <c r="AL136" i="43"/>
  <c r="AK136" i="43"/>
  <c r="AJ136" i="43"/>
  <c r="AI136" i="43"/>
  <c r="AH136" i="43"/>
  <c r="AG136" i="43"/>
  <c r="AF136" i="43"/>
  <c r="AL139" i="43"/>
  <c r="AK139" i="43"/>
  <c r="AJ139" i="43"/>
  <c r="AI139" i="43"/>
  <c r="AH139" i="43"/>
  <c r="AG139" i="43"/>
  <c r="AF139" i="43"/>
  <c r="AM119" i="43"/>
  <c r="AL119" i="43"/>
  <c r="AK119" i="43"/>
  <c r="AJ119" i="43"/>
  <c r="AI119" i="43"/>
  <c r="AH119" i="43"/>
  <c r="AG119" i="43"/>
  <c r="AF119" i="43"/>
  <c r="AM118" i="43"/>
  <c r="AL118" i="43"/>
  <c r="AK118" i="43"/>
  <c r="AJ118" i="43"/>
  <c r="AI118" i="43"/>
  <c r="AH118" i="43"/>
  <c r="AG118" i="43"/>
  <c r="AF118" i="43"/>
  <c r="AL103" i="43"/>
  <c r="AK103" i="43"/>
  <c r="AJ103" i="43"/>
  <c r="AI103" i="43"/>
  <c r="AH103" i="43"/>
  <c r="AG103" i="43"/>
  <c r="AF103" i="43"/>
  <c r="AM101" i="43"/>
  <c r="AL101" i="43"/>
  <c r="AK101" i="43"/>
  <c r="AJ101" i="43"/>
  <c r="AI101" i="43"/>
  <c r="AH101" i="43"/>
  <c r="AG101" i="43"/>
  <c r="AF101" i="43"/>
  <c r="AM100" i="43"/>
  <c r="AL100" i="43"/>
  <c r="AK100" i="43"/>
  <c r="AJ100" i="43"/>
  <c r="AI100" i="43"/>
  <c r="AH100" i="43"/>
  <c r="AG100" i="43"/>
  <c r="AF100" i="43"/>
  <c r="AM83" i="43"/>
  <c r="AL83" i="43"/>
  <c r="AK83" i="43"/>
  <c r="AJ83" i="43"/>
  <c r="AI83" i="43"/>
  <c r="AH83" i="43"/>
  <c r="AG83" i="43"/>
  <c r="AF83" i="43"/>
  <c r="AM82" i="43"/>
  <c r="AL82" i="43"/>
  <c r="AK82" i="43"/>
  <c r="AJ82" i="43"/>
  <c r="AI82" i="43"/>
  <c r="AH82" i="43"/>
  <c r="AG82" i="43"/>
  <c r="AF82" i="43"/>
  <c r="Q177" i="43"/>
  <c r="AM65" i="43" l="1"/>
  <c r="AL65" i="43"/>
  <c r="AK65" i="43"/>
  <c r="AJ65" i="43"/>
  <c r="AI65" i="43"/>
  <c r="AH65" i="43"/>
  <c r="AG65" i="43"/>
  <c r="AF65" i="43"/>
  <c r="AM64" i="43"/>
  <c r="AL64" i="43"/>
  <c r="AK64" i="43"/>
  <c r="AJ64" i="43"/>
  <c r="AI64" i="43"/>
  <c r="AH64" i="43"/>
  <c r="AG64" i="43"/>
  <c r="AF64" i="43"/>
  <c r="AM47" i="43"/>
  <c r="AL47" i="43"/>
  <c r="AK47" i="43"/>
  <c r="AJ47" i="43"/>
  <c r="AI47" i="43"/>
  <c r="AH47" i="43"/>
  <c r="AG47" i="43"/>
  <c r="AF47" i="43"/>
  <c r="AM46" i="43"/>
  <c r="AL46" i="43"/>
  <c r="AK46" i="43"/>
  <c r="AJ46" i="43"/>
  <c r="AI46" i="43"/>
  <c r="AH46" i="43"/>
  <c r="AG46" i="43"/>
  <c r="AF46" i="43"/>
  <c r="AF29" i="43"/>
  <c r="AG29" i="43"/>
  <c r="AH29" i="43"/>
  <c r="AI29" i="43"/>
  <c r="AJ29" i="43"/>
  <c r="AK29" i="43"/>
  <c r="AL29" i="43"/>
  <c r="AM29" i="43"/>
  <c r="AM11" i="43"/>
  <c r="AL11" i="43"/>
  <c r="AK11" i="43"/>
  <c r="AJ11" i="43"/>
  <c r="AI11" i="43"/>
  <c r="AH11" i="43"/>
  <c r="AG11" i="43"/>
  <c r="AF11" i="43"/>
  <c r="AM10" i="43"/>
  <c r="AL10" i="43"/>
  <c r="AK10" i="43"/>
  <c r="AJ10" i="43"/>
  <c r="AI10" i="43"/>
  <c r="AH10" i="43"/>
  <c r="AG10" i="43"/>
  <c r="AF10" i="43"/>
  <c r="AL151" i="43"/>
  <c r="AL152" i="43"/>
  <c r="AL153" i="43"/>
  <c r="AL133" i="43"/>
  <c r="AL134" i="43"/>
  <c r="AL135" i="43"/>
  <c r="AL115" i="43"/>
  <c r="AL116" i="43"/>
  <c r="AL117" i="43"/>
  <c r="AL97" i="43"/>
  <c r="AL98" i="43"/>
  <c r="AL99" i="43"/>
  <c r="AL79" i="43"/>
  <c r="AL80" i="43"/>
  <c r="AL81" i="43"/>
  <c r="AL61" i="43"/>
  <c r="AL62" i="43"/>
  <c r="AL63" i="43"/>
  <c r="AL43" i="43"/>
  <c r="AL44" i="43"/>
  <c r="AL45" i="43"/>
  <c r="AL25" i="43"/>
  <c r="AL26" i="43"/>
  <c r="AL27" i="43"/>
  <c r="AK7" i="43"/>
  <c r="AL7" i="43"/>
  <c r="AL169" i="43" s="1"/>
  <c r="AK8" i="43"/>
  <c r="AL8" i="43"/>
  <c r="AK9" i="43"/>
  <c r="AL9" i="43"/>
  <c r="AL171" i="43" s="1"/>
  <c r="N8" i="43" l="1"/>
  <c r="O116" i="43"/>
  <c r="O26" i="43"/>
  <c r="O8" i="43"/>
  <c r="AL170" i="43"/>
  <c r="AN332" i="42"/>
  <c r="AN341" i="42" s="1"/>
  <c r="AM332" i="42"/>
  <c r="AM341" i="42" s="1"/>
  <c r="AL332" i="42"/>
  <c r="AL341" i="42" s="1"/>
  <c r="AL350" i="42" s="1"/>
  <c r="AL359" i="42" s="1"/>
  <c r="AM313" i="42"/>
  <c r="AL313" i="42"/>
  <c r="AH313" i="42"/>
  <c r="AF313" i="42"/>
  <c r="AE313" i="42"/>
  <c r="AD313" i="42"/>
  <c r="AC313" i="42"/>
  <c r="AB313" i="42"/>
  <c r="AA313" i="42"/>
  <c r="Z313" i="42"/>
  <c r="AM312" i="42"/>
  <c r="AL312" i="42"/>
  <c r="AH312" i="42"/>
  <c r="AF312" i="42"/>
  <c r="AE312" i="42"/>
  <c r="AD312" i="42"/>
  <c r="AC312" i="42"/>
  <c r="AB312" i="42"/>
  <c r="AA312" i="42"/>
  <c r="Z312" i="42"/>
  <c r="AM311" i="42"/>
  <c r="AL311" i="42"/>
  <c r="AH311" i="42"/>
  <c r="AF311" i="42"/>
  <c r="AE311" i="42"/>
  <c r="AD311" i="42"/>
  <c r="AC311" i="42"/>
  <c r="AB311" i="42"/>
  <c r="AA311" i="42"/>
  <c r="Z311" i="42"/>
  <c r="AM310" i="42"/>
  <c r="AL310" i="42"/>
  <c r="AH310" i="42"/>
  <c r="AF310" i="42"/>
  <c r="AE310" i="42"/>
  <c r="AD310" i="42"/>
  <c r="AC310" i="42"/>
  <c r="AB310" i="42"/>
  <c r="AA310" i="42"/>
  <c r="Z310" i="42"/>
  <c r="AM309" i="42"/>
  <c r="AL309" i="42"/>
  <c r="AH309" i="42"/>
  <c r="AF309" i="42"/>
  <c r="AE309" i="42"/>
  <c r="AD309" i="42"/>
  <c r="AC309" i="42"/>
  <c r="AB309" i="42"/>
  <c r="AA309" i="42"/>
  <c r="Z309" i="42"/>
  <c r="AM308" i="42"/>
  <c r="AL308" i="42"/>
  <c r="AM307" i="42"/>
  <c r="AL307" i="42"/>
  <c r="AL314" i="42" s="1"/>
  <c r="AH307" i="42"/>
  <c r="AF307" i="42"/>
  <c r="AE307" i="42"/>
  <c r="AD307" i="42"/>
  <c r="AC307" i="42"/>
  <c r="AB307" i="42"/>
  <c r="AA307" i="42"/>
  <c r="Z307" i="42"/>
  <c r="AM306" i="42"/>
  <c r="AL306" i="42"/>
  <c r="AH306" i="42"/>
  <c r="AF306" i="42"/>
  <c r="AE306" i="42"/>
  <c r="AD306" i="42"/>
  <c r="AC306" i="42"/>
  <c r="AB306" i="42"/>
  <c r="AA306" i="42"/>
  <c r="Z306" i="42"/>
  <c r="AM305" i="42"/>
  <c r="AL305" i="42"/>
  <c r="AH305" i="42"/>
  <c r="AF305" i="42"/>
  <c r="AE305" i="42"/>
  <c r="AD305" i="42"/>
  <c r="AC305" i="42"/>
  <c r="AB305" i="42"/>
  <c r="AA305" i="42"/>
  <c r="Z305" i="42"/>
  <c r="AM304" i="42"/>
  <c r="AL304" i="42"/>
  <c r="AH304" i="42"/>
  <c r="AF304" i="42"/>
  <c r="AE304" i="42"/>
  <c r="AD304" i="42"/>
  <c r="AC304" i="42"/>
  <c r="AB304" i="42"/>
  <c r="AA304" i="42"/>
  <c r="Z304" i="42"/>
  <c r="AM303" i="42"/>
  <c r="AL303" i="42"/>
  <c r="AH303" i="42"/>
  <c r="AF303" i="42"/>
  <c r="AE303" i="42"/>
  <c r="AD303" i="42"/>
  <c r="AC303" i="42"/>
  <c r="AB303" i="42"/>
  <c r="AA303" i="42"/>
  <c r="Z303" i="42"/>
  <c r="AM302" i="42"/>
  <c r="AO26" i="42"/>
  <c r="AO49" i="42" s="1"/>
  <c r="AO72" i="42" s="1"/>
  <c r="AO95" i="42" s="1"/>
  <c r="AO118" i="42" s="1"/>
  <c r="AO141" i="42" s="1"/>
  <c r="AO164" i="42" s="1"/>
  <c r="AO187" i="42" s="1"/>
  <c r="AO210" i="42" s="1"/>
  <c r="AO233" i="42" s="1"/>
  <c r="AO256" i="42" s="1"/>
  <c r="AO279" i="42" s="1"/>
  <c r="AO302" i="42" s="1"/>
  <c r="AO323" i="42" s="1"/>
  <c r="AO332" i="42" s="1"/>
  <c r="AO341" i="42" s="1"/>
  <c r="AO350" i="42" s="1"/>
  <c r="AO359" i="42" s="1"/>
  <c r="AN26" i="42"/>
  <c r="AN49" i="42" s="1"/>
  <c r="AN72" i="42" s="1"/>
  <c r="AN95" i="42" s="1"/>
  <c r="AN118" i="42" s="1"/>
  <c r="AN141" i="42" s="1"/>
  <c r="AN164" i="42" s="1"/>
  <c r="AN187" i="42" s="1"/>
  <c r="AN210" i="42" s="1"/>
  <c r="AN233" i="42" s="1"/>
  <c r="AN256" i="42" s="1"/>
  <c r="AN279" i="42" s="1"/>
  <c r="AN302" i="42" s="1"/>
  <c r="BH323" i="42"/>
  <c r="BG323" i="42"/>
  <c r="BF323" i="42"/>
  <c r="AK356" i="42" s="1"/>
  <c r="BE323" i="42"/>
  <c r="BC323" i="42"/>
  <c r="BA323" i="42"/>
  <c r="AZ323" i="42"/>
  <c r="AY323" i="42"/>
  <c r="AX323" i="42"/>
  <c r="AW323" i="42"/>
  <c r="AV323" i="42"/>
  <c r="AU323" i="42"/>
  <c r="BH322" i="42"/>
  <c r="BG322" i="42"/>
  <c r="BF322" i="42"/>
  <c r="AK355" i="42" s="1"/>
  <c r="BE322" i="42"/>
  <c r="BC322" i="42"/>
  <c r="BA322" i="42"/>
  <c r="AZ322" i="42"/>
  <c r="AY322" i="42"/>
  <c r="AX322" i="42"/>
  <c r="AW322" i="42"/>
  <c r="AV322" i="42"/>
  <c r="AU322" i="42"/>
  <c r="BH321" i="42"/>
  <c r="BG321" i="42"/>
  <c r="BF321" i="42"/>
  <c r="BE321" i="42"/>
  <c r="BC321" i="42"/>
  <c r="BA321" i="42"/>
  <c r="AZ321" i="42"/>
  <c r="AY321" i="42"/>
  <c r="AX321" i="42"/>
  <c r="AW321" i="42"/>
  <c r="AV321" i="42"/>
  <c r="AU321" i="42"/>
  <c r="BH320" i="42"/>
  <c r="BG320" i="42"/>
  <c r="BF320" i="42"/>
  <c r="AK354" i="42" s="1"/>
  <c r="BE320" i="42"/>
  <c r="BC320" i="42"/>
  <c r="BA320" i="42"/>
  <c r="AZ320" i="42"/>
  <c r="AY320" i="42"/>
  <c r="AX320" i="42"/>
  <c r="AW320" i="42"/>
  <c r="AV320" i="42"/>
  <c r="AU320" i="42"/>
  <c r="BH319" i="42"/>
  <c r="BG319" i="42"/>
  <c r="BF319" i="42"/>
  <c r="AK353" i="42" s="1"/>
  <c r="BE319" i="42"/>
  <c r="BC319" i="42"/>
  <c r="BA319" i="42"/>
  <c r="AZ319" i="42"/>
  <c r="AY319" i="42"/>
  <c r="AX319" i="42"/>
  <c r="AW319" i="42"/>
  <c r="AV319" i="42"/>
  <c r="AU319" i="42"/>
  <c r="BH318" i="42"/>
  <c r="BG318" i="42"/>
  <c r="BF318" i="42"/>
  <c r="AK352" i="42" s="1"/>
  <c r="BE318" i="42"/>
  <c r="BC318" i="42"/>
  <c r="BA318" i="42"/>
  <c r="AZ318" i="42"/>
  <c r="AY318" i="42"/>
  <c r="AX318" i="42"/>
  <c r="AW318" i="42"/>
  <c r="AV318" i="42"/>
  <c r="AU318" i="42"/>
  <c r="BH317" i="42"/>
  <c r="BG317" i="42"/>
  <c r="BF317" i="42"/>
  <c r="AK351" i="42" s="1"/>
  <c r="BE317" i="42"/>
  <c r="BC317" i="42"/>
  <c r="BA317" i="42"/>
  <c r="AZ317" i="42"/>
  <c r="AY317" i="42"/>
  <c r="AX317" i="42"/>
  <c r="AW317" i="42"/>
  <c r="AV317" i="42"/>
  <c r="AU317" i="42"/>
  <c r="BH316" i="42"/>
  <c r="AM347" i="42" s="1"/>
  <c r="BG316" i="42"/>
  <c r="BF316" i="42"/>
  <c r="AK347" i="42" s="1"/>
  <c r="BE316" i="42"/>
  <c r="BC316" i="42"/>
  <c r="BA316" i="42"/>
  <c r="AZ316" i="42"/>
  <c r="AY316" i="42"/>
  <c r="AX316" i="42"/>
  <c r="AW316" i="42"/>
  <c r="AV316" i="42"/>
  <c r="AU316" i="42"/>
  <c r="BH315" i="42"/>
  <c r="BG315" i="42"/>
  <c r="BF315" i="42"/>
  <c r="AK346" i="42" s="1"/>
  <c r="BE315" i="42"/>
  <c r="BC315" i="42"/>
  <c r="BA315" i="42"/>
  <c r="AZ315" i="42"/>
  <c r="AY315" i="42"/>
  <c r="AX315" i="42"/>
  <c r="AW315" i="42"/>
  <c r="AV315" i="42"/>
  <c r="AU315" i="42"/>
  <c r="BH314" i="42"/>
  <c r="BG314" i="42"/>
  <c r="BF314" i="42"/>
  <c r="BE314" i="42"/>
  <c r="BC314" i="42"/>
  <c r="BA314" i="42"/>
  <c r="AZ314" i="42"/>
  <c r="AY314" i="42"/>
  <c r="AX314" i="42"/>
  <c r="AW314" i="42"/>
  <c r="AV314" i="42"/>
  <c r="AU314" i="42"/>
  <c r="BH313" i="42"/>
  <c r="AM345" i="42" s="1"/>
  <c r="BG313" i="42"/>
  <c r="BF313" i="42"/>
  <c r="AK345" i="42" s="1"/>
  <c r="BE313" i="42"/>
  <c r="BC313" i="42"/>
  <c r="BA313" i="42"/>
  <c r="AZ313" i="42"/>
  <c r="AY313" i="42"/>
  <c r="AX313" i="42"/>
  <c r="AW313" i="42"/>
  <c r="AV313" i="42"/>
  <c r="AU313" i="42"/>
  <c r="BH312" i="42"/>
  <c r="BG312" i="42"/>
  <c r="BF312" i="42"/>
  <c r="AK344" i="42" s="1"/>
  <c r="BE312" i="42"/>
  <c r="BC312" i="42"/>
  <c r="BA312" i="42"/>
  <c r="AZ312" i="42"/>
  <c r="AY312" i="42"/>
  <c r="AX312" i="42"/>
  <c r="AW312" i="42"/>
  <c r="AV312" i="42"/>
  <c r="AU312" i="42"/>
  <c r="BH311" i="42"/>
  <c r="AM343" i="42" s="1"/>
  <c r="BG311" i="42"/>
  <c r="BF311" i="42"/>
  <c r="AK343" i="42" s="1"/>
  <c r="BE311" i="42"/>
  <c r="BC311" i="42"/>
  <c r="BA311" i="42"/>
  <c r="AZ311" i="42"/>
  <c r="AY311" i="42"/>
  <c r="AX311" i="42"/>
  <c r="AW311" i="42"/>
  <c r="AV311" i="42"/>
  <c r="AU311" i="42"/>
  <c r="BH310" i="42"/>
  <c r="BG310" i="42"/>
  <c r="BF310" i="42"/>
  <c r="AK342" i="42" s="1"/>
  <c r="BE310" i="42"/>
  <c r="BC310" i="42"/>
  <c r="BA310" i="42"/>
  <c r="AZ310" i="42"/>
  <c r="AY310" i="42"/>
  <c r="AX310" i="42"/>
  <c r="AW310" i="42"/>
  <c r="AV310" i="42"/>
  <c r="AU310" i="42"/>
  <c r="BH309" i="42"/>
  <c r="BG309" i="42"/>
  <c r="BF309" i="42"/>
  <c r="AK338" i="42" s="1"/>
  <c r="AK365" i="42" s="1"/>
  <c r="BE309" i="42"/>
  <c r="BC309" i="42"/>
  <c r="BA309" i="42"/>
  <c r="AZ309" i="42"/>
  <c r="AY309" i="42"/>
  <c r="AD338" i="42" s="1"/>
  <c r="AX309" i="42"/>
  <c r="AW309" i="42"/>
  <c r="AV309" i="42"/>
  <c r="AU309" i="42"/>
  <c r="BH308" i="42"/>
  <c r="AM337" i="42" s="1"/>
  <c r="BG308" i="42"/>
  <c r="BF308" i="42"/>
  <c r="AK337" i="42" s="1"/>
  <c r="AK364" i="42" s="1"/>
  <c r="BE308" i="42"/>
  <c r="BC308" i="42"/>
  <c r="BA308" i="42"/>
  <c r="AZ308" i="42"/>
  <c r="AY308" i="42"/>
  <c r="AX308" i="42"/>
  <c r="AW308" i="42"/>
  <c r="AB337" i="42" s="1"/>
  <c r="AV308" i="42"/>
  <c r="AU308" i="42"/>
  <c r="BH307" i="42"/>
  <c r="BG307" i="42"/>
  <c r="BF307" i="42"/>
  <c r="BE307" i="42"/>
  <c r="BC307" i="42"/>
  <c r="BA307" i="42"/>
  <c r="AZ307" i="42"/>
  <c r="AY307" i="42"/>
  <c r="AX307" i="42"/>
  <c r="AW307" i="42"/>
  <c r="AV307" i="42"/>
  <c r="AU307" i="42"/>
  <c r="BH306" i="42"/>
  <c r="BG306" i="42"/>
  <c r="BF306" i="42"/>
  <c r="AK327" i="42" s="1"/>
  <c r="BE306" i="42"/>
  <c r="BC306" i="42"/>
  <c r="BA306" i="42"/>
  <c r="AZ306" i="42"/>
  <c r="AY306" i="42"/>
  <c r="AX306" i="42"/>
  <c r="AW306" i="42"/>
  <c r="AV306" i="42"/>
  <c r="AU306" i="42"/>
  <c r="Z336" i="42" s="1"/>
  <c r="BH305" i="42"/>
  <c r="BG305" i="42"/>
  <c r="BF305" i="42"/>
  <c r="AK335" i="42" s="1"/>
  <c r="AK362" i="42" s="1"/>
  <c r="BE305" i="42"/>
  <c r="BC305" i="42"/>
  <c r="BA305" i="42"/>
  <c r="AF335" i="42" s="1"/>
  <c r="AZ305" i="42"/>
  <c r="AY305" i="42"/>
  <c r="AX305" i="42"/>
  <c r="AW305" i="42"/>
  <c r="AV305" i="42"/>
  <c r="AU305" i="42"/>
  <c r="BH304" i="42"/>
  <c r="BG304" i="42"/>
  <c r="BF304" i="42"/>
  <c r="AK334" i="42" s="1"/>
  <c r="AK361" i="42" s="1"/>
  <c r="BE304" i="42"/>
  <c r="BC304" i="42"/>
  <c r="BA304" i="42"/>
  <c r="AZ304" i="42"/>
  <c r="AY304" i="42"/>
  <c r="AD334" i="42" s="1"/>
  <c r="AX304" i="42"/>
  <c r="AW304" i="42"/>
  <c r="AV304" i="42"/>
  <c r="AU304" i="42"/>
  <c r="BH303" i="42"/>
  <c r="AM333" i="42" s="1"/>
  <c r="BG303" i="42"/>
  <c r="BF303" i="42"/>
  <c r="AK333" i="42" s="1"/>
  <c r="BE303" i="42"/>
  <c r="BC303" i="42"/>
  <c r="BA303" i="42"/>
  <c r="AZ303" i="42"/>
  <c r="AE333" i="42" s="1"/>
  <c r="AY303" i="42"/>
  <c r="AX303" i="42"/>
  <c r="AW303" i="42"/>
  <c r="AV303" i="42"/>
  <c r="AA333" i="42" s="1"/>
  <c r="AU303" i="42"/>
  <c r="BH302" i="42"/>
  <c r="BK26" i="42"/>
  <c r="BK49" i="42" s="1"/>
  <c r="BJ26" i="42"/>
  <c r="BJ49" i="42" s="1"/>
  <c r="BJ72" i="42" s="1"/>
  <c r="BJ95" i="42" s="1"/>
  <c r="BJ118" i="42" s="1"/>
  <c r="BJ141" i="42" s="1"/>
  <c r="BJ164" i="42" s="1"/>
  <c r="BJ187" i="42" s="1"/>
  <c r="BJ210" i="42" s="1"/>
  <c r="BJ233" i="42" s="1"/>
  <c r="BJ256" i="42" s="1"/>
  <c r="BJ279" i="42" s="1"/>
  <c r="BJ302" i="42" s="1"/>
  <c r="BI26" i="42"/>
  <c r="BI49" i="42" s="1"/>
  <c r="BI72" i="42" s="1"/>
  <c r="BI95" i="42" s="1"/>
  <c r="BI118" i="42" s="1"/>
  <c r="BI141" i="42" s="1"/>
  <c r="BI164" i="42" s="1"/>
  <c r="BI187" i="42" s="1"/>
  <c r="BI210" i="42" s="1"/>
  <c r="BI233" i="42" s="1"/>
  <c r="BI256" i="42" s="1"/>
  <c r="BI279" i="42" s="1"/>
  <c r="BI302" i="42" s="1"/>
  <c r="CC323" i="42"/>
  <c r="BZ323" i="42"/>
  <c r="BY323" i="42"/>
  <c r="BX323" i="42"/>
  <c r="BW323" i="42"/>
  <c r="BV323" i="42"/>
  <c r="BU323" i="42"/>
  <c r="BT323" i="42"/>
  <c r="BS323" i="42"/>
  <c r="BR323" i="42"/>
  <c r="BQ323" i="42"/>
  <c r="BP323" i="42"/>
  <c r="CC322" i="42"/>
  <c r="BZ322" i="42"/>
  <c r="BY322" i="42"/>
  <c r="BX322" i="42"/>
  <c r="BW322" i="42"/>
  <c r="BV322" i="42"/>
  <c r="BU322" i="42"/>
  <c r="BT322" i="42"/>
  <c r="BS322" i="42"/>
  <c r="BR322" i="42"/>
  <c r="BQ322" i="42"/>
  <c r="BP322" i="42"/>
  <c r="CC321" i="42"/>
  <c r="BZ321" i="42"/>
  <c r="BY321" i="42"/>
  <c r="BX321" i="42"/>
  <c r="BW321" i="42"/>
  <c r="BV321" i="42"/>
  <c r="BU321" i="42"/>
  <c r="BT321" i="42"/>
  <c r="BS321" i="42"/>
  <c r="BR321" i="42"/>
  <c r="BQ321" i="42"/>
  <c r="BP321" i="42"/>
  <c r="CC320" i="42"/>
  <c r="BZ320" i="42"/>
  <c r="BY320" i="42"/>
  <c r="BX320" i="42"/>
  <c r="BW320" i="42"/>
  <c r="BV320" i="42"/>
  <c r="BU320" i="42"/>
  <c r="BT320" i="42"/>
  <c r="BS320" i="42"/>
  <c r="BR320" i="42"/>
  <c r="BQ320" i="42"/>
  <c r="BP320" i="42"/>
  <c r="CC319" i="42"/>
  <c r="BZ319" i="42"/>
  <c r="BY319" i="42"/>
  <c r="BX319" i="42"/>
  <c r="BW319" i="42"/>
  <c r="BV319" i="42"/>
  <c r="BU319" i="42"/>
  <c r="BT319" i="42"/>
  <c r="BS319" i="42"/>
  <c r="BR319" i="42"/>
  <c r="BQ319" i="42"/>
  <c r="BP319" i="42"/>
  <c r="CC318" i="42"/>
  <c r="BZ318" i="42"/>
  <c r="BY318" i="42"/>
  <c r="BX318" i="42"/>
  <c r="BW318" i="42"/>
  <c r="BV318" i="42"/>
  <c r="BU318" i="42"/>
  <c r="BT318" i="42"/>
  <c r="BS318" i="42"/>
  <c r="BR318" i="42"/>
  <c r="BQ318" i="42"/>
  <c r="BP318" i="42"/>
  <c r="CC317" i="42"/>
  <c r="BZ317" i="42"/>
  <c r="BY317" i="42"/>
  <c r="BX317" i="42"/>
  <c r="BW317" i="42"/>
  <c r="BV317" i="42"/>
  <c r="BU317" i="42"/>
  <c r="BT317" i="42"/>
  <c r="BS317" i="42"/>
  <c r="BR317" i="42"/>
  <c r="BQ317" i="42"/>
  <c r="BP317" i="42"/>
  <c r="CC316" i="42"/>
  <c r="BZ316" i="42"/>
  <c r="BY316" i="42"/>
  <c r="BX316" i="42"/>
  <c r="BW316" i="42"/>
  <c r="BV316" i="42"/>
  <c r="BU316" i="42"/>
  <c r="BT316" i="42"/>
  <c r="BS316" i="42"/>
  <c r="BR316" i="42"/>
  <c r="BQ316" i="42"/>
  <c r="BP316" i="42"/>
  <c r="CC315" i="42"/>
  <c r="BZ315" i="42"/>
  <c r="BY315" i="42"/>
  <c r="BX315" i="42"/>
  <c r="BW315" i="42"/>
  <c r="BV315" i="42"/>
  <c r="BU315" i="42"/>
  <c r="BT315" i="42"/>
  <c r="BS315" i="42"/>
  <c r="BR315" i="42"/>
  <c r="BQ315" i="42"/>
  <c r="BP315" i="42"/>
  <c r="CC314" i="42"/>
  <c r="BZ314" i="42"/>
  <c r="BY314" i="42"/>
  <c r="BX314" i="42"/>
  <c r="BW314" i="42"/>
  <c r="BV314" i="42"/>
  <c r="BU314" i="42"/>
  <c r="BT314" i="42"/>
  <c r="BS314" i="42"/>
  <c r="BR314" i="42"/>
  <c r="BQ314" i="42"/>
  <c r="BP314" i="42"/>
  <c r="CC313" i="42"/>
  <c r="BZ313" i="42"/>
  <c r="BY313" i="42"/>
  <c r="BX313" i="42"/>
  <c r="BW313" i="42"/>
  <c r="BV313" i="42"/>
  <c r="BU313" i="42"/>
  <c r="BT313" i="42"/>
  <c r="BS313" i="42"/>
  <c r="BR313" i="42"/>
  <c r="BQ313" i="42"/>
  <c r="BP313" i="42"/>
  <c r="CC312" i="42"/>
  <c r="BZ312" i="42"/>
  <c r="BY312" i="42"/>
  <c r="BX312" i="42"/>
  <c r="BW312" i="42"/>
  <c r="BV312" i="42"/>
  <c r="BU312" i="42"/>
  <c r="BT312" i="42"/>
  <c r="BS312" i="42"/>
  <c r="BR312" i="42"/>
  <c r="BQ312" i="42"/>
  <c r="BP312" i="42"/>
  <c r="CC311" i="42"/>
  <c r="BZ311" i="42"/>
  <c r="BY311" i="42"/>
  <c r="BX311" i="42"/>
  <c r="BW311" i="42"/>
  <c r="BV311" i="42"/>
  <c r="BU311" i="42"/>
  <c r="BT311" i="42"/>
  <c r="BS311" i="42"/>
  <c r="BR311" i="42"/>
  <c r="BQ311" i="42"/>
  <c r="BP311" i="42"/>
  <c r="CC310" i="42"/>
  <c r="BZ310" i="42"/>
  <c r="BY310" i="42"/>
  <c r="BX310" i="42"/>
  <c r="BW310" i="42"/>
  <c r="BV310" i="42"/>
  <c r="BU310" i="42"/>
  <c r="BT310" i="42"/>
  <c r="BS310" i="42"/>
  <c r="BR310" i="42"/>
  <c r="BQ310" i="42"/>
  <c r="BP310" i="42"/>
  <c r="CC309" i="42"/>
  <c r="BZ309" i="42"/>
  <c r="BY309" i="42"/>
  <c r="BX309" i="42"/>
  <c r="BW309" i="42"/>
  <c r="BV309" i="42"/>
  <c r="BU309" i="42"/>
  <c r="BT309" i="42"/>
  <c r="BS309" i="42"/>
  <c r="BR309" i="42"/>
  <c r="BQ309" i="42"/>
  <c r="BP309" i="42"/>
  <c r="CC308" i="42"/>
  <c r="BZ308" i="42"/>
  <c r="BY308" i="42"/>
  <c r="BX308" i="42"/>
  <c r="BW308" i="42"/>
  <c r="BV308" i="42"/>
  <c r="BU308" i="42"/>
  <c r="BT308" i="42"/>
  <c r="BS308" i="42"/>
  <c r="BR308" i="42"/>
  <c r="BQ308" i="42"/>
  <c r="BP308" i="42"/>
  <c r="CC307" i="42"/>
  <c r="BZ307" i="42"/>
  <c r="BY307" i="42"/>
  <c r="BX307" i="42"/>
  <c r="BW307" i="42"/>
  <c r="BV307" i="42"/>
  <c r="BU307" i="42"/>
  <c r="BT307" i="42"/>
  <c r="BS307" i="42"/>
  <c r="BR307" i="42"/>
  <c r="BQ307" i="42"/>
  <c r="BP307" i="42"/>
  <c r="CC306" i="42"/>
  <c r="BZ306" i="42"/>
  <c r="BY306" i="42"/>
  <c r="BX306" i="42"/>
  <c r="BW306" i="42"/>
  <c r="BV306" i="42"/>
  <c r="BU306" i="42"/>
  <c r="BT306" i="42"/>
  <c r="BS306" i="42"/>
  <c r="BR306" i="42"/>
  <c r="BQ306" i="42"/>
  <c r="BP306" i="42"/>
  <c r="CC305" i="42"/>
  <c r="BZ305" i="42"/>
  <c r="BY305" i="42"/>
  <c r="BX305" i="42"/>
  <c r="BW305" i="42"/>
  <c r="BV305" i="42"/>
  <c r="BU305" i="42"/>
  <c r="BT305" i="42"/>
  <c r="BS305" i="42"/>
  <c r="BR305" i="42"/>
  <c r="BQ305" i="42"/>
  <c r="BP305" i="42"/>
  <c r="CC304" i="42"/>
  <c r="BZ304" i="42"/>
  <c r="BY304" i="42"/>
  <c r="BX304" i="42"/>
  <c r="BW304" i="42"/>
  <c r="BV304" i="42"/>
  <c r="BU304" i="42"/>
  <c r="BT304" i="42"/>
  <c r="BS304" i="42"/>
  <c r="BR304" i="42"/>
  <c r="BQ304" i="42"/>
  <c r="BP304" i="42"/>
  <c r="CC303" i="42"/>
  <c r="BZ303" i="42"/>
  <c r="BY303" i="42"/>
  <c r="BX303" i="42"/>
  <c r="BW303" i="42"/>
  <c r="BV303" i="42"/>
  <c r="BU303" i="42"/>
  <c r="BT303" i="42"/>
  <c r="BS303" i="42"/>
  <c r="BR303" i="42"/>
  <c r="BQ303" i="42"/>
  <c r="BP303" i="42"/>
  <c r="CF302" i="42"/>
  <c r="CC302" i="42"/>
  <c r="CF279" i="42"/>
  <c r="CF256" i="42"/>
  <c r="CF233" i="42"/>
  <c r="CF210" i="42"/>
  <c r="CF187" i="42"/>
  <c r="CF164" i="42"/>
  <c r="CF141" i="42"/>
  <c r="CF26" i="42"/>
  <c r="CE26" i="42"/>
  <c r="CE49" i="42" s="1"/>
  <c r="CE72" i="42" s="1"/>
  <c r="CE95" i="42" s="1"/>
  <c r="CE118" i="42" s="1"/>
  <c r="CE141" i="42" s="1"/>
  <c r="CE164" i="42" s="1"/>
  <c r="CE187" i="42" s="1"/>
  <c r="CE210" i="42" s="1"/>
  <c r="CE233" i="42" s="1"/>
  <c r="CE256" i="42" s="1"/>
  <c r="CE279" i="42" s="1"/>
  <c r="CE302" i="42" s="1"/>
  <c r="CD26" i="42"/>
  <c r="CD49" i="42" s="1"/>
  <c r="CD72" i="42" s="1"/>
  <c r="CD95" i="42" s="1"/>
  <c r="CD118" i="42" s="1"/>
  <c r="CD141" i="42" s="1"/>
  <c r="CD164" i="42" s="1"/>
  <c r="CD187" i="42" s="1"/>
  <c r="CD210" i="42" s="1"/>
  <c r="CD233" i="42" s="1"/>
  <c r="CD256" i="42" s="1"/>
  <c r="CD279" i="42" s="1"/>
  <c r="CD302" i="42" s="1"/>
  <c r="CF3" i="42"/>
  <c r="CW17" i="42"/>
  <c r="CU17" i="42"/>
  <c r="CT17" i="42"/>
  <c r="CS17" i="42"/>
  <c r="CR17" i="42"/>
  <c r="CQ17" i="42"/>
  <c r="CP17" i="42"/>
  <c r="CO17" i="42"/>
  <c r="CN17" i="42"/>
  <c r="CM17" i="42"/>
  <c r="CL17" i="42"/>
  <c r="CK17" i="42"/>
  <c r="CJ17" i="42"/>
  <c r="O153" i="43"/>
  <c r="I148" i="43"/>
  <c r="J148" i="43"/>
  <c r="K148" i="43"/>
  <c r="L148" i="43"/>
  <c r="M148" i="43"/>
  <c r="N148" i="43"/>
  <c r="O148" i="43"/>
  <c r="I149" i="43"/>
  <c r="J149" i="43"/>
  <c r="K149" i="43"/>
  <c r="L149" i="43"/>
  <c r="M149" i="43"/>
  <c r="N149" i="43"/>
  <c r="O149" i="43"/>
  <c r="I150" i="43"/>
  <c r="J150" i="43"/>
  <c r="K150" i="43"/>
  <c r="L150" i="43"/>
  <c r="M150" i="43"/>
  <c r="N150" i="43"/>
  <c r="O150" i="43"/>
  <c r="O151" i="43"/>
  <c r="O135" i="43"/>
  <c r="I130" i="43"/>
  <c r="J130" i="43"/>
  <c r="K130" i="43"/>
  <c r="L130" i="43"/>
  <c r="M130" i="43"/>
  <c r="N130" i="43"/>
  <c r="O130" i="43"/>
  <c r="I131" i="43"/>
  <c r="J131" i="43"/>
  <c r="K131" i="43"/>
  <c r="L131" i="43"/>
  <c r="M131" i="43"/>
  <c r="N131" i="43"/>
  <c r="O131" i="43"/>
  <c r="I132" i="43"/>
  <c r="J132" i="43"/>
  <c r="K132" i="43"/>
  <c r="L132" i="43"/>
  <c r="M132" i="43"/>
  <c r="N132" i="43"/>
  <c r="O132" i="43"/>
  <c r="O133" i="43"/>
  <c r="O117" i="43"/>
  <c r="I112" i="43"/>
  <c r="J112" i="43"/>
  <c r="K112" i="43"/>
  <c r="L112" i="43"/>
  <c r="M112" i="43"/>
  <c r="N112" i="43"/>
  <c r="O112" i="43"/>
  <c r="I113" i="43"/>
  <c r="J113" i="43"/>
  <c r="K113" i="43"/>
  <c r="L113" i="43"/>
  <c r="M113" i="43"/>
  <c r="N113" i="43"/>
  <c r="O113" i="43"/>
  <c r="I114" i="43"/>
  <c r="J114" i="43"/>
  <c r="K114" i="43"/>
  <c r="L114" i="43"/>
  <c r="M114" i="43"/>
  <c r="N114" i="43"/>
  <c r="O114" i="43"/>
  <c r="O115" i="43"/>
  <c r="O99" i="43"/>
  <c r="I94" i="43"/>
  <c r="J94" i="43"/>
  <c r="K94" i="43"/>
  <c r="L94" i="43"/>
  <c r="M94" i="43"/>
  <c r="N94" i="43"/>
  <c r="O94" i="43"/>
  <c r="I95" i="43"/>
  <c r="J95" i="43"/>
  <c r="K95" i="43"/>
  <c r="L95" i="43"/>
  <c r="M95" i="43"/>
  <c r="N95" i="43"/>
  <c r="O95" i="43"/>
  <c r="I96" i="43"/>
  <c r="J96" i="43"/>
  <c r="K96" i="43"/>
  <c r="L96" i="43"/>
  <c r="M96" i="43"/>
  <c r="N96" i="43"/>
  <c r="O96" i="43"/>
  <c r="O97" i="43"/>
  <c r="I76" i="43"/>
  <c r="J76" i="43"/>
  <c r="K76" i="43"/>
  <c r="L76" i="43"/>
  <c r="M76" i="43"/>
  <c r="N76" i="43"/>
  <c r="O76" i="43"/>
  <c r="I77" i="43"/>
  <c r="J77" i="43"/>
  <c r="K77" i="43"/>
  <c r="L77" i="43"/>
  <c r="M77" i="43"/>
  <c r="N77" i="43"/>
  <c r="O77" i="43"/>
  <c r="I78" i="43"/>
  <c r="J78" i="43"/>
  <c r="K78" i="43"/>
  <c r="L78" i="43"/>
  <c r="M78" i="43"/>
  <c r="N78" i="43"/>
  <c r="O78" i="43"/>
  <c r="O79" i="43"/>
  <c r="O81" i="43"/>
  <c r="O63" i="43"/>
  <c r="I58" i="43"/>
  <c r="J58" i="43"/>
  <c r="K58" i="43"/>
  <c r="L58" i="43"/>
  <c r="M58" i="43"/>
  <c r="N58" i="43"/>
  <c r="O58" i="43"/>
  <c r="I59" i="43"/>
  <c r="J59" i="43"/>
  <c r="K59" i="43"/>
  <c r="L59" i="43"/>
  <c r="M59" i="43"/>
  <c r="N59" i="43"/>
  <c r="O59" i="43"/>
  <c r="I60" i="43"/>
  <c r="J60" i="43"/>
  <c r="K60" i="43"/>
  <c r="L60" i="43"/>
  <c r="M60" i="43"/>
  <c r="N60" i="43"/>
  <c r="O60" i="43"/>
  <c r="O61" i="43"/>
  <c r="O45" i="43"/>
  <c r="O44" i="43"/>
  <c r="I40" i="43"/>
  <c r="J40" i="43"/>
  <c r="K40" i="43"/>
  <c r="L40" i="43"/>
  <c r="M40" i="43"/>
  <c r="N40" i="43"/>
  <c r="O40" i="43"/>
  <c r="I41" i="43"/>
  <c r="J41" i="43"/>
  <c r="K41" i="43"/>
  <c r="L41" i="43"/>
  <c r="M41" i="43"/>
  <c r="N41" i="43"/>
  <c r="O41" i="43"/>
  <c r="I42" i="43"/>
  <c r="J42" i="43"/>
  <c r="K42" i="43"/>
  <c r="L42" i="43"/>
  <c r="M42" i="43"/>
  <c r="N42" i="43"/>
  <c r="O42" i="43"/>
  <c r="O43" i="43"/>
  <c r="I4" i="43"/>
  <c r="J4" i="43"/>
  <c r="K4" i="43"/>
  <c r="L4" i="43"/>
  <c r="M4" i="43"/>
  <c r="N4" i="43"/>
  <c r="O4" i="43"/>
  <c r="I5" i="43"/>
  <c r="J5" i="43"/>
  <c r="K5" i="43"/>
  <c r="L5" i="43"/>
  <c r="M5" i="43"/>
  <c r="N5" i="43"/>
  <c r="O5" i="43"/>
  <c r="I6" i="43"/>
  <c r="J6" i="43"/>
  <c r="K6" i="43"/>
  <c r="L6" i="43"/>
  <c r="M6" i="43"/>
  <c r="N6" i="43"/>
  <c r="O6" i="43"/>
  <c r="N7" i="43"/>
  <c r="O7" i="43"/>
  <c r="N9" i="43"/>
  <c r="O9" i="43"/>
  <c r="O27" i="43"/>
  <c r="O25" i="43"/>
  <c r="I22" i="43"/>
  <c r="J22" i="43"/>
  <c r="K22" i="43"/>
  <c r="L22" i="43"/>
  <c r="M22" i="43"/>
  <c r="N22" i="43"/>
  <c r="O22" i="43"/>
  <c r="I23" i="43"/>
  <c r="J23" i="43"/>
  <c r="K23" i="43"/>
  <c r="L23" i="43"/>
  <c r="M23" i="43"/>
  <c r="N23" i="43"/>
  <c r="O23" i="43"/>
  <c r="I24" i="43"/>
  <c r="J24" i="43"/>
  <c r="K24" i="43"/>
  <c r="L24" i="43"/>
  <c r="M24" i="43"/>
  <c r="N24" i="43"/>
  <c r="O24" i="43"/>
  <c r="AC327" i="42" l="1"/>
  <c r="AH327" i="42"/>
  <c r="AL324" i="42"/>
  <c r="AA324" i="42"/>
  <c r="AE324" i="42"/>
  <c r="AC325" i="42"/>
  <c r="AH325" i="42"/>
  <c r="AA326" i="42"/>
  <c r="AE326" i="42"/>
  <c r="AA328" i="42"/>
  <c r="AE328" i="42"/>
  <c r="AC329" i="42"/>
  <c r="AM324" i="42"/>
  <c r="AA327" i="42"/>
  <c r="AE327" i="42"/>
  <c r="AM327" i="42"/>
  <c r="AH329" i="42"/>
  <c r="AK326" i="42"/>
  <c r="AK329" i="42"/>
  <c r="Z334" i="42"/>
  <c r="AD325" i="42"/>
  <c r="AL325" i="42"/>
  <c r="AB326" i="42"/>
  <c r="AF326" i="42"/>
  <c r="AB328" i="42"/>
  <c r="AF328" i="42"/>
  <c r="AC314" i="42"/>
  <c r="AK324" i="42"/>
  <c r="AK325" i="42"/>
  <c r="AK336" i="42"/>
  <c r="AK363" i="42" s="1"/>
  <c r="AC326" i="42"/>
  <c r="AH326" i="42"/>
  <c r="AC328" i="42"/>
  <c r="AH328" i="42"/>
  <c r="AM338" i="42"/>
  <c r="AH314" i="42"/>
  <c r="AK328" i="42"/>
  <c r="Z333" i="42"/>
  <c r="AD351" i="42"/>
  <c r="AB334" i="42"/>
  <c r="AF352" i="42"/>
  <c r="Z327" i="42"/>
  <c r="AD327" i="42"/>
  <c r="AB338" i="42"/>
  <c r="AF356" i="42"/>
  <c r="AN313" i="42"/>
  <c r="AO313" i="42"/>
  <c r="S4" i="42"/>
  <c r="AP313" i="42"/>
  <c r="AN303" i="42"/>
  <c r="AO304" i="42"/>
  <c r="AP305" i="42"/>
  <c r="AN311" i="42"/>
  <c r="AO312" i="42"/>
  <c r="AP303" i="42"/>
  <c r="AN305" i="42"/>
  <c r="AO306" i="42"/>
  <c r="AP311" i="42"/>
  <c r="CY17" i="42"/>
  <c r="CD311" i="42"/>
  <c r="CE312" i="42"/>
  <c r="CF317" i="42"/>
  <c r="CD319" i="42"/>
  <c r="CD304" i="42"/>
  <c r="CD312" i="42"/>
  <c r="CE317" i="42"/>
  <c r="CE305" i="42"/>
  <c r="CF310" i="42"/>
  <c r="CF318" i="42"/>
  <c r="BJ303" i="42"/>
  <c r="BK304" i="42"/>
  <c r="BI310" i="42"/>
  <c r="BJ311" i="42"/>
  <c r="BK312" i="42"/>
  <c r="BI318" i="42"/>
  <c r="BJ319" i="42"/>
  <c r="CZ17" i="42"/>
  <c r="CE303" i="42"/>
  <c r="CF304" i="42"/>
  <c r="CD310" i="42"/>
  <c r="CE311" i="42"/>
  <c r="CF312" i="42"/>
  <c r="CD318" i="42"/>
  <c r="CE319" i="42"/>
  <c r="BK303" i="42"/>
  <c r="BI305" i="42"/>
  <c r="BJ310" i="42"/>
  <c r="BK311" i="42"/>
  <c r="BI317" i="42"/>
  <c r="BJ318" i="42"/>
  <c r="BK319" i="42"/>
  <c r="BI304" i="42"/>
  <c r="BJ305" i="42"/>
  <c r="BK310" i="42"/>
  <c r="BI312" i="42"/>
  <c r="BJ317" i="42"/>
  <c r="BK318" i="42"/>
  <c r="CF303" i="42"/>
  <c r="CF311" i="42"/>
  <c r="CD317" i="42"/>
  <c r="CF319" i="42"/>
  <c r="CD303" i="42"/>
  <c r="CF305" i="42"/>
  <c r="CD305" i="42"/>
  <c r="CE310" i="42"/>
  <c r="CE318" i="42"/>
  <c r="CE304" i="42"/>
  <c r="CX17" i="42"/>
  <c r="BI303" i="42"/>
  <c r="BJ304" i="42"/>
  <c r="BK305" i="42"/>
  <c r="BI311" i="42"/>
  <c r="BJ312" i="42"/>
  <c r="BK317" i="42"/>
  <c r="BI319" i="42"/>
  <c r="AN304" i="42"/>
  <c r="AO305" i="42"/>
  <c r="AP306" i="42"/>
  <c r="AN312" i="42"/>
  <c r="AA352" i="42"/>
  <c r="AA343" i="42"/>
  <c r="AA334" i="42"/>
  <c r="AA325" i="42"/>
  <c r="AE352" i="42"/>
  <c r="AE343" i="42"/>
  <c r="AE334" i="42"/>
  <c r="AE325" i="42"/>
  <c r="AM334" i="42"/>
  <c r="AM325" i="42"/>
  <c r="AM352" i="42"/>
  <c r="Z337" i="42"/>
  <c r="Z328" i="42"/>
  <c r="Z355" i="42"/>
  <c r="Z346" i="42"/>
  <c r="AD355" i="42"/>
  <c r="AD328" i="42"/>
  <c r="AD346" i="42"/>
  <c r="AD337" i="42"/>
  <c r="AL355" i="42"/>
  <c r="AL346" i="42"/>
  <c r="AL337" i="42"/>
  <c r="AO303" i="42"/>
  <c r="AP304" i="42"/>
  <c r="AN306" i="42"/>
  <c r="AO311" i="42"/>
  <c r="AP312" i="42"/>
  <c r="Z326" i="42"/>
  <c r="Z353" i="42"/>
  <c r="Z344" i="42"/>
  <c r="Z335" i="42"/>
  <c r="AD353" i="42"/>
  <c r="AD335" i="42"/>
  <c r="AD326" i="42"/>
  <c r="AD344" i="42"/>
  <c r="AL353" i="42"/>
  <c r="AL344" i="42"/>
  <c r="AL335" i="42"/>
  <c r="AB327" i="42"/>
  <c r="AB314" i="42"/>
  <c r="AB354" i="42"/>
  <c r="AB345" i="42"/>
  <c r="AB336" i="42"/>
  <c r="AF354" i="42"/>
  <c r="AF336" i="42"/>
  <c r="AF327" i="42"/>
  <c r="AF314" i="42"/>
  <c r="AF345" i="42"/>
  <c r="AL326" i="42"/>
  <c r="AM359" i="42"/>
  <c r="AM350" i="42"/>
  <c r="AK360" i="42"/>
  <c r="AB351" i="42"/>
  <c r="AB342" i="42"/>
  <c r="AB333" i="42"/>
  <c r="AB324" i="42"/>
  <c r="AF351" i="42"/>
  <c r="AF342" i="42"/>
  <c r="AF333" i="42"/>
  <c r="AF324" i="42"/>
  <c r="AC356" i="42"/>
  <c r="AC347" i="42"/>
  <c r="AC338" i="42"/>
  <c r="AH356" i="42"/>
  <c r="AH347" i="42"/>
  <c r="AH338" i="42"/>
  <c r="AL328" i="42"/>
  <c r="AC351" i="42"/>
  <c r="AC342" i="42"/>
  <c r="AH351" i="42"/>
  <c r="AH342" i="42"/>
  <c r="AA353" i="42"/>
  <c r="AA344" i="42"/>
  <c r="AA335" i="42"/>
  <c r="AA362" i="42" s="1"/>
  <c r="AE353" i="42"/>
  <c r="AE344" i="42"/>
  <c r="AE335" i="42"/>
  <c r="AM353" i="42"/>
  <c r="AM344" i="42"/>
  <c r="AC354" i="42"/>
  <c r="AC345" i="42"/>
  <c r="AC336" i="42"/>
  <c r="AC363" i="42" s="1"/>
  <c r="AH354" i="42"/>
  <c r="AH345" i="42"/>
  <c r="AH336" i="42"/>
  <c r="AA355" i="42"/>
  <c r="AA346" i="42"/>
  <c r="AA337" i="42"/>
  <c r="AE355" i="42"/>
  <c r="AE346" i="42"/>
  <c r="AE337" i="42"/>
  <c r="AM355" i="42"/>
  <c r="AM346" i="42"/>
  <c r="Z356" i="42"/>
  <c r="Z347" i="42"/>
  <c r="AD356" i="42"/>
  <c r="AD347" i="42"/>
  <c r="AD365" i="42" s="1"/>
  <c r="AL356" i="42"/>
  <c r="AL347" i="42"/>
  <c r="AL338" i="42"/>
  <c r="Z314" i="42"/>
  <c r="AD314" i="42"/>
  <c r="Z325" i="42"/>
  <c r="AM326" i="42"/>
  <c r="AM328" i="42"/>
  <c r="Z329" i="42"/>
  <c r="AD329" i="42"/>
  <c r="AN359" i="42"/>
  <c r="AN350" i="42"/>
  <c r="AF334" i="42"/>
  <c r="AM336" i="42"/>
  <c r="AF338" i="42"/>
  <c r="Z342" i="42"/>
  <c r="AB343" i="42"/>
  <c r="AB347" i="42"/>
  <c r="AM354" i="42"/>
  <c r="AM356" i="42"/>
  <c r="AM365" i="42" s="1"/>
  <c r="AL351" i="42"/>
  <c r="AL342" i="42"/>
  <c r="AL333" i="42"/>
  <c r="AC352" i="42"/>
  <c r="AC343" i="42"/>
  <c r="AC334" i="42"/>
  <c r="AH352" i="42"/>
  <c r="AH343" i="42"/>
  <c r="AH334" i="42"/>
  <c r="AB353" i="42"/>
  <c r="AB344" i="42"/>
  <c r="AF353" i="42"/>
  <c r="AF344" i="42"/>
  <c r="Z354" i="42"/>
  <c r="Z345" i="42"/>
  <c r="AD354" i="42"/>
  <c r="AD345" i="42"/>
  <c r="AL354" i="42"/>
  <c r="AL345" i="42"/>
  <c r="AL336" i="42"/>
  <c r="AB355" i="42"/>
  <c r="AB346" i="42"/>
  <c r="AF355" i="42"/>
  <c r="AF346" i="42"/>
  <c r="AA356" i="42"/>
  <c r="AA347" i="42"/>
  <c r="AA338" i="42"/>
  <c r="AE356" i="42"/>
  <c r="AE347" i="42"/>
  <c r="AE338" i="42"/>
  <c r="AA314" i="42"/>
  <c r="AE314" i="42"/>
  <c r="AM314" i="42"/>
  <c r="AC324" i="42"/>
  <c r="AH324" i="42"/>
  <c r="AL327" i="42"/>
  <c r="AA329" i="42"/>
  <c r="AE329" i="42"/>
  <c r="AL329" i="42"/>
  <c r="AC333" i="42"/>
  <c r="AC360" i="42" s="1"/>
  <c r="AH333" i="42"/>
  <c r="AH360" i="42" s="1"/>
  <c r="AB335" i="42"/>
  <c r="AB362" i="42" s="1"/>
  <c r="AM335" i="42"/>
  <c r="AD336" i="42"/>
  <c r="AF337" i="42"/>
  <c r="AF364" i="42" s="1"/>
  <c r="Z338" i="42"/>
  <c r="AD342" i="42"/>
  <c r="AF343" i="42"/>
  <c r="AF347" i="42"/>
  <c r="Z351" i="42"/>
  <c r="AB352" i="42"/>
  <c r="AB356" i="42"/>
  <c r="AA351" i="42"/>
  <c r="AA342" i="42"/>
  <c r="AE351" i="42"/>
  <c r="AE342" i="42"/>
  <c r="AE360" i="42" s="1"/>
  <c r="AM351" i="42"/>
  <c r="AM342" i="42"/>
  <c r="Z352" i="42"/>
  <c r="Z343" i="42"/>
  <c r="Z361" i="42" s="1"/>
  <c r="AD352" i="42"/>
  <c r="AD343" i="42"/>
  <c r="AL352" i="42"/>
  <c r="AL343" i="42"/>
  <c r="AL334" i="42"/>
  <c r="AL361" i="42" s="1"/>
  <c r="AC353" i="42"/>
  <c r="AC344" i="42"/>
  <c r="AC335" i="42"/>
  <c r="AH353" i="42"/>
  <c r="AH344" i="42"/>
  <c r="AH335" i="42"/>
  <c r="AA354" i="42"/>
  <c r="AA345" i="42"/>
  <c r="AA336" i="42"/>
  <c r="AE354" i="42"/>
  <c r="AE345" i="42"/>
  <c r="AE336" i="42"/>
  <c r="AE363" i="42" s="1"/>
  <c r="AC355" i="42"/>
  <c r="AC346" i="42"/>
  <c r="AC337" i="42"/>
  <c r="AH355" i="42"/>
  <c r="AH346" i="42"/>
  <c r="AH337" i="42"/>
  <c r="Z324" i="42"/>
  <c r="AD324" i="42"/>
  <c r="AB325" i="42"/>
  <c r="AF325" i="42"/>
  <c r="AB329" i="42"/>
  <c r="AF329" i="42"/>
  <c r="AM329" i="42"/>
  <c r="AD333" i="42"/>
  <c r="AD360" i="42" s="1"/>
  <c r="BK72" i="42"/>
  <c r="CF49" i="42"/>
  <c r="AP197" i="43"/>
  <c r="AP206" i="43" s="1"/>
  <c r="AP215" i="43" s="1"/>
  <c r="AP188" i="43"/>
  <c r="AD361" i="42" l="1"/>
  <c r="AM360" i="42"/>
  <c r="AA360" i="42"/>
  <c r="AF362" i="42"/>
  <c r="AH361" i="42"/>
  <c r="AB361" i="42"/>
  <c r="AH365" i="42"/>
  <c r="AL362" i="42"/>
  <c r="AL364" i="42"/>
  <c r="Z360" i="42"/>
  <c r="AM364" i="42"/>
  <c r="AH363" i="42"/>
  <c r="AE362" i="42"/>
  <c r="AF363" i="42"/>
  <c r="AD362" i="42"/>
  <c r="AM361" i="42"/>
  <c r="Z363" i="42"/>
  <c r="AB364" i="42"/>
  <c r="AB365" i="42"/>
  <c r="AF361" i="42"/>
  <c r="AO334" i="42"/>
  <c r="AN333" i="42"/>
  <c r="AP344" i="42"/>
  <c r="AP335" i="42"/>
  <c r="AP353" i="42"/>
  <c r="AP333" i="42"/>
  <c r="AN342" i="42"/>
  <c r="AN353" i="42"/>
  <c r="AO343" i="42"/>
  <c r="AO352" i="42"/>
  <c r="AO325" i="42"/>
  <c r="AP324" i="42"/>
  <c r="AN344" i="42"/>
  <c r="AN351" i="42"/>
  <c r="AN343" i="42"/>
  <c r="AP342" i="42"/>
  <c r="AN335" i="42"/>
  <c r="AN334" i="42"/>
  <c r="AO326" i="42"/>
  <c r="AN352" i="42"/>
  <c r="AP351" i="42"/>
  <c r="AN324" i="42"/>
  <c r="AN325" i="42"/>
  <c r="AO344" i="42"/>
  <c r="AO353" i="42"/>
  <c r="AN326" i="42"/>
  <c r="AO335" i="42"/>
  <c r="AP326" i="42"/>
  <c r="AC364" i="42"/>
  <c r="AC362" i="42"/>
  <c r="AD363" i="42"/>
  <c r="AL363" i="42"/>
  <c r="AO324" i="42"/>
  <c r="AO351" i="42"/>
  <c r="AO333" i="42"/>
  <c r="AO342" i="42"/>
  <c r="AP352" i="42"/>
  <c r="AP343" i="42"/>
  <c r="AP334" i="42"/>
  <c r="AP325" i="42"/>
  <c r="AH364" i="42"/>
  <c r="AH362" i="42"/>
  <c r="AM362" i="42"/>
  <c r="AA365" i="42"/>
  <c r="AL360" i="42"/>
  <c r="AF365" i="42"/>
  <c r="AL365" i="42"/>
  <c r="AA364" i="42"/>
  <c r="Z364" i="42"/>
  <c r="AA363" i="42"/>
  <c r="Z365" i="42"/>
  <c r="AE365" i="42"/>
  <c r="AC361" i="42"/>
  <c r="AM363" i="42"/>
  <c r="AE364" i="42"/>
  <c r="AC365" i="42"/>
  <c r="AF360" i="42"/>
  <c r="AB360" i="42"/>
  <c r="AB363" i="42"/>
  <c r="Z362" i="42"/>
  <c r="AD364" i="42"/>
  <c r="AE361" i="42"/>
  <c r="AA361" i="42"/>
  <c r="BK95" i="42"/>
  <c r="CF72" i="42"/>
  <c r="AP362" i="42" l="1"/>
  <c r="AN360" i="42"/>
  <c r="AP360" i="42"/>
  <c r="AO361" i="42"/>
  <c r="AN362" i="42"/>
  <c r="AO362" i="42"/>
  <c r="AN361" i="42"/>
  <c r="AP361" i="42"/>
  <c r="AO360" i="42"/>
  <c r="BK118" i="42"/>
  <c r="CF118" i="42" s="1"/>
  <c r="CF95" i="42"/>
  <c r="CC169" i="43" l="1"/>
  <c r="CB168" i="43" l="1"/>
  <c r="CD166" i="43"/>
  <c r="CX176" i="43"/>
  <c r="CW175" i="43"/>
  <c r="CV174" i="43"/>
  <c r="CD175" i="43"/>
  <c r="CC174" i="43"/>
  <c r="CC178" i="43"/>
  <c r="CB173" i="43"/>
  <c r="CV173" i="43"/>
  <c r="CV168" i="43"/>
  <c r="P4" i="43"/>
  <c r="P22" i="43"/>
  <c r="P40" i="43"/>
  <c r="P58" i="43"/>
  <c r="P76" i="43"/>
  <c r="P94" i="43"/>
  <c r="P112" i="43"/>
  <c r="P130" i="43"/>
  <c r="P148" i="43"/>
  <c r="CV166" i="43"/>
  <c r="P59" i="43"/>
  <c r="P77" i="43"/>
  <c r="P149" i="43"/>
  <c r="P5" i="43"/>
  <c r="P23" i="43"/>
  <c r="P41" i="43"/>
  <c r="P95" i="43"/>
  <c r="P113" i="43"/>
  <c r="P131" i="43"/>
  <c r="CW167" i="43"/>
  <c r="CV176" i="43"/>
  <c r="P6" i="43"/>
  <c r="P24" i="43"/>
  <c r="P42" i="43"/>
  <c r="P60" i="43"/>
  <c r="P78" i="43"/>
  <c r="P96" i="43"/>
  <c r="P114" i="43"/>
  <c r="P132" i="43"/>
  <c r="P150" i="43"/>
  <c r="CX167" i="43"/>
  <c r="CW166" i="43"/>
  <c r="CV178" i="43"/>
  <c r="CW171" i="43"/>
  <c r="CC175" i="43"/>
  <c r="CD171" i="43"/>
  <c r="CD167" i="43"/>
  <c r="CB175" i="43"/>
  <c r="CD173" i="43"/>
  <c r="CC171" i="43"/>
  <c r="CD168" i="43"/>
  <c r="CC167" i="43"/>
  <c r="CB166" i="43"/>
  <c r="CB178" i="43"/>
  <c r="CB174" i="43"/>
  <c r="CB169" i="43"/>
  <c r="CC166" i="43"/>
  <c r="CD178" i="43"/>
  <c r="CB176" i="43"/>
  <c r="CD174" i="43"/>
  <c r="CC173" i="43"/>
  <c r="CC168" i="43"/>
  <c r="CB167" i="43"/>
  <c r="CW178" i="43"/>
  <c r="CW174" i="43"/>
  <c r="CD176" i="43"/>
  <c r="CC176" i="43"/>
  <c r="CB171" i="43"/>
  <c r="CD169" i="43"/>
  <c r="CV169" i="43"/>
  <c r="CX175" i="43"/>
  <c r="CX171" i="43"/>
  <c r="CX168" i="43"/>
  <c r="CX166" i="43"/>
  <c r="CW169" i="43"/>
  <c r="CX178" i="43"/>
  <c r="CX174" i="43"/>
  <c r="CW173" i="43"/>
  <c r="CV175" i="43"/>
  <c r="CX173" i="43"/>
  <c r="CV171" i="43"/>
  <c r="CW168" i="43"/>
  <c r="CV167" i="43"/>
  <c r="CW176" i="43"/>
  <c r="CX169" i="43"/>
  <c r="AO9" i="43" l="1"/>
  <c r="R9" i="43" s="1"/>
  <c r="AP27" i="43"/>
  <c r="S27" i="43" s="1"/>
  <c r="AP45" i="43"/>
  <c r="S45" i="43" s="1"/>
  <c r="AN82" i="43"/>
  <c r="AP28" i="43"/>
  <c r="AP46" i="43"/>
  <c r="AN154" i="43"/>
  <c r="AP100" i="43"/>
  <c r="AN47" i="43"/>
  <c r="AP118" i="43"/>
  <c r="AN11" i="43"/>
  <c r="AO10" i="43"/>
  <c r="AN29" i="43"/>
  <c r="AN46" i="43"/>
  <c r="AO65" i="43"/>
  <c r="AO64" i="43"/>
  <c r="AN83" i="43"/>
  <c r="AP83" i="43"/>
  <c r="AP82" i="43"/>
  <c r="AO137" i="43"/>
  <c r="AO136" i="43"/>
  <c r="AO155" i="43"/>
  <c r="AO154" i="43"/>
  <c r="AP47" i="43"/>
  <c r="AN64" i="43"/>
  <c r="AN118" i="43"/>
  <c r="AN136" i="43"/>
  <c r="AP101" i="43"/>
  <c r="AP29" i="43"/>
  <c r="AP119" i="43"/>
  <c r="AO8" i="43"/>
  <c r="AP11" i="43"/>
  <c r="BI169" i="43"/>
  <c r="AP10" i="43"/>
  <c r="AN65" i="43"/>
  <c r="AP65" i="43"/>
  <c r="AP64" i="43"/>
  <c r="AN101" i="43"/>
  <c r="AN119" i="43"/>
  <c r="AN137" i="43"/>
  <c r="AN155" i="43"/>
  <c r="AN100" i="43"/>
  <c r="AO119" i="43"/>
  <c r="AP137" i="43"/>
  <c r="AP136" i="43"/>
  <c r="AP155" i="43"/>
  <c r="AP154" i="43"/>
  <c r="BI172" i="43"/>
  <c r="BI170" i="43"/>
  <c r="BI173" i="43"/>
  <c r="BI171" i="43"/>
  <c r="BI168" i="43"/>
  <c r="O169" i="43"/>
  <c r="O171" i="43"/>
  <c r="AA151" i="43"/>
  <c r="D151" i="43" s="1"/>
  <c r="AB151" i="43"/>
  <c r="E151" i="43" s="1"/>
  <c r="AC151" i="43"/>
  <c r="F151" i="43" s="1"/>
  <c r="AD151" i="43"/>
  <c r="G151" i="43" s="1"/>
  <c r="AE151" i="43"/>
  <c r="H151" i="43" s="1"/>
  <c r="AF151" i="43"/>
  <c r="I151" i="43" s="1"/>
  <c r="AG151" i="43"/>
  <c r="J151" i="43" s="1"/>
  <c r="AH151" i="43"/>
  <c r="K151" i="43" s="1"/>
  <c r="AI151" i="43"/>
  <c r="L151" i="43" s="1"/>
  <c r="AJ151" i="43"/>
  <c r="M151" i="43" s="1"/>
  <c r="AK151" i="43"/>
  <c r="N151" i="43" s="1"/>
  <c r="AA152" i="43"/>
  <c r="D152" i="43" s="1"/>
  <c r="AB152" i="43"/>
  <c r="E152" i="43" s="1"/>
  <c r="AC152" i="43"/>
  <c r="F152" i="43" s="1"/>
  <c r="AD152" i="43"/>
  <c r="G152" i="43" s="1"/>
  <c r="AE152" i="43"/>
  <c r="H152" i="43" s="1"/>
  <c r="AF152" i="43"/>
  <c r="I152" i="43" s="1"/>
  <c r="AG152" i="43"/>
  <c r="J152" i="43" s="1"/>
  <c r="AH152" i="43"/>
  <c r="K152" i="43" s="1"/>
  <c r="AI152" i="43"/>
  <c r="L152" i="43" s="1"/>
  <c r="AJ152" i="43"/>
  <c r="M152" i="43" s="1"/>
  <c r="AK152" i="43"/>
  <c r="N152" i="43" s="1"/>
  <c r="O152" i="43"/>
  <c r="AM152" i="43"/>
  <c r="AA153" i="43"/>
  <c r="D153" i="43" s="1"/>
  <c r="AB153" i="43"/>
  <c r="E153" i="43" s="1"/>
  <c r="AC153" i="43"/>
  <c r="F153" i="43" s="1"/>
  <c r="AD153" i="43"/>
  <c r="G153" i="43" s="1"/>
  <c r="AE153" i="43"/>
  <c r="H153" i="43" s="1"/>
  <c r="AF153" i="43"/>
  <c r="I153" i="43" s="1"/>
  <c r="AG153" i="43"/>
  <c r="J153" i="43" s="1"/>
  <c r="AH153" i="43"/>
  <c r="K153" i="43" s="1"/>
  <c r="AI153" i="43"/>
  <c r="L153" i="43" s="1"/>
  <c r="AJ153" i="43"/>
  <c r="M153" i="43" s="1"/>
  <c r="AK153" i="43"/>
  <c r="N153" i="43" s="1"/>
  <c r="AM153" i="43"/>
  <c r="AP153" i="43"/>
  <c r="Z153" i="43"/>
  <c r="C153" i="43" s="1"/>
  <c r="Z152" i="43"/>
  <c r="C152" i="43" s="1"/>
  <c r="Z151" i="43"/>
  <c r="C151" i="43" s="1"/>
  <c r="AA133" i="43"/>
  <c r="D133" i="43" s="1"/>
  <c r="AB133" i="43"/>
  <c r="E133" i="43" s="1"/>
  <c r="AC133" i="43"/>
  <c r="F133" i="43" s="1"/>
  <c r="AD133" i="43"/>
  <c r="G133" i="43" s="1"/>
  <c r="AE133" i="43"/>
  <c r="H133" i="43" s="1"/>
  <c r="AF133" i="43"/>
  <c r="I133" i="43" s="1"/>
  <c r="AG133" i="43"/>
  <c r="J133" i="43" s="1"/>
  <c r="AH133" i="43"/>
  <c r="K133" i="43" s="1"/>
  <c r="AI133" i="43"/>
  <c r="L133" i="43" s="1"/>
  <c r="AJ133" i="43"/>
  <c r="M133" i="43" s="1"/>
  <c r="AK133" i="43"/>
  <c r="N133" i="43" s="1"/>
  <c r="AA134" i="43"/>
  <c r="D134" i="43" s="1"/>
  <c r="AB134" i="43"/>
  <c r="E134" i="43" s="1"/>
  <c r="AC134" i="43"/>
  <c r="F134" i="43" s="1"/>
  <c r="AD134" i="43"/>
  <c r="G134" i="43" s="1"/>
  <c r="AE134" i="43"/>
  <c r="H134" i="43" s="1"/>
  <c r="AF134" i="43"/>
  <c r="I134" i="43" s="1"/>
  <c r="AG134" i="43"/>
  <c r="J134" i="43" s="1"/>
  <c r="AH134" i="43"/>
  <c r="K134" i="43" s="1"/>
  <c r="AI134" i="43"/>
  <c r="L134" i="43" s="1"/>
  <c r="AJ134" i="43"/>
  <c r="M134" i="43" s="1"/>
  <c r="AK134" i="43"/>
  <c r="N134" i="43" s="1"/>
  <c r="O134" i="43"/>
  <c r="AM134" i="43"/>
  <c r="AA135" i="43"/>
  <c r="D135" i="43" s="1"/>
  <c r="AB135" i="43"/>
  <c r="E135" i="43" s="1"/>
  <c r="AC135" i="43"/>
  <c r="F135" i="43" s="1"/>
  <c r="AD135" i="43"/>
  <c r="G135" i="43" s="1"/>
  <c r="AE135" i="43"/>
  <c r="H135" i="43" s="1"/>
  <c r="AF135" i="43"/>
  <c r="I135" i="43" s="1"/>
  <c r="AG135" i="43"/>
  <c r="J135" i="43" s="1"/>
  <c r="AH135" i="43"/>
  <c r="K135" i="43" s="1"/>
  <c r="AI135" i="43"/>
  <c r="L135" i="43" s="1"/>
  <c r="AJ135" i="43"/>
  <c r="M135" i="43" s="1"/>
  <c r="AK135" i="43"/>
  <c r="N135" i="43" s="1"/>
  <c r="AM135" i="43"/>
  <c r="AP135" i="43"/>
  <c r="Z135" i="43"/>
  <c r="C135" i="43" s="1"/>
  <c r="Z134" i="43"/>
  <c r="C134" i="43" s="1"/>
  <c r="Z133" i="43"/>
  <c r="C133" i="43" s="1"/>
  <c r="AA115" i="43"/>
  <c r="D115" i="43" s="1"/>
  <c r="AB115" i="43"/>
  <c r="E115" i="43" s="1"/>
  <c r="AC115" i="43"/>
  <c r="F115" i="43" s="1"/>
  <c r="AD115" i="43"/>
  <c r="G115" i="43" s="1"/>
  <c r="AE115" i="43"/>
  <c r="H115" i="43" s="1"/>
  <c r="AF115" i="43"/>
  <c r="I115" i="43" s="1"/>
  <c r="AG115" i="43"/>
  <c r="J115" i="43" s="1"/>
  <c r="AH115" i="43"/>
  <c r="K115" i="43" s="1"/>
  <c r="AI115" i="43"/>
  <c r="L115" i="43" s="1"/>
  <c r="AJ115" i="43"/>
  <c r="M115" i="43" s="1"/>
  <c r="AK115" i="43"/>
  <c r="N115" i="43" s="1"/>
  <c r="AA116" i="43"/>
  <c r="D116" i="43" s="1"/>
  <c r="AB116" i="43"/>
  <c r="E116" i="43" s="1"/>
  <c r="AC116" i="43"/>
  <c r="F116" i="43" s="1"/>
  <c r="AD116" i="43"/>
  <c r="G116" i="43" s="1"/>
  <c r="AE116" i="43"/>
  <c r="H116" i="43" s="1"/>
  <c r="AF116" i="43"/>
  <c r="I116" i="43" s="1"/>
  <c r="AG116" i="43"/>
  <c r="J116" i="43" s="1"/>
  <c r="AH116" i="43"/>
  <c r="K116" i="43" s="1"/>
  <c r="AI116" i="43"/>
  <c r="L116" i="43" s="1"/>
  <c r="AJ116" i="43"/>
  <c r="M116" i="43" s="1"/>
  <c r="AK116" i="43"/>
  <c r="N116" i="43" s="1"/>
  <c r="AM116" i="43"/>
  <c r="AA117" i="43"/>
  <c r="D117" i="43" s="1"/>
  <c r="AB117" i="43"/>
  <c r="E117" i="43" s="1"/>
  <c r="AC117" i="43"/>
  <c r="F117" i="43" s="1"/>
  <c r="AD117" i="43"/>
  <c r="G117" i="43" s="1"/>
  <c r="AE117" i="43"/>
  <c r="H117" i="43" s="1"/>
  <c r="AF117" i="43"/>
  <c r="I117" i="43" s="1"/>
  <c r="AG117" i="43"/>
  <c r="J117" i="43" s="1"/>
  <c r="AH117" i="43"/>
  <c r="K117" i="43" s="1"/>
  <c r="AI117" i="43"/>
  <c r="L117" i="43" s="1"/>
  <c r="AJ117" i="43"/>
  <c r="M117" i="43" s="1"/>
  <c r="AK117" i="43"/>
  <c r="N117" i="43" s="1"/>
  <c r="AM117" i="43"/>
  <c r="AP117" i="43"/>
  <c r="Z117" i="43"/>
  <c r="C117" i="43" s="1"/>
  <c r="Z116" i="43"/>
  <c r="C116" i="43" s="1"/>
  <c r="Z115" i="43"/>
  <c r="C115" i="43" s="1"/>
  <c r="AA97" i="43"/>
  <c r="D97" i="43" s="1"/>
  <c r="AB97" i="43"/>
  <c r="E97" i="43" s="1"/>
  <c r="AC97" i="43"/>
  <c r="F97" i="43" s="1"/>
  <c r="AD97" i="43"/>
  <c r="G97" i="43" s="1"/>
  <c r="AE97" i="43"/>
  <c r="H97" i="43" s="1"/>
  <c r="AF97" i="43"/>
  <c r="I97" i="43" s="1"/>
  <c r="AG97" i="43"/>
  <c r="J97" i="43" s="1"/>
  <c r="AH97" i="43"/>
  <c r="K97" i="43" s="1"/>
  <c r="AI97" i="43"/>
  <c r="L97" i="43" s="1"/>
  <c r="AJ97" i="43"/>
  <c r="M97" i="43" s="1"/>
  <c r="AK97" i="43"/>
  <c r="N97" i="43" s="1"/>
  <c r="AA98" i="43"/>
  <c r="D98" i="43" s="1"/>
  <c r="AB98" i="43"/>
  <c r="E98" i="43" s="1"/>
  <c r="AC98" i="43"/>
  <c r="F98" i="43" s="1"/>
  <c r="AD98" i="43"/>
  <c r="G98" i="43" s="1"/>
  <c r="AE98" i="43"/>
  <c r="H98" i="43" s="1"/>
  <c r="AF98" i="43"/>
  <c r="I98" i="43" s="1"/>
  <c r="AG98" i="43"/>
  <c r="J98" i="43" s="1"/>
  <c r="AH98" i="43"/>
  <c r="K98" i="43" s="1"/>
  <c r="AI98" i="43"/>
  <c r="L98" i="43" s="1"/>
  <c r="AJ98" i="43"/>
  <c r="M98" i="43" s="1"/>
  <c r="AK98" i="43"/>
  <c r="N98" i="43" s="1"/>
  <c r="O98" i="43"/>
  <c r="AM98" i="43"/>
  <c r="AA99" i="43"/>
  <c r="D99" i="43" s="1"/>
  <c r="AB99" i="43"/>
  <c r="E99" i="43" s="1"/>
  <c r="AC99" i="43"/>
  <c r="F99" i="43" s="1"/>
  <c r="AD99" i="43"/>
  <c r="G99" i="43" s="1"/>
  <c r="AE99" i="43"/>
  <c r="H99" i="43" s="1"/>
  <c r="AF99" i="43"/>
  <c r="I99" i="43" s="1"/>
  <c r="AG99" i="43"/>
  <c r="J99" i="43" s="1"/>
  <c r="AH99" i="43"/>
  <c r="K99" i="43" s="1"/>
  <c r="AI99" i="43"/>
  <c r="L99" i="43" s="1"/>
  <c r="AJ99" i="43"/>
  <c r="M99" i="43" s="1"/>
  <c r="AK99" i="43"/>
  <c r="N99" i="43" s="1"/>
  <c r="AM99" i="43"/>
  <c r="AP99" i="43"/>
  <c r="Z99" i="43"/>
  <c r="C99" i="43" s="1"/>
  <c r="Z98" i="43"/>
  <c r="C98" i="43" s="1"/>
  <c r="Z97" i="43"/>
  <c r="C97" i="43" s="1"/>
  <c r="AA79" i="43"/>
  <c r="D79" i="43" s="1"/>
  <c r="AB79" i="43"/>
  <c r="E79" i="43" s="1"/>
  <c r="AC79" i="43"/>
  <c r="F79" i="43" s="1"/>
  <c r="AD79" i="43"/>
  <c r="G79" i="43" s="1"/>
  <c r="AE79" i="43"/>
  <c r="H79" i="43" s="1"/>
  <c r="AF79" i="43"/>
  <c r="I79" i="43" s="1"/>
  <c r="AG79" i="43"/>
  <c r="J79" i="43" s="1"/>
  <c r="AH79" i="43"/>
  <c r="K79" i="43" s="1"/>
  <c r="AI79" i="43"/>
  <c r="L79" i="43" s="1"/>
  <c r="AJ79" i="43"/>
  <c r="M79" i="43" s="1"/>
  <c r="AK79" i="43"/>
  <c r="N79" i="43" s="1"/>
  <c r="AA80" i="43"/>
  <c r="D80" i="43" s="1"/>
  <c r="AB80" i="43"/>
  <c r="E80" i="43" s="1"/>
  <c r="AC80" i="43"/>
  <c r="F80" i="43" s="1"/>
  <c r="AD80" i="43"/>
  <c r="G80" i="43" s="1"/>
  <c r="AE80" i="43"/>
  <c r="H80" i="43" s="1"/>
  <c r="AF80" i="43"/>
  <c r="I80" i="43" s="1"/>
  <c r="AG80" i="43"/>
  <c r="J80" i="43" s="1"/>
  <c r="AH80" i="43"/>
  <c r="K80" i="43" s="1"/>
  <c r="AI80" i="43"/>
  <c r="L80" i="43" s="1"/>
  <c r="AJ80" i="43"/>
  <c r="M80" i="43" s="1"/>
  <c r="AK80" i="43"/>
  <c r="N80" i="43" s="1"/>
  <c r="O80" i="43"/>
  <c r="AM80" i="43"/>
  <c r="AA81" i="43"/>
  <c r="D81" i="43" s="1"/>
  <c r="AB81" i="43"/>
  <c r="E81" i="43" s="1"/>
  <c r="AC81" i="43"/>
  <c r="F81" i="43" s="1"/>
  <c r="AD81" i="43"/>
  <c r="G81" i="43" s="1"/>
  <c r="AE81" i="43"/>
  <c r="H81" i="43" s="1"/>
  <c r="AF81" i="43"/>
  <c r="I81" i="43" s="1"/>
  <c r="AG81" i="43"/>
  <c r="J81" i="43" s="1"/>
  <c r="AH81" i="43"/>
  <c r="K81" i="43" s="1"/>
  <c r="AI81" i="43"/>
  <c r="L81" i="43" s="1"/>
  <c r="AJ81" i="43"/>
  <c r="M81" i="43" s="1"/>
  <c r="AK81" i="43"/>
  <c r="N81" i="43" s="1"/>
  <c r="AM81" i="43"/>
  <c r="AP81" i="43"/>
  <c r="Z81" i="43"/>
  <c r="C81" i="43" s="1"/>
  <c r="Z80" i="43"/>
  <c r="C80" i="43" s="1"/>
  <c r="Z79" i="43"/>
  <c r="C79" i="43" s="1"/>
  <c r="BN71" i="43"/>
  <c r="AP63" i="43"/>
  <c r="AM63" i="43"/>
  <c r="AK63" i="43"/>
  <c r="N63" i="43" s="1"/>
  <c r="AJ63" i="43"/>
  <c r="M63" i="43" s="1"/>
  <c r="AI63" i="43"/>
  <c r="L63" i="43" s="1"/>
  <c r="AH63" i="43"/>
  <c r="K63" i="43" s="1"/>
  <c r="AG63" i="43"/>
  <c r="J63" i="43" s="1"/>
  <c r="AF63" i="43"/>
  <c r="I63" i="43" s="1"/>
  <c r="AE63" i="43"/>
  <c r="H63" i="43" s="1"/>
  <c r="AD63" i="43"/>
  <c r="G63" i="43" s="1"/>
  <c r="AC63" i="43"/>
  <c r="F63" i="43" s="1"/>
  <c r="AB63" i="43"/>
  <c r="E63" i="43" s="1"/>
  <c r="AA63" i="43"/>
  <c r="D63" i="43" s="1"/>
  <c r="AM62" i="43"/>
  <c r="O62" i="43"/>
  <c r="AK62" i="43"/>
  <c r="N62" i="43" s="1"/>
  <c r="AJ62" i="43"/>
  <c r="M62" i="43" s="1"/>
  <c r="AI62" i="43"/>
  <c r="L62" i="43" s="1"/>
  <c r="AH62" i="43"/>
  <c r="K62" i="43" s="1"/>
  <c r="AG62" i="43"/>
  <c r="J62" i="43" s="1"/>
  <c r="AF62" i="43"/>
  <c r="I62" i="43" s="1"/>
  <c r="AE62" i="43"/>
  <c r="H62" i="43" s="1"/>
  <c r="AD62" i="43"/>
  <c r="G62" i="43" s="1"/>
  <c r="AC62" i="43"/>
  <c r="F62" i="43" s="1"/>
  <c r="AB62" i="43"/>
  <c r="E62" i="43" s="1"/>
  <c r="AA62" i="43"/>
  <c r="D62" i="43" s="1"/>
  <c r="AK61" i="43"/>
  <c r="N61" i="43" s="1"/>
  <c r="AJ61" i="43"/>
  <c r="M61" i="43" s="1"/>
  <c r="AI61" i="43"/>
  <c r="L61" i="43" s="1"/>
  <c r="AH61" i="43"/>
  <c r="K61" i="43" s="1"/>
  <c r="AG61" i="43"/>
  <c r="J61" i="43" s="1"/>
  <c r="AF61" i="43"/>
  <c r="I61" i="43" s="1"/>
  <c r="AE61" i="43"/>
  <c r="H61" i="43" s="1"/>
  <c r="AD61" i="43"/>
  <c r="G61" i="43" s="1"/>
  <c r="AC61" i="43"/>
  <c r="F61" i="43" s="1"/>
  <c r="AB61" i="43"/>
  <c r="E61" i="43" s="1"/>
  <c r="AA61" i="43"/>
  <c r="D61" i="43" s="1"/>
  <c r="Z63" i="43"/>
  <c r="C63" i="43" s="1"/>
  <c r="Z62" i="43"/>
  <c r="C62" i="43" s="1"/>
  <c r="Z61" i="43"/>
  <c r="C61" i="43" s="1"/>
  <c r="AA43" i="43"/>
  <c r="D43" i="43" s="1"/>
  <c r="AB43" i="43"/>
  <c r="E43" i="43" s="1"/>
  <c r="AC43" i="43"/>
  <c r="F43" i="43" s="1"/>
  <c r="AD43" i="43"/>
  <c r="G43" i="43" s="1"/>
  <c r="AE43" i="43"/>
  <c r="H43" i="43" s="1"/>
  <c r="AF43" i="43"/>
  <c r="I43" i="43" s="1"/>
  <c r="AG43" i="43"/>
  <c r="J43" i="43" s="1"/>
  <c r="AH43" i="43"/>
  <c r="K43" i="43" s="1"/>
  <c r="AI43" i="43"/>
  <c r="L43" i="43" s="1"/>
  <c r="AJ43" i="43"/>
  <c r="M43" i="43" s="1"/>
  <c r="AK43" i="43"/>
  <c r="N43" i="43" s="1"/>
  <c r="AM43" i="43"/>
  <c r="AA44" i="43"/>
  <c r="D44" i="43" s="1"/>
  <c r="AB44" i="43"/>
  <c r="E44" i="43" s="1"/>
  <c r="AC44" i="43"/>
  <c r="F44" i="43" s="1"/>
  <c r="AD44" i="43"/>
  <c r="G44" i="43" s="1"/>
  <c r="AE44" i="43"/>
  <c r="H44" i="43" s="1"/>
  <c r="AF44" i="43"/>
  <c r="I44" i="43" s="1"/>
  <c r="AG44" i="43"/>
  <c r="J44" i="43" s="1"/>
  <c r="AH44" i="43"/>
  <c r="K44" i="43" s="1"/>
  <c r="AI44" i="43"/>
  <c r="L44" i="43" s="1"/>
  <c r="AJ44" i="43"/>
  <c r="M44" i="43" s="1"/>
  <c r="AK44" i="43"/>
  <c r="N44" i="43" s="1"/>
  <c r="AM44" i="43"/>
  <c r="AA45" i="43"/>
  <c r="D45" i="43" s="1"/>
  <c r="AB45" i="43"/>
  <c r="E45" i="43" s="1"/>
  <c r="AC45" i="43"/>
  <c r="F45" i="43" s="1"/>
  <c r="AD45" i="43"/>
  <c r="G45" i="43" s="1"/>
  <c r="AE45" i="43"/>
  <c r="H45" i="43" s="1"/>
  <c r="AF45" i="43"/>
  <c r="I45" i="43" s="1"/>
  <c r="AG45" i="43"/>
  <c r="J45" i="43" s="1"/>
  <c r="AH45" i="43"/>
  <c r="K45" i="43" s="1"/>
  <c r="AI45" i="43"/>
  <c r="L45" i="43" s="1"/>
  <c r="AJ45" i="43"/>
  <c r="M45" i="43" s="1"/>
  <c r="AK45" i="43"/>
  <c r="N45" i="43" s="1"/>
  <c r="AM45" i="43"/>
  <c r="Z45" i="43"/>
  <c r="C45" i="43" s="1"/>
  <c r="Z44" i="43"/>
  <c r="C44" i="43" s="1"/>
  <c r="Z43" i="43"/>
  <c r="C43" i="43" s="1"/>
  <c r="AA25" i="43"/>
  <c r="D25" i="43" s="1"/>
  <c r="AB25" i="43"/>
  <c r="E25" i="43" s="1"/>
  <c r="AC25" i="43"/>
  <c r="F25" i="43" s="1"/>
  <c r="AD25" i="43"/>
  <c r="G25" i="43" s="1"/>
  <c r="AE25" i="43"/>
  <c r="H25" i="43" s="1"/>
  <c r="AF25" i="43"/>
  <c r="I25" i="43" s="1"/>
  <c r="AG25" i="43"/>
  <c r="J25" i="43" s="1"/>
  <c r="AH25" i="43"/>
  <c r="K25" i="43" s="1"/>
  <c r="AI25" i="43"/>
  <c r="L25" i="43" s="1"/>
  <c r="AJ25" i="43"/>
  <c r="M25" i="43" s="1"/>
  <c r="AK25" i="43"/>
  <c r="AK169" i="43" s="1"/>
  <c r="AM25" i="43"/>
  <c r="Z25" i="43"/>
  <c r="C25" i="43" s="1"/>
  <c r="AA27" i="43"/>
  <c r="D27" i="43" s="1"/>
  <c r="AB27" i="43"/>
  <c r="E27" i="43" s="1"/>
  <c r="AC27" i="43"/>
  <c r="F27" i="43" s="1"/>
  <c r="AD27" i="43"/>
  <c r="G27" i="43" s="1"/>
  <c r="AE27" i="43"/>
  <c r="H27" i="43" s="1"/>
  <c r="AF27" i="43"/>
  <c r="I27" i="43" s="1"/>
  <c r="AG27" i="43"/>
  <c r="J27" i="43" s="1"/>
  <c r="AH27" i="43"/>
  <c r="K27" i="43" s="1"/>
  <c r="AI27" i="43"/>
  <c r="L27" i="43" s="1"/>
  <c r="AJ27" i="43"/>
  <c r="M27" i="43" s="1"/>
  <c r="AK27" i="43"/>
  <c r="AM27" i="43"/>
  <c r="Z27" i="43"/>
  <c r="C27" i="43" s="1"/>
  <c r="AA26" i="43"/>
  <c r="D26" i="43" s="1"/>
  <c r="AB26" i="43"/>
  <c r="E26" i="43" s="1"/>
  <c r="AC26" i="43"/>
  <c r="F26" i="43" s="1"/>
  <c r="AD26" i="43"/>
  <c r="G26" i="43" s="1"/>
  <c r="AE26" i="43"/>
  <c r="H26" i="43" s="1"/>
  <c r="AF26" i="43"/>
  <c r="I26" i="43" s="1"/>
  <c r="AG26" i="43"/>
  <c r="J26" i="43" s="1"/>
  <c r="AH26" i="43"/>
  <c r="AI26" i="43"/>
  <c r="L26" i="43" s="1"/>
  <c r="AJ26" i="43"/>
  <c r="M26" i="43" s="1"/>
  <c r="AK26" i="43"/>
  <c r="AM26" i="43"/>
  <c r="Z26" i="43"/>
  <c r="C26" i="43" s="1"/>
  <c r="Z7" i="43"/>
  <c r="AA8" i="43"/>
  <c r="AB8" i="43"/>
  <c r="AB170" i="43" s="1"/>
  <c r="AC8" i="43"/>
  <c r="AC170" i="43" s="1"/>
  <c r="AD8" i="43"/>
  <c r="AE8" i="43"/>
  <c r="AF8" i="43"/>
  <c r="AG8" i="43"/>
  <c r="AH8" i="43"/>
  <c r="AI8" i="43"/>
  <c r="AJ8" i="43"/>
  <c r="AM8" i="43"/>
  <c r="Z8" i="43"/>
  <c r="AA7" i="43"/>
  <c r="AB7" i="43"/>
  <c r="AC7" i="43"/>
  <c r="AD7" i="43"/>
  <c r="AE7" i="43"/>
  <c r="AF7" i="43"/>
  <c r="AF169" i="43" s="1"/>
  <c r="AG7" i="43"/>
  <c r="AG169" i="43" s="1"/>
  <c r="AH7" i="43"/>
  <c r="AH169" i="43" s="1"/>
  <c r="AI7" i="43"/>
  <c r="AI169" i="43" s="1"/>
  <c r="AJ7" i="43"/>
  <c r="AJ169" i="43" s="1"/>
  <c r="AM7" i="43"/>
  <c r="AP9" i="43"/>
  <c r="AM9" i="43"/>
  <c r="AJ9" i="43"/>
  <c r="AI9" i="43"/>
  <c r="AH9" i="43"/>
  <c r="AG9" i="43"/>
  <c r="AF9" i="43"/>
  <c r="AE9" i="43"/>
  <c r="AD9" i="43"/>
  <c r="AC9" i="43"/>
  <c r="AB9" i="43"/>
  <c r="AA9" i="43"/>
  <c r="Z9" i="43"/>
  <c r="C4" i="43"/>
  <c r="D4" i="43"/>
  <c r="E4" i="43"/>
  <c r="F4" i="43"/>
  <c r="G4" i="43"/>
  <c r="H4" i="43"/>
  <c r="C5" i="43"/>
  <c r="D5" i="43"/>
  <c r="E5" i="43"/>
  <c r="F5" i="43"/>
  <c r="G5" i="43"/>
  <c r="H5" i="43"/>
  <c r="C6" i="43"/>
  <c r="D6" i="43"/>
  <c r="E6" i="43"/>
  <c r="F6" i="43"/>
  <c r="G6" i="43"/>
  <c r="H6" i="43"/>
  <c r="C10" i="43"/>
  <c r="D10" i="43"/>
  <c r="E10" i="43"/>
  <c r="F10" i="43"/>
  <c r="G10" i="43"/>
  <c r="H10" i="43"/>
  <c r="I10" i="43"/>
  <c r="J10" i="43"/>
  <c r="M10" i="43"/>
  <c r="N10" i="43"/>
  <c r="O10" i="43"/>
  <c r="P10" i="43"/>
  <c r="C11" i="43"/>
  <c r="D11" i="43"/>
  <c r="E11" i="43"/>
  <c r="F11" i="43"/>
  <c r="G11" i="43"/>
  <c r="H11" i="43"/>
  <c r="I11" i="43"/>
  <c r="J11" i="43"/>
  <c r="M11" i="43"/>
  <c r="N11" i="43"/>
  <c r="O11" i="43"/>
  <c r="P11" i="43"/>
  <c r="F12" i="43"/>
  <c r="G12" i="43"/>
  <c r="H12" i="43"/>
  <c r="I12" i="43"/>
  <c r="J12" i="43"/>
  <c r="K12" i="43"/>
  <c r="L12" i="43"/>
  <c r="M12" i="43"/>
  <c r="N12" i="43"/>
  <c r="P12" i="43"/>
  <c r="C13" i="43"/>
  <c r="D13" i="43"/>
  <c r="E13" i="43"/>
  <c r="F13" i="43"/>
  <c r="G13" i="43"/>
  <c r="H13" i="43"/>
  <c r="I13" i="43"/>
  <c r="J13" i="43"/>
  <c r="M13" i="43"/>
  <c r="N13" i="43"/>
  <c r="O13" i="43"/>
  <c r="P13" i="43"/>
  <c r="C14" i="43"/>
  <c r="D14" i="43"/>
  <c r="E14" i="43"/>
  <c r="F14" i="43"/>
  <c r="G14" i="43"/>
  <c r="H14" i="43"/>
  <c r="I14" i="43"/>
  <c r="J14" i="43"/>
  <c r="K14" i="43"/>
  <c r="L14" i="43"/>
  <c r="M14" i="43"/>
  <c r="N14" i="43"/>
  <c r="O14" i="43"/>
  <c r="P14" i="43"/>
  <c r="E9" i="43" l="1"/>
  <c r="AB171" i="43"/>
  <c r="I9" i="43"/>
  <c r="AF171" i="43"/>
  <c r="M9" i="43"/>
  <c r="AJ171" i="43"/>
  <c r="M8" i="43"/>
  <c r="AJ170" i="43"/>
  <c r="C9" i="43"/>
  <c r="Z171" i="43"/>
  <c r="G9" i="43"/>
  <c r="AD171" i="43"/>
  <c r="K9" i="43"/>
  <c r="AH171" i="43"/>
  <c r="G7" i="43"/>
  <c r="AD169" i="43"/>
  <c r="Z170" i="43"/>
  <c r="K8" i="43"/>
  <c r="AH170" i="43"/>
  <c r="AD170" i="43"/>
  <c r="C7" i="43"/>
  <c r="Z169" i="43"/>
  <c r="N27" i="43"/>
  <c r="AK171" i="43"/>
  <c r="D9" i="43"/>
  <c r="AA171" i="43"/>
  <c r="H9" i="43"/>
  <c r="AE171" i="43"/>
  <c r="L9" i="43"/>
  <c r="AI171" i="43"/>
  <c r="F7" i="43"/>
  <c r="AC169" i="43"/>
  <c r="J8" i="43"/>
  <c r="AG170" i="43"/>
  <c r="E7" i="43"/>
  <c r="AB169" i="43"/>
  <c r="I8" i="43"/>
  <c r="AF170" i="43"/>
  <c r="K26" i="43"/>
  <c r="K170" i="43" s="1"/>
  <c r="F9" i="43"/>
  <c r="AC171" i="43"/>
  <c r="J9" i="43"/>
  <c r="AG171" i="43"/>
  <c r="H7" i="43"/>
  <c r="AE169" i="43"/>
  <c r="D7" i="43"/>
  <c r="AA169" i="43"/>
  <c r="L8" i="43"/>
  <c r="AI170" i="43"/>
  <c r="AE170" i="43"/>
  <c r="AA170" i="43"/>
  <c r="N26" i="43"/>
  <c r="AK170" i="43"/>
  <c r="P63" i="43"/>
  <c r="P115" i="43"/>
  <c r="P135" i="43"/>
  <c r="P151" i="43"/>
  <c r="Q24" i="43"/>
  <c r="R23" i="43"/>
  <c r="Q41" i="43"/>
  <c r="S41" i="43"/>
  <c r="Q58" i="43"/>
  <c r="R60" i="43"/>
  <c r="R58" i="43"/>
  <c r="S78" i="43"/>
  <c r="S76" i="43"/>
  <c r="Q96" i="43"/>
  <c r="R95" i="43"/>
  <c r="Q113" i="43"/>
  <c r="S113" i="43"/>
  <c r="Q130" i="43"/>
  <c r="R132" i="43"/>
  <c r="R130" i="43"/>
  <c r="S150" i="43"/>
  <c r="S148" i="43"/>
  <c r="R41" i="43"/>
  <c r="R78" i="43"/>
  <c r="R113" i="43"/>
  <c r="R150" i="43"/>
  <c r="P25" i="43"/>
  <c r="P43" i="43"/>
  <c r="P99" i="43"/>
  <c r="S22" i="43"/>
  <c r="Q59" i="43"/>
  <c r="Q76" i="43"/>
  <c r="S96" i="43"/>
  <c r="Q114" i="43"/>
  <c r="S131" i="43"/>
  <c r="P61" i="43"/>
  <c r="P133" i="43"/>
  <c r="P153" i="43"/>
  <c r="Q22" i="43"/>
  <c r="R24" i="43"/>
  <c r="R22" i="43"/>
  <c r="S42" i="43"/>
  <c r="S40" i="43"/>
  <c r="Q60" i="43"/>
  <c r="R59" i="43"/>
  <c r="Q77" i="43"/>
  <c r="S77" i="43"/>
  <c r="Q94" i="43"/>
  <c r="R96" i="43"/>
  <c r="R94" i="43"/>
  <c r="S114" i="43"/>
  <c r="S112" i="43"/>
  <c r="Q132" i="43"/>
  <c r="R131" i="43"/>
  <c r="Q149" i="43"/>
  <c r="S149" i="43"/>
  <c r="P45" i="43"/>
  <c r="P79" i="43"/>
  <c r="S24" i="43"/>
  <c r="Q42" i="43"/>
  <c r="S59" i="43"/>
  <c r="R76" i="43"/>
  <c r="S94" i="43"/>
  <c r="Q131" i="43"/>
  <c r="Q148" i="43"/>
  <c r="R148" i="43"/>
  <c r="P27" i="43"/>
  <c r="P81" i="43"/>
  <c r="P97" i="43"/>
  <c r="P117" i="43"/>
  <c r="Q23" i="43"/>
  <c r="S23" i="43"/>
  <c r="Q40" i="43"/>
  <c r="R42" i="43"/>
  <c r="R40" i="43"/>
  <c r="S60" i="43"/>
  <c r="S58" i="43"/>
  <c r="Q78" i="43"/>
  <c r="R77" i="43"/>
  <c r="Q95" i="43"/>
  <c r="S95" i="43"/>
  <c r="Q112" i="43"/>
  <c r="R114" i="43"/>
  <c r="R112" i="43"/>
  <c r="S132" i="43"/>
  <c r="S130" i="43"/>
  <c r="Q150" i="43"/>
  <c r="R149" i="43"/>
  <c r="P7" i="43"/>
  <c r="AM169" i="43"/>
  <c r="P9" i="43"/>
  <c r="AM171" i="43"/>
  <c r="S117" i="43"/>
  <c r="S63" i="43"/>
  <c r="S99" i="43"/>
  <c r="S153" i="43"/>
  <c r="P26" i="43"/>
  <c r="P44" i="43"/>
  <c r="S81" i="43"/>
  <c r="P116" i="43"/>
  <c r="S135" i="43"/>
  <c r="AM170" i="43"/>
  <c r="S9" i="43"/>
  <c r="AP171" i="43"/>
  <c r="R8" i="43"/>
  <c r="K7" i="43"/>
  <c r="N25" i="43"/>
  <c r="N169" i="43" s="1"/>
  <c r="H169" i="43"/>
  <c r="L7" i="43"/>
  <c r="L169" i="43" s="1"/>
  <c r="J7" i="43"/>
  <c r="J169" i="43" s="1"/>
  <c r="M7" i="43"/>
  <c r="M169" i="43" s="1"/>
  <c r="I7" i="43"/>
  <c r="P8" i="43"/>
  <c r="I170" i="43"/>
  <c r="E170" i="43"/>
  <c r="K171" i="43"/>
  <c r="M170" i="43"/>
  <c r="D171" i="43"/>
  <c r="C169" i="43"/>
  <c r="D169" i="43"/>
  <c r="H170" i="43"/>
  <c r="L170" i="43"/>
  <c r="D170" i="43"/>
  <c r="L171" i="43"/>
  <c r="O170" i="43"/>
  <c r="G170" i="43"/>
  <c r="H171" i="43"/>
  <c r="G171" i="43"/>
  <c r="J170" i="43"/>
  <c r="F169" i="43"/>
  <c r="N170" i="43"/>
  <c r="F170" i="43"/>
  <c r="I169" i="43"/>
  <c r="E169" i="43"/>
  <c r="C170" i="43"/>
  <c r="N171" i="43"/>
  <c r="J171" i="43"/>
  <c r="F171" i="43"/>
  <c r="C171" i="43"/>
  <c r="M171" i="43"/>
  <c r="I171" i="43"/>
  <c r="E171" i="43"/>
  <c r="K169" i="43"/>
  <c r="G169" i="43"/>
  <c r="DR13" i="43"/>
  <c r="S171" i="43" l="1"/>
  <c r="AN8" i="43"/>
  <c r="S280" i="42"/>
  <c r="S281" i="42"/>
  <c r="S282" i="42"/>
  <c r="S283" i="42"/>
  <c r="S287" i="42"/>
  <c r="S288" i="42"/>
  <c r="S289" i="42"/>
  <c r="S257" i="42"/>
  <c r="S258" i="42"/>
  <c r="S259" i="42"/>
  <c r="S260" i="42"/>
  <c r="S264" i="42"/>
  <c r="S265" i="42"/>
  <c r="S266" i="42"/>
  <c r="S234" i="42"/>
  <c r="S235" i="42"/>
  <c r="S236" i="42"/>
  <c r="S237" i="42"/>
  <c r="S241" i="42"/>
  <c r="S242" i="42"/>
  <c r="S243" i="42"/>
  <c r="S211" i="42"/>
  <c r="S212" i="42"/>
  <c r="S213" i="42"/>
  <c r="S214" i="42"/>
  <c r="S218" i="42"/>
  <c r="S219" i="42"/>
  <c r="S220" i="42"/>
  <c r="S188" i="42"/>
  <c r="S189" i="42"/>
  <c r="S190" i="42"/>
  <c r="S191" i="42"/>
  <c r="S195" i="42"/>
  <c r="S196" i="42"/>
  <c r="S197" i="42"/>
  <c r="S165" i="42"/>
  <c r="S166" i="42"/>
  <c r="S167" i="42"/>
  <c r="S168" i="42"/>
  <c r="S172" i="42"/>
  <c r="S173" i="42"/>
  <c r="S174" i="42"/>
  <c r="S142" i="42"/>
  <c r="S143" i="42"/>
  <c r="S144" i="42"/>
  <c r="S145" i="42"/>
  <c r="S149" i="42"/>
  <c r="S150" i="42"/>
  <c r="S151" i="42"/>
  <c r="S119" i="42"/>
  <c r="S120" i="42"/>
  <c r="S121" i="42"/>
  <c r="S122" i="42"/>
  <c r="S126" i="42"/>
  <c r="S127" i="42"/>
  <c r="S128" i="42"/>
  <c r="S96" i="42"/>
  <c r="S97" i="42"/>
  <c r="S98" i="42"/>
  <c r="S99" i="42"/>
  <c r="S103" i="42"/>
  <c r="S104" i="42"/>
  <c r="S105" i="42"/>
  <c r="S73" i="42"/>
  <c r="S74" i="42"/>
  <c r="S75" i="42"/>
  <c r="S76" i="42"/>
  <c r="S80" i="42"/>
  <c r="S81" i="42"/>
  <c r="S82" i="42"/>
  <c r="S50" i="42"/>
  <c r="S51" i="42"/>
  <c r="S52" i="42"/>
  <c r="S53" i="42"/>
  <c r="S57" i="42"/>
  <c r="S58" i="42"/>
  <c r="S59" i="42"/>
  <c r="S27" i="42"/>
  <c r="S28" i="42"/>
  <c r="S29" i="42"/>
  <c r="S30" i="42"/>
  <c r="S34" i="42"/>
  <c r="S35" i="42"/>
  <c r="S36" i="42"/>
  <c r="S5" i="42"/>
  <c r="S6" i="42"/>
  <c r="S7" i="42"/>
  <c r="S11" i="42"/>
  <c r="S12" i="42"/>
  <c r="S13" i="42"/>
  <c r="Q12" i="43"/>
  <c r="R177" i="43"/>
  <c r="S154" i="43"/>
  <c r="S155" i="43"/>
  <c r="S158" i="43"/>
  <c r="S136" i="43"/>
  <c r="S137" i="43"/>
  <c r="S118" i="43"/>
  <c r="S119" i="43"/>
  <c r="S100" i="43"/>
  <c r="S101" i="43"/>
  <c r="S82" i="43"/>
  <c r="S83" i="43"/>
  <c r="S64" i="43"/>
  <c r="S65" i="43"/>
  <c r="S46" i="43"/>
  <c r="S47" i="43"/>
  <c r="S28" i="43"/>
  <c r="S29" i="43"/>
  <c r="S10" i="43"/>
  <c r="S14" i="43" l="1"/>
  <c r="S50" i="43"/>
  <c r="S122" i="43"/>
  <c r="Q14" i="43"/>
  <c r="S4" i="43"/>
  <c r="R5" i="43"/>
  <c r="S32" i="43"/>
  <c r="S104" i="43"/>
  <c r="S86" i="43"/>
  <c r="R14" i="43"/>
  <c r="R4" i="43"/>
  <c r="S5" i="43"/>
  <c r="S167" i="43" s="1"/>
  <c r="S68" i="43"/>
  <c r="S140" i="43"/>
  <c r="S6" i="43"/>
  <c r="S168" i="43" s="1"/>
  <c r="AP168" i="43"/>
  <c r="R6" i="43"/>
  <c r="AO168" i="43"/>
  <c r="Q8" i="43"/>
  <c r="S312" i="42"/>
  <c r="S311" i="42"/>
  <c r="S310" i="42"/>
  <c r="S306" i="42"/>
  <c r="S305" i="42"/>
  <c r="S304" i="42"/>
  <c r="S303" i="42"/>
  <c r="R12" i="43"/>
  <c r="AO174" i="43"/>
  <c r="AP167" i="43"/>
  <c r="AP173" i="43"/>
  <c r="S172" i="43"/>
  <c r="AP166" i="43"/>
  <c r="S166" i="43"/>
  <c r="S174" i="43"/>
  <c r="AP176" i="43"/>
  <c r="S11" i="43"/>
  <c r="AP172" i="43"/>
  <c r="S15" i="43" l="1"/>
  <c r="C12" i="71"/>
  <c r="S176" i="43"/>
  <c r="Q4" i="43"/>
  <c r="Q5" i="43"/>
  <c r="S173" i="43"/>
  <c r="Q6" i="43"/>
  <c r="AN168" i="43"/>
  <c r="AP207" i="43"/>
  <c r="AP208" i="43"/>
  <c r="AP209" i="43"/>
  <c r="AP210" i="43"/>
  <c r="AP211" i="43"/>
  <c r="AP198" i="43"/>
  <c r="AP199" i="43"/>
  <c r="AP200" i="43"/>
  <c r="AP201" i="43"/>
  <c r="AP202" i="43"/>
  <c r="AP189" i="43"/>
  <c r="AP190" i="43"/>
  <c r="AP191" i="43"/>
  <c r="AP192" i="43"/>
  <c r="AP193" i="43"/>
  <c r="AM215" i="43"/>
  <c r="AM206" i="43"/>
  <c r="AP219" i="43" l="1"/>
  <c r="AP220" i="43"/>
  <c r="AP218" i="43"/>
  <c r="AP216" i="43"/>
  <c r="AP217" i="43"/>
  <c r="S26" i="42"/>
  <c r="S49" i="42" s="1"/>
  <c r="S72" i="42" s="1"/>
  <c r="S95" i="42" s="1"/>
  <c r="S118" i="42" s="1"/>
  <c r="S141" i="42" s="1"/>
  <c r="S164" i="42" s="1"/>
  <c r="S187" i="42" s="1"/>
  <c r="S210" i="42" s="1"/>
  <c r="S233" i="42" s="1"/>
  <c r="S256" i="42" s="1"/>
  <c r="S279" i="42" s="1"/>
  <c r="S302" i="42" s="1"/>
  <c r="K38" i="53"/>
  <c r="J38" i="53"/>
  <c r="I38" i="53"/>
  <c r="H38" i="53"/>
  <c r="G38" i="53"/>
  <c r="F38" i="53"/>
  <c r="E38" i="53"/>
  <c r="D38" i="53"/>
  <c r="C38" i="53"/>
  <c r="L37" i="53"/>
  <c r="L36" i="53"/>
  <c r="L35" i="53"/>
  <c r="L34" i="53"/>
  <c r="L33" i="53"/>
  <c r="L32" i="53"/>
  <c r="L31" i="53"/>
  <c r="L30" i="53"/>
  <c r="O43" i="47"/>
  <c r="N43" i="47"/>
  <c r="M43" i="47"/>
  <c r="L43" i="47"/>
  <c r="K43" i="47"/>
  <c r="J43" i="47"/>
  <c r="I43" i="47"/>
  <c r="H43" i="47"/>
  <c r="G43" i="47"/>
  <c r="F43" i="47"/>
  <c r="E43" i="47"/>
  <c r="D43" i="47"/>
  <c r="C43" i="47"/>
  <c r="P42" i="47"/>
  <c r="P41" i="47"/>
  <c r="P40" i="47"/>
  <c r="P39" i="47"/>
  <c r="P36" i="47"/>
  <c r="P35" i="47"/>
  <c r="P34" i="47"/>
  <c r="P33" i="47"/>
  <c r="P32" i="47"/>
  <c r="L38" i="53" l="1"/>
  <c r="P43" i="47"/>
  <c r="D14" i="61"/>
  <c r="D30" i="61"/>
  <c r="D36" i="61"/>
  <c r="D38" i="61" l="1"/>
  <c r="AL188" i="43" l="1"/>
  <c r="AL197" i="43" s="1"/>
  <c r="AO188" i="43"/>
  <c r="AO197" i="43" s="1"/>
  <c r="AO206" i="43" s="1"/>
  <c r="AO215" i="43" s="1"/>
  <c r="AL215" i="43" l="1"/>
  <c r="AL206" i="43"/>
  <c r="O12" i="43" l="1"/>
  <c r="P152" i="43" l="1"/>
  <c r="P134" i="43"/>
  <c r="P98" i="43"/>
  <c r="P80" i="43"/>
  <c r="P62" i="43"/>
  <c r="AO153" i="43"/>
  <c r="AN153" i="43"/>
  <c r="AO152" i="43"/>
  <c r="AN152" i="43"/>
  <c r="AO135" i="43"/>
  <c r="AN135" i="43"/>
  <c r="AO134" i="43"/>
  <c r="AN134" i="43"/>
  <c r="AO117" i="43"/>
  <c r="AN117" i="43"/>
  <c r="AO116" i="43"/>
  <c r="AN116" i="43"/>
  <c r="AO99" i="43"/>
  <c r="AN99" i="43"/>
  <c r="AO98" i="43"/>
  <c r="AN98" i="43"/>
  <c r="AO81" i="43"/>
  <c r="AN81" i="43"/>
  <c r="AO80" i="43"/>
  <c r="AN80" i="43"/>
  <c r="AO63" i="43"/>
  <c r="AN63" i="43"/>
  <c r="AO62" i="43"/>
  <c r="AN62" i="43"/>
  <c r="AO45" i="43"/>
  <c r="AN45" i="43"/>
  <c r="AO44" i="43"/>
  <c r="AN44" i="43"/>
  <c r="AO27" i="43"/>
  <c r="AN27" i="43"/>
  <c r="AO26" i="43"/>
  <c r="AN26" i="43"/>
  <c r="AN9" i="43"/>
  <c r="R99" i="43" l="1"/>
  <c r="R134" i="43"/>
  <c r="R135" i="43"/>
  <c r="Q45" i="43"/>
  <c r="Q81" i="43"/>
  <c r="Q116" i="43"/>
  <c r="Q117" i="43"/>
  <c r="Q153" i="43"/>
  <c r="R26" i="43"/>
  <c r="R63" i="43"/>
  <c r="Q44" i="43"/>
  <c r="R45" i="43"/>
  <c r="R81" i="43"/>
  <c r="R116" i="43"/>
  <c r="R117" i="43"/>
  <c r="R152" i="43"/>
  <c r="R153" i="43"/>
  <c r="Q26" i="43"/>
  <c r="Q27" i="43"/>
  <c r="Q63" i="43"/>
  <c r="Q99" i="43"/>
  <c r="Q135" i="43"/>
  <c r="AO170" i="43"/>
  <c r="R27" i="43"/>
  <c r="AO171" i="43"/>
  <c r="Q9" i="43"/>
  <c r="AN171" i="43"/>
  <c r="AN170" i="43"/>
  <c r="Q134" i="43"/>
  <c r="Q152" i="43"/>
  <c r="R62" i="43"/>
  <c r="R80" i="43"/>
  <c r="R98" i="43"/>
  <c r="P169" i="43"/>
  <c r="Q98" i="43"/>
  <c r="Q80" i="43"/>
  <c r="Q62" i="43"/>
  <c r="R44" i="43"/>
  <c r="R21" i="43"/>
  <c r="R39" i="43" s="1"/>
  <c r="R57" i="43" s="1"/>
  <c r="R75" i="43" s="1"/>
  <c r="R93" i="43" s="1"/>
  <c r="R111" i="43" s="1"/>
  <c r="R129" i="43" s="1"/>
  <c r="R147" i="43" s="1"/>
  <c r="R165" i="43" s="1"/>
  <c r="O154" i="43"/>
  <c r="O155" i="43"/>
  <c r="O156" i="43"/>
  <c r="P156" i="43"/>
  <c r="Q156" i="43"/>
  <c r="R156" i="43"/>
  <c r="O157" i="43"/>
  <c r="O158" i="43"/>
  <c r="R158" i="43"/>
  <c r="S159" i="43" s="1"/>
  <c r="O136" i="43"/>
  <c r="O137" i="43"/>
  <c r="O138" i="43"/>
  <c r="P138" i="43"/>
  <c r="Q138" i="43"/>
  <c r="R138" i="43"/>
  <c r="O139" i="43"/>
  <c r="O140" i="43"/>
  <c r="R140" i="43"/>
  <c r="S141" i="43" s="1"/>
  <c r="O118" i="43"/>
  <c r="O119" i="43"/>
  <c r="O120" i="43"/>
  <c r="P120" i="43"/>
  <c r="Q120" i="43"/>
  <c r="R120" i="43"/>
  <c r="O121" i="43"/>
  <c r="O122" i="43"/>
  <c r="R122" i="43"/>
  <c r="S123" i="43" s="1"/>
  <c r="O100" i="43"/>
  <c r="O101" i="43"/>
  <c r="O102" i="43"/>
  <c r="P102" i="43"/>
  <c r="Q102" i="43"/>
  <c r="R102" i="43"/>
  <c r="O103" i="43"/>
  <c r="O104" i="43"/>
  <c r="R104" i="43"/>
  <c r="S105" i="43" s="1"/>
  <c r="O82" i="43"/>
  <c r="O83" i="43"/>
  <c r="O84" i="43"/>
  <c r="P84" i="43"/>
  <c r="Q84" i="43"/>
  <c r="R84" i="43"/>
  <c r="O85" i="43"/>
  <c r="O86" i="43"/>
  <c r="R86" i="43"/>
  <c r="S87" i="43" s="1"/>
  <c r="O64" i="43"/>
  <c r="O65" i="43"/>
  <c r="O66" i="43"/>
  <c r="P66" i="43"/>
  <c r="Q66" i="43"/>
  <c r="R66" i="43"/>
  <c r="O67" i="43"/>
  <c r="O68" i="43"/>
  <c r="R68" i="43"/>
  <c r="S69" i="43" s="1"/>
  <c r="O46" i="43"/>
  <c r="O47" i="43"/>
  <c r="O48" i="43"/>
  <c r="P48" i="43"/>
  <c r="Q48" i="43"/>
  <c r="R48" i="43"/>
  <c r="O49" i="43"/>
  <c r="O50" i="43"/>
  <c r="R50" i="43"/>
  <c r="S51" i="43" s="1"/>
  <c r="O28" i="43"/>
  <c r="O29" i="43"/>
  <c r="O30" i="43"/>
  <c r="P30" i="43"/>
  <c r="Q30" i="43"/>
  <c r="R30" i="43"/>
  <c r="O31" i="43"/>
  <c r="O32" i="43"/>
  <c r="R32" i="43"/>
  <c r="S33" i="43" s="1"/>
  <c r="AL166" i="43"/>
  <c r="AL167" i="43"/>
  <c r="AL172" i="43"/>
  <c r="AL173" i="43"/>
  <c r="AL174" i="43"/>
  <c r="AL176" i="43"/>
  <c r="AL165" i="43"/>
  <c r="BE166" i="43"/>
  <c r="BE167" i="43"/>
  <c r="BE168" i="43"/>
  <c r="BE169" i="43"/>
  <c r="BE170" i="43"/>
  <c r="BE171" i="43"/>
  <c r="BE172" i="43"/>
  <c r="BE173" i="43"/>
  <c r="BE165" i="43"/>
  <c r="BF165" i="43"/>
  <c r="BG21" i="43"/>
  <c r="BG39" i="43" s="1"/>
  <c r="BG57" i="43" s="1"/>
  <c r="BG75" i="43" s="1"/>
  <c r="BG93" i="43" s="1"/>
  <c r="BG111" i="43" s="1"/>
  <c r="BG129" i="43" s="1"/>
  <c r="BG147" i="43" s="1"/>
  <c r="BG165" i="43" s="1"/>
  <c r="BZ166" i="43"/>
  <c r="BZ167" i="43"/>
  <c r="BZ168" i="43"/>
  <c r="BZ169" i="43"/>
  <c r="BZ170" i="43"/>
  <c r="BZ171" i="43"/>
  <c r="BZ172" i="43"/>
  <c r="BZ173" i="43"/>
  <c r="BZ174" i="43"/>
  <c r="BZ175" i="43"/>
  <c r="BZ176" i="43"/>
  <c r="BZ177" i="43"/>
  <c r="BZ178" i="43"/>
  <c r="BZ179" i="43"/>
  <c r="BZ21" i="43"/>
  <c r="BZ39" i="43" s="1"/>
  <c r="BZ57" i="43" s="1"/>
  <c r="BZ75" i="43" s="1"/>
  <c r="BZ93" i="43" s="1"/>
  <c r="BZ111" i="43" s="1"/>
  <c r="BZ129" i="43" s="1"/>
  <c r="BZ147" i="43" s="1"/>
  <c r="BZ165" i="43" s="1"/>
  <c r="CT21" i="43"/>
  <c r="CT39" i="43" s="1"/>
  <c r="CT57" i="43" s="1"/>
  <c r="CT75" i="43" s="1"/>
  <c r="CT93" i="43" s="1"/>
  <c r="CT111" i="43" s="1"/>
  <c r="CT129" i="43" s="1"/>
  <c r="CT147" i="43" s="1"/>
  <c r="CT165" i="43" s="1"/>
  <c r="CA21" i="43"/>
  <c r="CA39" i="43" s="1"/>
  <c r="CA57" i="43" s="1"/>
  <c r="CA75" i="43" s="1"/>
  <c r="CA93" i="43" s="1"/>
  <c r="CA111" i="43" s="1"/>
  <c r="CA129" i="43" s="1"/>
  <c r="CA147" i="43" s="1"/>
  <c r="CA165" i="43" s="1"/>
  <c r="CB21" i="43"/>
  <c r="CB39" i="43" s="1"/>
  <c r="CB57" i="43" s="1"/>
  <c r="CB75" i="43" s="1"/>
  <c r="CB93" i="43" s="1"/>
  <c r="CB111" i="43" s="1"/>
  <c r="CB129" i="43" s="1"/>
  <c r="CB147" i="43" s="1"/>
  <c r="CB165" i="43" s="1"/>
  <c r="CC21" i="43"/>
  <c r="CC39" i="43" s="1"/>
  <c r="CC57" i="43" s="1"/>
  <c r="CC75" i="43" s="1"/>
  <c r="CC93" i="43" s="1"/>
  <c r="CC111" i="43" s="1"/>
  <c r="CC129" i="43" s="1"/>
  <c r="CC147" i="43" s="1"/>
  <c r="CC165" i="43" s="1"/>
  <c r="CT166" i="43"/>
  <c r="CU166" i="43"/>
  <c r="CT167" i="43"/>
  <c r="CU167" i="43"/>
  <c r="CT168" i="43"/>
  <c r="CU168" i="43"/>
  <c r="CT169" i="43"/>
  <c r="CU169" i="43"/>
  <c r="CT170" i="43"/>
  <c r="CU170" i="43"/>
  <c r="CT171" i="43"/>
  <c r="CU171" i="43"/>
  <c r="CT172" i="43"/>
  <c r="CT173" i="43"/>
  <c r="CU173" i="43"/>
  <c r="CT174" i="43"/>
  <c r="CU174" i="43"/>
  <c r="CT175" i="43"/>
  <c r="CU175" i="43"/>
  <c r="CT176" i="43"/>
  <c r="CU176" i="43"/>
  <c r="CT177" i="43"/>
  <c r="CU177" i="43"/>
  <c r="CT178" i="43"/>
  <c r="CU178" i="43"/>
  <c r="CT179" i="43"/>
  <c r="CU21" i="43"/>
  <c r="CU39" i="43" s="1"/>
  <c r="CU57" i="43" s="1"/>
  <c r="CU75" i="43" s="1"/>
  <c r="CU93" i="43" s="1"/>
  <c r="CU111" i="43" s="1"/>
  <c r="CU129" i="43" s="1"/>
  <c r="CU147" i="43" s="1"/>
  <c r="CU165" i="43" s="1"/>
  <c r="CV21" i="43"/>
  <c r="CV39" i="43" s="1"/>
  <c r="CV57" i="43" s="1"/>
  <c r="CV75" i="43" s="1"/>
  <c r="CV93" i="43" s="1"/>
  <c r="CV111" i="43" s="1"/>
  <c r="CV129" i="43" s="1"/>
  <c r="CV147" i="43" s="1"/>
  <c r="CV165" i="43" s="1"/>
  <c r="CW21" i="43"/>
  <c r="CW39" i="43" s="1"/>
  <c r="CW57" i="43" s="1"/>
  <c r="CW75" i="43" s="1"/>
  <c r="CW93" i="43" s="1"/>
  <c r="CW111" i="43" s="1"/>
  <c r="CW129" i="43" s="1"/>
  <c r="CW147" i="43" s="1"/>
  <c r="CW165" i="43" s="1"/>
  <c r="DN13" i="43"/>
  <c r="O27" i="42"/>
  <c r="P27" i="42"/>
  <c r="Q27" i="42"/>
  <c r="R27" i="42"/>
  <c r="O28" i="42"/>
  <c r="P28" i="42"/>
  <c r="Q28" i="42"/>
  <c r="R28" i="42"/>
  <c r="O29" i="42"/>
  <c r="P29" i="42"/>
  <c r="Q29" i="42"/>
  <c r="R29" i="42"/>
  <c r="O30" i="42"/>
  <c r="P30" i="42"/>
  <c r="Q30" i="42"/>
  <c r="R30" i="42"/>
  <c r="O31" i="42"/>
  <c r="P31" i="42"/>
  <c r="O32" i="42"/>
  <c r="P32" i="42"/>
  <c r="O33" i="42"/>
  <c r="P33" i="42"/>
  <c r="O34" i="42"/>
  <c r="P34" i="42"/>
  <c r="Q34" i="42"/>
  <c r="R34" i="42"/>
  <c r="O35" i="42"/>
  <c r="P35" i="42"/>
  <c r="Q35" i="42"/>
  <c r="R35" i="42"/>
  <c r="O36" i="42"/>
  <c r="O37" i="42"/>
  <c r="O50" i="42"/>
  <c r="P50" i="42"/>
  <c r="Q50" i="42"/>
  <c r="R50" i="42"/>
  <c r="O51" i="42"/>
  <c r="P51" i="42"/>
  <c r="Q51" i="42"/>
  <c r="R51" i="42"/>
  <c r="O52" i="42"/>
  <c r="P52" i="42"/>
  <c r="Q52" i="42"/>
  <c r="R52" i="42"/>
  <c r="O53" i="42"/>
  <c r="P53" i="42"/>
  <c r="Q53" i="42"/>
  <c r="R53" i="42"/>
  <c r="O54" i="42"/>
  <c r="P54" i="42"/>
  <c r="O55" i="42"/>
  <c r="P55" i="42"/>
  <c r="O56" i="42"/>
  <c r="P56" i="42"/>
  <c r="O57" i="42"/>
  <c r="P57" i="42"/>
  <c r="Q57" i="42"/>
  <c r="R57" i="42"/>
  <c r="O58" i="42"/>
  <c r="P58" i="42"/>
  <c r="Q58" i="42"/>
  <c r="R58" i="42"/>
  <c r="O59" i="42"/>
  <c r="O60" i="42"/>
  <c r="O73" i="42"/>
  <c r="P73" i="42"/>
  <c r="Q73" i="42"/>
  <c r="R73" i="42"/>
  <c r="O74" i="42"/>
  <c r="P74" i="42"/>
  <c r="Q74" i="42"/>
  <c r="R74" i="42"/>
  <c r="O75" i="42"/>
  <c r="P75" i="42"/>
  <c r="Q75" i="42"/>
  <c r="R75" i="42"/>
  <c r="O76" i="42"/>
  <c r="P76" i="42"/>
  <c r="Q76" i="42"/>
  <c r="R76" i="42"/>
  <c r="O77" i="42"/>
  <c r="P77" i="42"/>
  <c r="O78" i="42"/>
  <c r="P78" i="42"/>
  <c r="O79" i="42"/>
  <c r="P79" i="42"/>
  <c r="O80" i="42"/>
  <c r="P80" i="42"/>
  <c r="Q80" i="42"/>
  <c r="R80" i="42"/>
  <c r="O81" i="42"/>
  <c r="P81" i="42"/>
  <c r="Q81" i="42"/>
  <c r="R81" i="42"/>
  <c r="O82" i="42"/>
  <c r="O83" i="42"/>
  <c r="O96" i="42"/>
  <c r="P96" i="42"/>
  <c r="Q96" i="42"/>
  <c r="R96" i="42"/>
  <c r="O97" i="42"/>
  <c r="P97" i="42"/>
  <c r="Q97" i="42"/>
  <c r="R97" i="42"/>
  <c r="O98" i="42"/>
  <c r="P98" i="42"/>
  <c r="Q98" i="42"/>
  <c r="R98" i="42"/>
  <c r="O99" i="42"/>
  <c r="P99" i="42"/>
  <c r="Q99" i="42"/>
  <c r="R99" i="42"/>
  <c r="O100" i="42"/>
  <c r="P100" i="42"/>
  <c r="O101" i="42"/>
  <c r="P101" i="42"/>
  <c r="O102" i="42"/>
  <c r="P102" i="42"/>
  <c r="O103" i="42"/>
  <c r="P103" i="42"/>
  <c r="Q103" i="42"/>
  <c r="R103" i="42"/>
  <c r="O104" i="42"/>
  <c r="P104" i="42"/>
  <c r="Q104" i="42"/>
  <c r="R104" i="42"/>
  <c r="O105" i="42"/>
  <c r="O106" i="42"/>
  <c r="O119" i="42"/>
  <c r="P119" i="42"/>
  <c r="Q119" i="42"/>
  <c r="R119" i="42"/>
  <c r="O120" i="42"/>
  <c r="P120" i="42"/>
  <c r="Q120" i="42"/>
  <c r="R120" i="42"/>
  <c r="O121" i="42"/>
  <c r="P121" i="42"/>
  <c r="Q121" i="42"/>
  <c r="R121" i="42"/>
  <c r="O122" i="42"/>
  <c r="P122" i="42"/>
  <c r="Q122" i="42"/>
  <c r="R122" i="42"/>
  <c r="O123" i="42"/>
  <c r="P123" i="42"/>
  <c r="O124" i="42"/>
  <c r="P124" i="42"/>
  <c r="O125" i="42"/>
  <c r="P125" i="42"/>
  <c r="O126" i="42"/>
  <c r="P126" i="42"/>
  <c r="Q126" i="42"/>
  <c r="R126" i="42"/>
  <c r="O127" i="42"/>
  <c r="P127" i="42"/>
  <c r="Q127" i="42"/>
  <c r="R127" i="42"/>
  <c r="O128" i="42"/>
  <c r="O129" i="42"/>
  <c r="O142" i="42"/>
  <c r="P142" i="42"/>
  <c r="Q142" i="42"/>
  <c r="R142" i="42"/>
  <c r="O143" i="42"/>
  <c r="P143" i="42"/>
  <c r="Q143" i="42"/>
  <c r="R143" i="42"/>
  <c r="O144" i="42"/>
  <c r="P144" i="42"/>
  <c r="Q144" i="42"/>
  <c r="R144" i="42"/>
  <c r="O145" i="42"/>
  <c r="P145" i="42"/>
  <c r="Q145" i="42"/>
  <c r="R145" i="42"/>
  <c r="O146" i="42"/>
  <c r="P146" i="42"/>
  <c r="O147" i="42"/>
  <c r="P147" i="42"/>
  <c r="O148" i="42"/>
  <c r="P148" i="42"/>
  <c r="O149" i="42"/>
  <c r="P149" i="42"/>
  <c r="Q149" i="42"/>
  <c r="R149" i="42"/>
  <c r="O150" i="42"/>
  <c r="P150" i="42"/>
  <c r="Q150" i="42"/>
  <c r="R150" i="42"/>
  <c r="O151" i="42"/>
  <c r="O152" i="42"/>
  <c r="O165" i="42"/>
  <c r="P165" i="42"/>
  <c r="Q165" i="42"/>
  <c r="R165" i="42"/>
  <c r="O166" i="42"/>
  <c r="P166" i="42"/>
  <c r="Q166" i="42"/>
  <c r="R166" i="42"/>
  <c r="O167" i="42"/>
  <c r="P167" i="42"/>
  <c r="Q167" i="42"/>
  <c r="R167" i="42"/>
  <c r="O168" i="42"/>
  <c r="P168" i="42"/>
  <c r="Q168" i="42"/>
  <c r="R168" i="42"/>
  <c r="O169" i="42"/>
  <c r="P169" i="42"/>
  <c r="O170" i="42"/>
  <c r="P170" i="42"/>
  <c r="O171" i="42"/>
  <c r="P171" i="42"/>
  <c r="O172" i="42"/>
  <c r="P172" i="42"/>
  <c r="Q172" i="42"/>
  <c r="R172" i="42"/>
  <c r="O173" i="42"/>
  <c r="P173" i="42"/>
  <c r="Q173" i="42"/>
  <c r="R173" i="42"/>
  <c r="O174" i="42"/>
  <c r="O175" i="42"/>
  <c r="O188" i="42"/>
  <c r="P188" i="42"/>
  <c r="Q188" i="42"/>
  <c r="R188" i="42"/>
  <c r="O189" i="42"/>
  <c r="P189" i="42"/>
  <c r="Q189" i="42"/>
  <c r="R189" i="42"/>
  <c r="O190" i="42"/>
  <c r="P190" i="42"/>
  <c r="Q190" i="42"/>
  <c r="R190" i="42"/>
  <c r="O191" i="42"/>
  <c r="P191" i="42"/>
  <c r="Q191" i="42"/>
  <c r="R191" i="42"/>
  <c r="O192" i="42"/>
  <c r="P192" i="42"/>
  <c r="O193" i="42"/>
  <c r="P193" i="42"/>
  <c r="O194" i="42"/>
  <c r="P194" i="42"/>
  <c r="O195" i="42"/>
  <c r="P195" i="42"/>
  <c r="Q195" i="42"/>
  <c r="R195" i="42"/>
  <c r="O196" i="42"/>
  <c r="P196" i="42"/>
  <c r="Q196" i="42"/>
  <c r="R196" i="42"/>
  <c r="O197" i="42"/>
  <c r="O198" i="42"/>
  <c r="O211" i="42"/>
  <c r="P211" i="42"/>
  <c r="Q211" i="42"/>
  <c r="R211" i="42"/>
  <c r="O212" i="42"/>
  <c r="P212" i="42"/>
  <c r="Q212" i="42"/>
  <c r="R212" i="42"/>
  <c r="O213" i="42"/>
  <c r="P213" i="42"/>
  <c r="Q213" i="42"/>
  <c r="R213" i="42"/>
  <c r="O214" i="42"/>
  <c r="P214" i="42"/>
  <c r="Q214" i="42"/>
  <c r="R214" i="42"/>
  <c r="O215" i="42"/>
  <c r="P215" i="42"/>
  <c r="O216" i="42"/>
  <c r="P216" i="42"/>
  <c r="O217" i="42"/>
  <c r="P217" i="42"/>
  <c r="O218" i="42"/>
  <c r="P218" i="42"/>
  <c r="Q218" i="42"/>
  <c r="R218" i="42"/>
  <c r="O219" i="42"/>
  <c r="P219" i="42"/>
  <c r="Q219" i="42"/>
  <c r="R219" i="42"/>
  <c r="O220" i="42"/>
  <c r="R220" i="42"/>
  <c r="O221" i="42"/>
  <c r="O234" i="42"/>
  <c r="P234" i="42"/>
  <c r="Q234" i="42"/>
  <c r="R234" i="42"/>
  <c r="O235" i="42"/>
  <c r="P235" i="42"/>
  <c r="Q235" i="42"/>
  <c r="R235" i="42"/>
  <c r="O236" i="42"/>
  <c r="P236" i="42"/>
  <c r="Q236" i="42"/>
  <c r="R236" i="42"/>
  <c r="O237" i="42"/>
  <c r="P237" i="42"/>
  <c r="Q237" i="42"/>
  <c r="R237" i="42"/>
  <c r="O238" i="42"/>
  <c r="P238" i="42"/>
  <c r="O239" i="42"/>
  <c r="P239" i="42"/>
  <c r="O240" i="42"/>
  <c r="P240" i="42"/>
  <c r="O241" i="42"/>
  <c r="P241" i="42"/>
  <c r="Q241" i="42"/>
  <c r="R241" i="42"/>
  <c r="O242" i="42"/>
  <c r="P242" i="42"/>
  <c r="Q242" i="42"/>
  <c r="R242" i="42"/>
  <c r="O243" i="42"/>
  <c r="O244" i="42"/>
  <c r="O257" i="42"/>
  <c r="P257" i="42"/>
  <c r="Q257" i="42"/>
  <c r="R257" i="42"/>
  <c r="O258" i="42"/>
  <c r="P258" i="42"/>
  <c r="Q258" i="42"/>
  <c r="R258" i="42"/>
  <c r="O259" i="42"/>
  <c r="P259" i="42"/>
  <c r="Q259" i="42"/>
  <c r="R259" i="42"/>
  <c r="O260" i="42"/>
  <c r="P260" i="42"/>
  <c r="Q260" i="42"/>
  <c r="R260" i="42"/>
  <c r="O261" i="42"/>
  <c r="P261" i="42"/>
  <c r="O262" i="42"/>
  <c r="P262" i="42"/>
  <c r="O263" i="42"/>
  <c r="P263" i="42"/>
  <c r="O264" i="42"/>
  <c r="P264" i="42"/>
  <c r="Q264" i="42"/>
  <c r="R264" i="42"/>
  <c r="O265" i="42"/>
  <c r="P265" i="42"/>
  <c r="Q265" i="42"/>
  <c r="R265" i="42"/>
  <c r="O266" i="42"/>
  <c r="O267" i="42"/>
  <c r="O280" i="42"/>
  <c r="P280" i="42"/>
  <c r="Q280" i="42"/>
  <c r="R280" i="42"/>
  <c r="O281" i="42"/>
  <c r="P281" i="42"/>
  <c r="Q281" i="42"/>
  <c r="R281" i="42"/>
  <c r="O282" i="42"/>
  <c r="P282" i="42"/>
  <c r="Q282" i="42"/>
  <c r="R282" i="42"/>
  <c r="O283" i="42"/>
  <c r="P283" i="42"/>
  <c r="Q283" i="42"/>
  <c r="R283" i="42"/>
  <c r="O284" i="42"/>
  <c r="P284" i="42"/>
  <c r="O285" i="42"/>
  <c r="P285" i="42"/>
  <c r="O286" i="42"/>
  <c r="P286" i="42"/>
  <c r="O287" i="42"/>
  <c r="P287" i="42"/>
  <c r="Q287" i="42"/>
  <c r="R287" i="42"/>
  <c r="O288" i="42"/>
  <c r="P288" i="42"/>
  <c r="Q288" i="42"/>
  <c r="R288" i="42"/>
  <c r="O289" i="42"/>
  <c r="O290" i="42"/>
  <c r="O4" i="42"/>
  <c r="P4" i="42"/>
  <c r="Q4" i="42"/>
  <c r="R4" i="42"/>
  <c r="O5" i="42"/>
  <c r="P5" i="42"/>
  <c r="Q5" i="42"/>
  <c r="R5" i="42"/>
  <c r="O6" i="42"/>
  <c r="P6" i="42"/>
  <c r="Q6" i="42"/>
  <c r="R6" i="42"/>
  <c r="O7" i="42"/>
  <c r="P7" i="42"/>
  <c r="Q7" i="42"/>
  <c r="R7" i="42"/>
  <c r="O8" i="42"/>
  <c r="P8" i="42"/>
  <c r="O9" i="42"/>
  <c r="P9" i="42"/>
  <c r="O10" i="42"/>
  <c r="P10" i="42"/>
  <c r="O11" i="42"/>
  <c r="P11" i="42"/>
  <c r="Q11" i="42"/>
  <c r="R11" i="42"/>
  <c r="O12" i="42"/>
  <c r="P12" i="42"/>
  <c r="Q12" i="42"/>
  <c r="R12" i="42"/>
  <c r="O13" i="42"/>
  <c r="O14" i="42"/>
  <c r="R289" i="42"/>
  <c r="Q289" i="42"/>
  <c r="P289" i="42"/>
  <c r="R266" i="42"/>
  <c r="Q266" i="42"/>
  <c r="P266" i="42"/>
  <c r="R243" i="42"/>
  <c r="Q243" i="42"/>
  <c r="P243" i="42"/>
  <c r="Q220" i="42"/>
  <c r="P220" i="42"/>
  <c r="R197" i="42"/>
  <c r="Q197" i="42"/>
  <c r="P197" i="42"/>
  <c r="R174" i="42"/>
  <c r="Q174" i="42"/>
  <c r="P174" i="42"/>
  <c r="R151" i="42"/>
  <c r="Q151" i="42"/>
  <c r="P151" i="42"/>
  <c r="R128" i="42"/>
  <c r="Q128" i="42"/>
  <c r="P128" i="42"/>
  <c r="R105" i="42"/>
  <c r="Q105" i="42"/>
  <c r="P105" i="42"/>
  <c r="R82" i="42"/>
  <c r="Q82" i="42"/>
  <c r="P82" i="42"/>
  <c r="R59" i="42"/>
  <c r="Q59" i="42"/>
  <c r="P59" i="42"/>
  <c r="Q36" i="42"/>
  <c r="P36" i="42"/>
  <c r="R13" i="42"/>
  <c r="Q13" i="42"/>
  <c r="P13" i="42"/>
  <c r="AL199" i="43" l="1"/>
  <c r="G12" i="71"/>
  <c r="G24" i="71" s="1"/>
  <c r="G47" i="71" s="1"/>
  <c r="K12" i="71"/>
  <c r="K24" i="71" s="1"/>
  <c r="K47" i="71" s="1"/>
  <c r="F12" i="71"/>
  <c r="F24" i="71" s="1"/>
  <c r="F47" i="71" s="1"/>
  <c r="J12" i="71"/>
  <c r="J24" i="71" s="1"/>
  <c r="J47" i="71" s="1"/>
  <c r="E12" i="71"/>
  <c r="E24" i="71" s="1"/>
  <c r="E47" i="71" s="1"/>
  <c r="I12" i="71"/>
  <c r="I24" i="71" s="1"/>
  <c r="I47" i="71" s="1"/>
  <c r="D12" i="71"/>
  <c r="H12" i="71"/>
  <c r="H24" i="71" s="1"/>
  <c r="H47" i="71" s="1"/>
  <c r="Q170" i="43"/>
  <c r="Q171" i="43"/>
  <c r="R170" i="43"/>
  <c r="P171" i="43"/>
  <c r="P170" i="43"/>
  <c r="R171" i="43"/>
  <c r="AL207" i="43"/>
  <c r="O176" i="43"/>
  <c r="AL203" i="43"/>
  <c r="AL208" i="43"/>
  <c r="AL217" i="43" s="1"/>
  <c r="AL201" i="43"/>
  <c r="O172" i="43"/>
  <c r="O175" i="43"/>
  <c r="AL210" i="43"/>
  <c r="O173" i="43"/>
  <c r="AL209" i="43"/>
  <c r="AL212" i="43"/>
  <c r="AL202" i="43"/>
  <c r="O168" i="43"/>
  <c r="O167" i="43"/>
  <c r="O166" i="43"/>
  <c r="AL211" i="43"/>
  <c r="AL198" i="43"/>
  <c r="O313" i="42"/>
  <c r="C15" i="70"/>
  <c r="E28" i="47"/>
  <c r="E55" i="47" s="1"/>
  <c r="F15" i="70"/>
  <c r="I28" i="47"/>
  <c r="I55" i="47" s="1"/>
  <c r="J15" i="70"/>
  <c r="M15" i="70"/>
  <c r="C27" i="47"/>
  <c r="C26" i="47"/>
  <c r="C24" i="47"/>
  <c r="C22" i="47"/>
  <c r="C21" i="47"/>
  <c r="C20" i="47"/>
  <c r="N27" i="47"/>
  <c r="N54" i="47" s="1"/>
  <c r="N26" i="47"/>
  <c r="N53" i="47" s="1"/>
  <c r="N25" i="47"/>
  <c r="N52" i="47" s="1"/>
  <c r="N24" i="47"/>
  <c r="N51" i="47" s="1"/>
  <c r="N22" i="47"/>
  <c r="N49" i="47" s="1"/>
  <c r="L14" i="70"/>
  <c r="L13" i="70"/>
  <c r="L9" i="70"/>
  <c r="L8" i="70"/>
  <c r="L7" i="70"/>
  <c r="L6" i="70"/>
  <c r="J14" i="70"/>
  <c r="J13" i="70"/>
  <c r="J9" i="70"/>
  <c r="J8" i="70"/>
  <c r="J7" i="70"/>
  <c r="J6" i="70"/>
  <c r="H14" i="70"/>
  <c r="H13" i="70"/>
  <c r="H9" i="70"/>
  <c r="H8" i="70"/>
  <c r="H7" i="70"/>
  <c r="H6" i="70"/>
  <c r="F14" i="70"/>
  <c r="F13" i="70"/>
  <c r="F9" i="70"/>
  <c r="F8" i="70"/>
  <c r="F7" i="70"/>
  <c r="F6" i="70"/>
  <c r="D14" i="70"/>
  <c r="D13" i="70"/>
  <c r="D9" i="70"/>
  <c r="D8" i="70"/>
  <c r="D7" i="70"/>
  <c r="D6" i="70"/>
  <c r="C6" i="71"/>
  <c r="E6" i="71"/>
  <c r="E18" i="71" s="1"/>
  <c r="E42" i="71" s="1"/>
  <c r="G7" i="71"/>
  <c r="G19" i="71" s="1"/>
  <c r="G43" i="71" s="1"/>
  <c r="G5" i="71"/>
  <c r="G17" i="71" s="1"/>
  <c r="G41" i="71" s="1"/>
  <c r="I7" i="71"/>
  <c r="I19" i="71" s="1"/>
  <c r="I43" i="71" s="1"/>
  <c r="K7" i="71"/>
  <c r="K19" i="71" s="1"/>
  <c r="K43" i="71" s="1"/>
  <c r="K5" i="71"/>
  <c r="K17" i="71" s="1"/>
  <c r="K41" i="71" s="1"/>
  <c r="H15" i="70"/>
  <c r="L15" i="70"/>
  <c r="O15" i="70"/>
  <c r="K14" i="70"/>
  <c r="K13" i="70"/>
  <c r="K9" i="70"/>
  <c r="K8" i="70"/>
  <c r="K7" i="70"/>
  <c r="K6" i="70"/>
  <c r="I14" i="70"/>
  <c r="I13" i="70"/>
  <c r="G14" i="70"/>
  <c r="G13" i="70"/>
  <c r="E14" i="70"/>
  <c r="D7" i="71"/>
  <c r="D19" i="71" s="1"/>
  <c r="D43" i="71" s="1"/>
  <c r="F7" i="71"/>
  <c r="F19" i="71" s="1"/>
  <c r="F43" i="71" s="1"/>
  <c r="F6" i="71"/>
  <c r="F18" i="71" s="1"/>
  <c r="F42" i="71" s="1"/>
  <c r="H7" i="71"/>
  <c r="H19" i="71" s="1"/>
  <c r="H43" i="71" s="1"/>
  <c r="H6" i="71"/>
  <c r="H18" i="71" s="1"/>
  <c r="H42" i="71" s="1"/>
  <c r="H5" i="71"/>
  <c r="H17" i="71" s="1"/>
  <c r="H41" i="71" s="1"/>
  <c r="J7" i="71"/>
  <c r="J19" i="71" s="1"/>
  <c r="J43" i="71" s="1"/>
  <c r="J6" i="71"/>
  <c r="J18" i="71" s="1"/>
  <c r="J42" i="71" s="1"/>
  <c r="C7" i="71"/>
  <c r="C5" i="71"/>
  <c r="E7" i="71"/>
  <c r="E19" i="71" s="1"/>
  <c r="E43" i="71" s="1"/>
  <c r="E5" i="71"/>
  <c r="E17" i="71" s="1"/>
  <c r="E41" i="71" s="1"/>
  <c r="G6" i="71"/>
  <c r="G18" i="71" s="1"/>
  <c r="G42" i="71" s="1"/>
  <c r="I6" i="71"/>
  <c r="I18" i="71" s="1"/>
  <c r="I42" i="71" s="1"/>
  <c r="I5" i="71"/>
  <c r="I17" i="71" s="1"/>
  <c r="I41" i="71" s="1"/>
  <c r="K6" i="71"/>
  <c r="K18" i="71" s="1"/>
  <c r="K42" i="71" s="1"/>
  <c r="E15" i="70"/>
  <c r="H28" i="47"/>
  <c r="H55" i="47" s="1"/>
  <c r="I15" i="70"/>
  <c r="L28" i="47"/>
  <c r="L55" i="47" s="1"/>
  <c r="O28" i="47"/>
  <c r="O55" i="47" s="1"/>
  <c r="O14" i="70"/>
  <c r="O13" i="70"/>
  <c r="O9" i="70"/>
  <c r="O8" i="70"/>
  <c r="O7" i="70"/>
  <c r="O6" i="70"/>
  <c r="M14" i="70"/>
  <c r="M13" i="70"/>
  <c r="M9" i="70"/>
  <c r="M8" i="70"/>
  <c r="M7" i="70"/>
  <c r="M6" i="70"/>
  <c r="I9" i="70"/>
  <c r="I8" i="70"/>
  <c r="I7" i="70"/>
  <c r="I6" i="70"/>
  <c r="G9" i="70"/>
  <c r="G8" i="70"/>
  <c r="G7" i="70"/>
  <c r="G6" i="70"/>
  <c r="E13" i="70"/>
  <c r="E9" i="70"/>
  <c r="E8" i="70"/>
  <c r="E7" i="70"/>
  <c r="E6" i="70"/>
  <c r="D6" i="71"/>
  <c r="D18" i="71" s="1"/>
  <c r="D42" i="71" s="1"/>
  <c r="D5" i="71"/>
  <c r="D17" i="71" s="1"/>
  <c r="D41" i="71" s="1"/>
  <c r="F5" i="71"/>
  <c r="F17" i="71" s="1"/>
  <c r="F41" i="71" s="1"/>
  <c r="J5" i="71"/>
  <c r="J17" i="71" s="1"/>
  <c r="J41" i="71" s="1"/>
  <c r="G15" i="70"/>
  <c r="K15" i="70"/>
  <c r="N15" i="70"/>
  <c r="C14" i="70"/>
  <c r="C13" i="70"/>
  <c r="C9" i="70"/>
  <c r="C8" i="70"/>
  <c r="C7" i="70"/>
  <c r="C6" i="70"/>
  <c r="N14" i="70"/>
  <c r="N13" i="70"/>
  <c r="N9" i="70"/>
  <c r="N8" i="70"/>
  <c r="N7" i="70"/>
  <c r="N6" i="70"/>
  <c r="G18" i="53"/>
  <c r="G42" i="53" s="1"/>
  <c r="I17" i="53"/>
  <c r="I41" i="53" s="1"/>
  <c r="K19" i="53"/>
  <c r="K43" i="53" s="1"/>
  <c r="K18" i="53"/>
  <c r="K42" i="53" s="1"/>
  <c r="K17" i="53"/>
  <c r="K41" i="53" s="1"/>
  <c r="G19" i="53"/>
  <c r="G43" i="53" s="1"/>
  <c r="G17" i="53"/>
  <c r="G41" i="53" s="1"/>
  <c r="I18" i="53"/>
  <c r="I42" i="53" s="1"/>
  <c r="I19" i="53"/>
  <c r="I43" i="53" s="1"/>
  <c r="F19" i="53"/>
  <c r="F18" i="53"/>
  <c r="F17" i="53"/>
  <c r="F41" i="53" s="1"/>
  <c r="H19" i="53"/>
  <c r="H43" i="53" s="1"/>
  <c r="H18" i="53"/>
  <c r="H42" i="53" s="1"/>
  <c r="H17" i="53"/>
  <c r="H41" i="53" s="1"/>
  <c r="J19" i="53"/>
  <c r="J43" i="53" s="1"/>
  <c r="J18" i="53"/>
  <c r="J42" i="53" s="1"/>
  <c r="J17" i="53"/>
  <c r="J41" i="53" s="1"/>
  <c r="N21" i="47"/>
  <c r="N48" i="47" s="1"/>
  <c r="N20" i="47"/>
  <c r="N47" i="47" s="1"/>
  <c r="N19" i="47"/>
  <c r="N46" i="47" s="1"/>
  <c r="C25" i="47"/>
  <c r="J21" i="47"/>
  <c r="J48" i="47" s="1"/>
  <c r="F24" i="47"/>
  <c r="F51" i="47" s="1"/>
  <c r="F21" i="47"/>
  <c r="F48" i="47" s="1"/>
  <c r="D21" i="47"/>
  <c r="D48" i="47" s="1"/>
  <c r="L27" i="47"/>
  <c r="L54" i="47" s="1"/>
  <c r="L25" i="47"/>
  <c r="L52" i="47" s="1"/>
  <c r="L21" i="47"/>
  <c r="L48" i="47" s="1"/>
  <c r="L19" i="47"/>
  <c r="L46" i="47" s="1"/>
  <c r="J25" i="47"/>
  <c r="J52" i="47" s="1"/>
  <c r="J24" i="47"/>
  <c r="J51" i="47" s="1"/>
  <c r="J22" i="47"/>
  <c r="J49" i="47" s="1"/>
  <c r="J19" i="47"/>
  <c r="J46" i="47" s="1"/>
  <c r="H27" i="47"/>
  <c r="H54" i="47" s="1"/>
  <c r="H25" i="47"/>
  <c r="H52" i="47" s="1"/>
  <c r="H24" i="47"/>
  <c r="H51" i="47" s="1"/>
  <c r="H21" i="47"/>
  <c r="H48" i="47" s="1"/>
  <c r="H19" i="47"/>
  <c r="H46" i="47" s="1"/>
  <c r="F27" i="47"/>
  <c r="F54" i="47" s="1"/>
  <c r="F25" i="47"/>
  <c r="F52" i="47" s="1"/>
  <c r="F22" i="47"/>
  <c r="F49" i="47" s="1"/>
  <c r="F19" i="47"/>
  <c r="F46" i="47" s="1"/>
  <c r="D27" i="47"/>
  <c r="D54" i="47" s="1"/>
  <c r="D26" i="47"/>
  <c r="D53" i="47" s="1"/>
  <c r="D20" i="47"/>
  <c r="D47" i="47" s="1"/>
  <c r="G28" i="47"/>
  <c r="G55" i="47" s="1"/>
  <c r="N28" i="47"/>
  <c r="N55" i="47" s="1"/>
  <c r="O27" i="47"/>
  <c r="O54" i="47" s="1"/>
  <c r="O26" i="47"/>
  <c r="O53" i="47" s="1"/>
  <c r="O25" i="47"/>
  <c r="O52" i="47" s="1"/>
  <c r="O24" i="47"/>
  <c r="O51" i="47" s="1"/>
  <c r="O22" i="47"/>
  <c r="O49" i="47" s="1"/>
  <c r="O21" i="47"/>
  <c r="O48" i="47" s="1"/>
  <c r="O20" i="47"/>
  <c r="O47" i="47" s="1"/>
  <c r="O19" i="47"/>
  <c r="O46" i="47" s="1"/>
  <c r="M27" i="47"/>
  <c r="M54" i="47" s="1"/>
  <c r="M26" i="47"/>
  <c r="M53" i="47" s="1"/>
  <c r="M25" i="47"/>
  <c r="M52" i="47" s="1"/>
  <c r="M24" i="47"/>
  <c r="M51" i="47" s="1"/>
  <c r="M22" i="47"/>
  <c r="M49" i="47" s="1"/>
  <c r="M21" i="47"/>
  <c r="M48" i="47" s="1"/>
  <c r="M20" i="47"/>
  <c r="M47" i="47" s="1"/>
  <c r="M19" i="47"/>
  <c r="M46" i="47" s="1"/>
  <c r="L26" i="47"/>
  <c r="L53" i="47" s="1"/>
  <c r="L24" i="47"/>
  <c r="L51" i="47" s="1"/>
  <c r="L22" i="47"/>
  <c r="L49" i="47" s="1"/>
  <c r="L20" i="47"/>
  <c r="L47" i="47" s="1"/>
  <c r="J27" i="47"/>
  <c r="J54" i="47" s="1"/>
  <c r="J26" i="47"/>
  <c r="J53" i="47" s="1"/>
  <c r="J20" i="47"/>
  <c r="J47" i="47" s="1"/>
  <c r="H26" i="47"/>
  <c r="H53" i="47" s="1"/>
  <c r="H22" i="47"/>
  <c r="H49" i="47" s="1"/>
  <c r="H20" i="47"/>
  <c r="H47" i="47" s="1"/>
  <c r="F26" i="47"/>
  <c r="F53" i="47" s="1"/>
  <c r="F20" i="47"/>
  <c r="F47" i="47" s="1"/>
  <c r="D25" i="47"/>
  <c r="D52" i="47" s="1"/>
  <c r="D24" i="47"/>
  <c r="D51" i="47" s="1"/>
  <c r="D22" i="47"/>
  <c r="D49" i="47" s="1"/>
  <c r="D19" i="47"/>
  <c r="D46" i="47" s="1"/>
  <c r="K28" i="47"/>
  <c r="K55" i="47" s="1"/>
  <c r="F28" i="47"/>
  <c r="F55" i="47" s="1"/>
  <c r="J28" i="47"/>
  <c r="J55" i="47" s="1"/>
  <c r="M28" i="47"/>
  <c r="M55" i="47" s="1"/>
  <c r="K27" i="47"/>
  <c r="K54" i="47" s="1"/>
  <c r="K26" i="47"/>
  <c r="K53" i="47" s="1"/>
  <c r="K25" i="47"/>
  <c r="K52" i="47" s="1"/>
  <c r="K24" i="47"/>
  <c r="K51" i="47" s="1"/>
  <c r="K22" i="47"/>
  <c r="K49" i="47" s="1"/>
  <c r="K21" i="47"/>
  <c r="K48" i="47" s="1"/>
  <c r="K20" i="47"/>
  <c r="K47" i="47" s="1"/>
  <c r="K19" i="47"/>
  <c r="K46" i="47" s="1"/>
  <c r="I27" i="47"/>
  <c r="I54" i="47" s="1"/>
  <c r="I26" i="47"/>
  <c r="I53" i="47" s="1"/>
  <c r="I25" i="47"/>
  <c r="I52" i="47" s="1"/>
  <c r="I24" i="47"/>
  <c r="I51" i="47" s="1"/>
  <c r="I22" i="47"/>
  <c r="I49" i="47" s="1"/>
  <c r="I21" i="47"/>
  <c r="I48" i="47" s="1"/>
  <c r="I20" i="47"/>
  <c r="I47" i="47" s="1"/>
  <c r="I19" i="47"/>
  <c r="I46" i="47" s="1"/>
  <c r="G27" i="47"/>
  <c r="G54" i="47" s="1"/>
  <c r="G26" i="47"/>
  <c r="G53" i="47" s="1"/>
  <c r="G25" i="47"/>
  <c r="G52" i="47" s="1"/>
  <c r="G24" i="47"/>
  <c r="G51" i="47" s="1"/>
  <c r="G22" i="47"/>
  <c r="G49" i="47" s="1"/>
  <c r="G21" i="47"/>
  <c r="G48" i="47" s="1"/>
  <c r="G20" i="47"/>
  <c r="G47" i="47" s="1"/>
  <c r="G19" i="47"/>
  <c r="G46" i="47" s="1"/>
  <c r="E27" i="47"/>
  <c r="E54" i="47" s="1"/>
  <c r="E26" i="47"/>
  <c r="E53" i="47" s="1"/>
  <c r="E25" i="47"/>
  <c r="E52" i="47" s="1"/>
  <c r="E24" i="47"/>
  <c r="E51" i="47" s="1"/>
  <c r="E22" i="47"/>
  <c r="E49" i="47" s="1"/>
  <c r="E21" i="47"/>
  <c r="E48" i="47" s="1"/>
  <c r="E20" i="47"/>
  <c r="E47" i="47" s="1"/>
  <c r="E19" i="47"/>
  <c r="E46" i="47" s="1"/>
  <c r="O305" i="42"/>
  <c r="AL191" i="43"/>
  <c r="AL192" i="43"/>
  <c r="AL190" i="43"/>
  <c r="AL189" i="43"/>
  <c r="R174" i="43"/>
  <c r="O309" i="42"/>
  <c r="AL200" i="43"/>
  <c r="AL218" i="43" s="1"/>
  <c r="AL193" i="43"/>
  <c r="AL194" i="43"/>
  <c r="R176" i="43"/>
  <c r="O174" i="43"/>
  <c r="R168" i="43"/>
  <c r="R166" i="43"/>
  <c r="Q168" i="43"/>
  <c r="Q166" i="43"/>
  <c r="Q174" i="43"/>
  <c r="P167" i="43"/>
  <c r="R167" i="43"/>
  <c r="O312" i="42"/>
  <c r="O311" i="42"/>
  <c r="O310" i="42"/>
  <c r="O308" i="42"/>
  <c r="O307" i="42"/>
  <c r="O306" i="42"/>
  <c r="O303" i="42"/>
  <c r="AL175" i="43"/>
  <c r="O304" i="42"/>
  <c r="P311" i="42"/>
  <c r="P306" i="42"/>
  <c r="Q311" i="42"/>
  <c r="Q306" i="42"/>
  <c r="Q305" i="42"/>
  <c r="Q304" i="42"/>
  <c r="P174" i="43"/>
  <c r="P310" i="42"/>
  <c r="Q310" i="42"/>
  <c r="P312" i="42"/>
  <c r="Q312" i="42"/>
  <c r="P168" i="43"/>
  <c r="P166" i="43"/>
  <c r="Q167" i="43"/>
  <c r="R305" i="42"/>
  <c r="R304" i="42"/>
  <c r="R306" i="42"/>
  <c r="Q303" i="42"/>
  <c r="P308" i="42"/>
  <c r="P307" i="42"/>
  <c r="P304" i="42"/>
  <c r="P303" i="42"/>
  <c r="P305" i="42"/>
  <c r="R303" i="42"/>
  <c r="P309" i="42"/>
  <c r="R311" i="42"/>
  <c r="R310" i="42"/>
  <c r="F42" i="53" l="1"/>
  <c r="L18" i="53"/>
  <c r="M18" i="53"/>
  <c r="F43" i="53"/>
  <c r="L19" i="53"/>
  <c r="M19" i="53"/>
  <c r="M7" i="71"/>
  <c r="L7" i="71"/>
  <c r="L6" i="71"/>
  <c r="M6" i="71"/>
  <c r="D24" i="71"/>
  <c r="D47" i="71" s="1"/>
  <c r="M12" i="71"/>
  <c r="L12" i="71"/>
  <c r="AL216" i="43"/>
  <c r="AL221" i="43"/>
  <c r="AL219" i="43"/>
  <c r="AL220" i="43"/>
  <c r="L5" i="53"/>
  <c r="M5" i="53"/>
  <c r="P26" i="47"/>
  <c r="C53" i="47"/>
  <c r="C28" i="47"/>
  <c r="C47" i="47"/>
  <c r="P20" i="47"/>
  <c r="Q13" i="47"/>
  <c r="Q9" i="47"/>
  <c r="Q11" i="47"/>
  <c r="P12" i="47"/>
  <c r="P9" i="47"/>
  <c r="P24" i="47"/>
  <c r="C51" i="47"/>
  <c r="C54" i="47"/>
  <c r="P27" i="47"/>
  <c r="C48" i="47"/>
  <c r="P21" i="47"/>
  <c r="P7" i="47"/>
  <c r="P22" i="47"/>
  <c r="C49" i="47"/>
  <c r="Q14" i="47"/>
  <c r="P8" i="47"/>
  <c r="Q12" i="47"/>
  <c r="Q7" i="47"/>
  <c r="P13" i="47"/>
  <c r="C19" i="47"/>
  <c r="Q6" i="47"/>
  <c r="P6" i="47"/>
  <c r="P11" i="47"/>
  <c r="P14" i="47"/>
  <c r="Q8" i="47"/>
  <c r="P25" i="47"/>
  <c r="C52" i="47"/>
  <c r="L24" i="53" l="1"/>
  <c r="M24" i="53"/>
  <c r="M17" i="53"/>
  <c r="L17" i="53"/>
  <c r="P49" i="47"/>
  <c r="P53" i="47"/>
  <c r="C46" i="47"/>
  <c r="P19" i="47"/>
  <c r="P51" i="47"/>
  <c r="P47" i="47"/>
  <c r="P52" i="47"/>
  <c r="P48" i="47"/>
  <c r="P54" i="47"/>
  <c r="C55" i="47"/>
  <c r="AN174" i="43"/>
  <c r="L43" i="53" l="1"/>
  <c r="M43" i="53"/>
  <c r="M41" i="53"/>
  <c r="L41" i="53"/>
  <c r="M47" i="53"/>
  <c r="L47" i="53"/>
  <c r="L42" i="53"/>
  <c r="M42" i="53"/>
  <c r="P46" i="47"/>
  <c r="U16" i="72"/>
  <c r="U15" i="72"/>
  <c r="Q21" i="43" l="1"/>
  <c r="Q39" i="43" s="1"/>
  <c r="Q57" i="43" s="1"/>
  <c r="Q75" i="43" s="1"/>
  <c r="Q93" i="43" s="1"/>
  <c r="Q111" i="43" s="1"/>
  <c r="Q129" i="43" s="1"/>
  <c r="Q147" i="43" s="1"/>
  <c r="Q165" i="43" s="1"/>
  <c r="Q26" i="42"/>
  <c r="Q49" i="42" s="1"/>
  <c r="Q72" i="42" s="1"/>
  <c r="Q95" i="42" s="1"/>
  <c r="Q118" i="42" s="1"/>
  <c r="Q141" i="42" s="1"/>
  <c r="Q164" i="42" s="1"/>
  <c r="Q187" i="42" s="1"/>
  <c r="Q210" i="42" s="1"/>
  <c r="Q233" i="42" s="1"/>
  <c r="Q256" i="42" s="1"/>
  <c r="Q279" i="42" s="1"/>
  <c r="Q302" i="42" s="1"/>
  <c r="AO21" i="43"/>
  <c r="AO39" i="43" s="1"/>
  <c r="AO57" i="43" s="1"/>
  <c r="AO75" i="43" s="1"/>
  <c r="AO93" i="43" s="1"/>
  <c r="AO111" i="43" s="1"/>
  <c r="AO129" i="43" s="1"/>
  <c r="AO147" i="43" s="1"/>
  <c r="AO165" i="43" s="1"/>
  <c r="BH173" i="43"/>
  <c r="BH172" i="43"/>
  <c r="BH171" i="43"/>
  <c r="BH169" i="43"/>
  <c r="BH170" i="43"/>
  <c r="BH21" i="43"/>
  <c r="BH39" i="43" s="1"/>
  <c r="BH57" i="43" s="1"/>
  <c r="BH75" i="43" s="1"/>
  <c r="BH93" i="43" s="1"/>
  <c r="BH111" i="43" s="1"/>
  <c r="BH129" i="43" s="1"/>
  <c r="BH147" i="43" s="1"/>
  <c r="BH165" i="43" s="1"/>
  <c r="BH166" i="43" l="1"/>
  <c r="BH168" i="43"/>
  <c r="AO166" i="43"/>
  <c r="R10" i="43"/>
  <c r="AO28" i="43"/>
  <c r="AO46" i="43"/>
  <c r="AO82" i="43"/>
  <c r="AO100" i="43"/>
  <c r="AO118" i="43"/>
  <c r="AO29" i="43"/>
  <c r="AO47" i="43"/>
  <c r="AO83" i="43"/>
  <c r="AO101" i="43"/>
  <c r="AO176" i="43"/>
  <c r="AO167" i="43"/>
  <c r="AO11" i="43"/>
  <c r="DQ13" i="43"/>
  <c r="R11" i="43" l="1"/>
  <c r="AO190" i="43"/>
  <c r="R83" i="43"/>
  <c r="R155" i="43"/>
  <c r="R154" i="43"/>
  <c r="R82" i="43"/>
  <c r="AO201" i="43"/>
  <c r="R47" i="43"/>
  <c r="R137" i="43"/>
  <c r="R136" i="43"/>
  <c r="R64" i="43"/>
  <c r="R119" i="43"/>
  <c r="R29" i="43"/>
  <c r="R118" i="43"/>
  <c r="R46" i="43"/>
  <c r="AO202" i="43"/>
  <c r="R101" i="43"/>
  <c r="R65" i="43"/>
  <c r="R100" i="43"/>
  <c r="R28" i="43"/>
  <c r="AO211" i="43"/>
  <c r="AO200" i="43"/>
  <c r="AO189" i="43"/>
  <c r="AO209" i="43"/>
  <c r="AO192" i="43"/>
  <c r="AO199" i="43"/>
  <c r="AO198" i="43"/>
  <c r="AO191" i="43"/>
  <c r="AO207" i="43"/>
  <c r="AO210" i="43"/>
  <c r="AO193" i="43"/>
  <c r="AO208" i="43"/>
  <c r="AO172" i="43"/>
  <c r="AO173" i="43"/>
  <c r="R172" i="43" l="1"/>
  <c r="R173" i="43"/>
  <c r="AO220" i="43"/>
  <c r="AO217" i="43"/>
  <c r="AO219" i="43"/>
  <c r="AO218" i="43"/>
  <c r="AO216" i="43"/>
  <c r="AJ174" i="43" l="1"/>
  <c r="AJ211" i="43" l="1"/>
  <c r="AJ210" i="43"/>
  <c r="AJ202" i="43"/>
  <c r="AJ201" i="43"/>
  <c r="AJ193" i="43"/>
  <c r="AJ192" i="43"/>
  <c r="AJ212" i="43"/>
  <c r="AJ209" i="43"/>
  <c r="AJ208" i="43"/>
  <c r="AJ207" i="43"/>
  <c r="AJ203" i="43"/>
  <c r="AJ200" i="43"/>
  <c r="AJ199" i="43"/>
  <c r="AJ198" i="43"/>
  <c r="AJ194" i="43"/>
  <c r="AJ191" i="43"/>
  <c r="AJ190" i="43"/>
  <c r="AJ189" i="43"/>
  <c r="AJ218" i="43" l="1"/>
  <c r="AJ221" i="43"/>
  <c r="AJ216" i="43"/>
  <c r="AJ219" i="43"/>
  <c r="AJ217" i="43"/>
  <c r="AJ220" i="43"/>
  <c r="BY177" i="43" l="1"/>
  <c r="CS177" i="43"/>
  <c r="BY170" i="43"/>
  <c r="CS170" i="43"/>
  <c r="BY176" i="43"/>
  <c r="BY171" i="43"/>
  <c r="BY178" i="43"/>
  <c r="BY169" i="43"/>
  <c r="CS169" i="43"/>
  <c r="CS173" i="43"/>
  <c r="CS168" i="43"/>
  <c r="CS167" i="43"/>
  <c r="BY175" i="43"/>
  <c r="CS175" i="43"/>
  <c r="CS166" i="43"/>
  <c r="BY173" i="43"/>
  <c r="BY174" i="43"/>
  <c r="AN10" i="43"/>
  <c r="AN28" i="43"/>
  <c r="Q11" i="43"/>
  <c r="C11" i="53" s="1"/>
  <c r="BY167" i="43"/>
  <c r="BY166" i="43"/>
  <c r="DM13" i="43"/>
  <c r="BY168" i="43"/>
  <c r="BD169" i="43"/>
  <c r="BD173" i="43"/>
  <c r="BD172" i="43"/>
  <c r="BD168" i="43"/>
  <c r="CS178" i="43"/>
  <c r="CS174" i="43"/>
  <c r="BD171" i="43"/>
  <c r="BD167" i="43"/>
  <c r="BD170" i="43"/>
  <c r="BD166" i="43"/>
  <c r="CS176" i="43"/>
  <c r="CS171" i="43"/>
  <c r="Q10" i="43" l="1"/>
  <c r="C10" i="53" s="1"/>
  <c r="P119" i="43"/>
  <c r="P136" i="43"/>
  <c r="P100" i="43"/>
  <c r="Q29" i="43"/>
  <c r="Q64" i="43"/>
  <c r="Q154" i="43"/>
  <c r="Q118" i="43"/>
  <c r="Q100" i="43"/>
  <c r="P47" i="43"/>
  <c r="Q47" i="43"/>
  <c r="Q101" i="43"/>
  <c r="P83" i="43"/>
  <c r="P46" i="43"/>
  <c r="P155" i="43"/>
  <c r="P154" i="43"/>
  <c r="K10" i="53" s="1"/>
  <c r="P118" i="43"/>
  <c r="Q82" i="43"/>
  <c r="Q46" i="43"/>
  <c r="P65" i="43"/>
  <c r="Q137" i="43"/>
  <c r="Q136" i="43"/>
  <c r="P82" i="43"/>
  <c r="P29" i="43"/>
  <c r="P137" i="43"/>
  <c r="J11" i="53" s="1"/>
  <c r="P101" i="43"/>
  <c r="Q83" i="43"/>
  <c r="Q65" i="43"/>
  <c r="Q28" i="43"/>
  <c r="Q155" i="43"/>
  <c r="Q119" i="43"/>
  <c r="P64" i="43"/>
  <c r="F10" i="53" s="1"/>
  <c r="P28" i="43"/>
  <c r="D10" i="53" s="1"/>
  <c r="P85" i="43"/>
  <c r="P157" i="43"/>
  <c r="P103" i="43"/>
  <c r="P49" i="43"/>
  <c r="P121" i="43"/>
  <c r="P67" i="43"/>
  <c r="P31" i="43"/>
  <c r="P139" i="43"/>
  <c r="C17" i="71"/>
  <c r="C41" i="71" s="1"/>
  <c r="AK193" i="43"/>
  <c r="AM173" i="43"/>
  <c r="AK192" i="43"/>
  <c r="AK175" i="43"/>
  <c r="AK202" i="43"/>
  <c r="BY172" i="43"/>
  <c r="AK201" i="43"/>
  <c r="BY179" i="43"/>
  <c r="AK211" i="43"/>
  <c r="AK210" i="43"/>
  <c r="CS172" i="43"/>
  <c r="CS179" i="43"/>
  <c r="D11" i="53" l="1"/>
  <c r="H10" i="53"/>
  <c r="H22" i="53" s="1"/>
  <c r="H45" i="53" s="1"/>
  <c r="H11" i="53"/>
  <c r="H23" i="53" s="1"/>
  <c r="H46" i="53" s="1"/>
  <c r="E10" i="53"/>
  <c r="E22" i="53" s="1"/>
  <c r="E45" i="53" s="1"/>
  <c r="E11" i="53"/>
  <c r="E23" i="53" s="1"/>
  <c r="E46" i="53" s="1"/>
  <c r="F11" i="53"/>
  <c r="F23" i="53" s="1"/>
  <c r="F46" i="53" s="1"/>
  <c r="G10" i="53"/>
  <c r="K11" i="53"/>
  <c r="K23" i="53" s="1"/>
  <c r="K46" i="53" s="1"/>
  <c r="J10" i="53"/>
  <c r="J22" i="53" s="1"/>
  <c r="J45" i="53" s="1"/>
  <c r="I11" i="53"/>
  <c r="I23" i="53" s="1"/>
  <c r="I46" i="53" s="1"/>
  <c r="I10" i="53"/>
  <c r="I22" i="53" s="1"/>
  <c r="I45" i="53" s="1"/>
  <c r="G11" i="53"/>
  <c r="G23" i="53" s="1"/>
  <c r="G46" i="53" s="1"/>
  <c r="F22" i="53"/>
  <c r="F45" i="53" s="1"/>
  <c r="D23" i="53"/>
  <c r="D46" i="53" s="1"/>
  <c r="K22" i="53"/>
  <c r="K45" i="53" s="1"/>
  <c r="G22" i="53"/>
  <c r="G45" i="53" s="1"/>
  <c r="D22" i="53"/>
  <c r="D45" i="53" s="1"/>
  <c r="J23" i="53"/>
  <c r="J46" i="53" s="1"/>
  <c r="C23" i="53"/>
  <c r="C46" i="53" s="1"/>
  <c r="L41" i="71"/>
  <c r="M41" i="71"/>
  <c r="K11" i="71"/>
  <c r="K23" i="71" s="1"/>
  <c r="K46" i="71" s="1"/>
  <c r="J10" i="71"/>
  <c r="J22" i="71" s="1"/>
  <c r="J45" i="71" s="1"/>
  <c r="G10" i="71"/>
  <c r="G22" i="71" s="1"/>
  <c r="G45" i="71" s="1"/>
  <c r="C11" i="71"/>
  <c r="I10" i="71"/>
  <c r="I22" i="71" s="1"/>
  <c r="I45" i="71" s="1"/>
  <c r="D11" i="71"/>
  <c r="D23" i="71" s="1"/>
  <c r="D46" i="71" s="1"/>
  <c r="D10" i="71"/>
  <c r="D22" i="71" s="1"/>
  <c r="D45" i="71" s="1"/>
  <c r="J11" i="71"/>
  <c r="J23" i="71" s="1"/>
  <c r="J46" i="71" s="1"/>
  <c r="K10" i="71"/>
  <c r="K22" i="71" s="1"/>
  <c r="K45" i="71" s="1"/>
  <c r="F11" i="71"/>
  <c r="F23" i="71" s="1"/>
  <c r="F46" i="71" s="1"/>
  <c r="H11" i="71"/>
  <c r="H23" i="71" s="1"/>
  <c r="H46" i="71" s="1"/>
  <c r="C10" i="71"/>
  <c r="I11" i="71"/>
  <c r="I23" i="71" s="1"/>
  <c r="I46" i="71" s="1"/>
  <c r="G11" i="71"/>
  <c r="G23" i="71" s="1"/>
  <c r="G46" i="71" s="1"/>
  <c r="E10" i="71"/>
  <c r="E22" i="71" s="1"/>
  <c r="E45" i="71" s="1"/>
  <c r="E11" i="71"/>
  <c r="E23" i="71" s="1"/>
  <c r="E46" i="71" s="1"/>
  <c r="H10" i="71"/>
  <c r="H22" i="71" s="1"/>
  <c r="H45" i="71" s="1"/>
  <c r="F10" i="71"/>
  <c r="F22" i="71" s="1"/>
  <c r="F45" i="71" s="1"/>
  <c r="P173" i="43"/>
  <c r="Q173" i="43"/>
  <c r="Q172" i="43"/>
  <c r="P172" i="43"/>
  <c r="P175" i="43"/>
  <c r="AK220" i="43"/>
  <c r="AK219" i="43"/>
  <c r="M11" i="53" l="1"/>
  <c r="C22" i="53"/>
  <c r="C45" i="53" s="1"/>
  <c r="L10" i="53"/>
  <c r="M10" i="53"/>
  <c r="L11" i="53"/>
  <c r="L10" i="71"/>
  <c r="M10" i="71"/>
  <c r="M11" i="71"/>
  <c r="L11" i="71"/>
  <c r="M22" i="53"/>
  <c r="L22" i="53"/>
  <c r="N50" i="42"/>
  <c r="N73" i="42"/>
  <c r="N32" i="42"/>
  <c r="N28" i="42"/>
  <c r="N257" i="42"/>
  <c r="N239" i="42"/>
  <c r="N235" i="42"/>
  <c r="N217" i="42"/>
  <c r="N213" i="42"/>
  <c r="N165" i="42"/>
  <c r="N147" i="42"/>
  <c r="N143" i="42"/>
  <c r="N125" i="42"/>
  <c r="N10" i="42"/>
  <c r="N121" i="42"/>
  <c r="N55" i="42"/>
  <c r="N51" i="42"/>
  <c r="N33" i="42"/>
  <c r="N29" i="42"/>
  <c r="N6" i="42"/>
  <c r="N280" i="42"/>
  <c r="N262" i="42"/>
  <c r="N258" i="42"/>
  <c r="N240" i="42"/>
  <c r="N236" i="42"/>
  <c r="N188" i="42"/>
  <c r="N170" i="42"/>
  <c r="N166" i="42"/>
  <c r="N148" i="42"/>
  <c r="N144" i="42"/>
  <c r="N8" i="42"/>
  <c r="N286" i="42"/>
  <c r="N282" i="42"/>
  <c r="N261" i="42"/>
  <c r="N234" i="42"/>
  <c r="N216" i="42"/>
  <c r="N212" i="42"/>
  <c r="N194" i="42"/>
  <c r="N190" i="42"/>
  <c r="N169" i="42"/>
  <c r="N142" i="42"/>
  <c r="N124" i="42"/>
  <c r="N120" i="42"/>
  <c r="N102" i="42"/>
  <c r="N98" i="42"/>
  <c r="N77" i="42"/>
  <c r="N215" i="42"/>
  <c r="N123" i="42"/>
  <c r="N284" i="42"/>
  <c r="N192" i="42"/>
  <c r="N100" i="42"/>
  <c r="N285" i="42"/>
  <c r="N281" i="42"/>
  <c r="N263" i="42"/>
  <c r="N259" i="42"/>
  <c r="N238" i="42"/>
  <c r="N211" i="42"/>
  <c r="N193" i="42"/>
  <c r="N189" i="42"/>
  <c r="N171" i="42"/>
  <c r="N167" i="42"/>
  <c r="N146" i="42"/>
  <c r="N119" i="42"/>
  <c r="N101" i="42"/>
  <c r="N97" i="42"/>
  <c r="N79" i="42"/>
  <c r="N75" i="42"/>
  <c r="N54" i="42"/>
  <c r="N27" i="42"/>
  <c r="N9" i="42"/>
  <c r="N5" i="42"/>
  <c r="N96" i="42"/>
  <c r="N78" i="42"/>
  <c r="N74" i="42"/>
  <c r="N56" i="42"/>
  <c r="N52" i="42"/>
  <c r="N31" i="42"/>
  <c r="N4" i="42"/>
  <c r="M23" i="53" l="1"/>
  <c r="L23" i="53"/>
  <c r="L45" i="53"/>
  <c r="M45" i="53"/>
  <c r="M19" i="70"/>
  <c r="O20" i="70"/>
  <c r="I19" i="70"/>
  <c r="E19" i="70"/>
  <c r="N19" i="70"/>
  <c r="J19" i="70"/>
  <c r="D21" i="70"/>
  <c r="C21" i="70"/>
  <c r="O19" i="70"/>
  <c r="D19" i="70"/>
  <c r="D46" i="70" s="1"/>
  <c r="G19" i="70"/>
  <c r="L19" i="70"/>
  <c r="F19" i="70"/>
  <c r="K19" i="70"/>
  <c r="E21" i="70"/>
  <c r="D20" i="70"/>
  <c r="H19" i="70"/>
  <c r="E20" i="70"/>
  <c r="D75" i="70" l="1"/>
  <c r="M46" i="53"/>
  <c r="L46" i="53"/>
  <c r="P6" i="70"/>
  <c r="C19" i="70"/>
  <c r="C46" i="70" s="1"/>
  <c r="C75" i="70" s="1"/>
  <c r="Q6" i="70"/>
  <c r="Q8" i="70"/>
  <c r="P8" i="70"/>
  <c r="P7" i="70"/>
  <c r="Q7" i="70"/>
  <c r="C20" i="70"/>
  <c r="AN188" i="43"/>
  <c r="AN197" i="43" s="1"/>
  <c r="AN206" i="43" s="1"/>
  <c r="AN215" i="43" s="1"/>
  <c r="AM188" i="43"/>
  <c r="AN39" i="43"/>
  <c r="AN75" i="43" s="1"/>
  <c r="AN111" i="43" s="1"/>
  <c r="AN147" i="43" s="1"/>
  <c r="AN165" i="43" s="1"/>
  <c r="AN21" i="43"/>
  <c r="AN57" i="43" s="1"/>
  <c r="AN93" i="43" s="1"/>
  <c r="AN129" i="43" s="1"/>
  <c r="AN167" i="43"/>
  <c r="AN173" i="43"/>
  <c r="AN166" i="43"/>
  <c r="AN172" i="43"/>
  <c r="S17" i="61"/>
  <c r="L7" i="61" s="1"/>
  <c r="R17" i="61"/>
  <c r="Q17" i="61"/>
  <c r="P17" i="61"/>
  <c r="O17" i="61"/>
  <c r="N17" i="61"/>
  <c r="E8" i="61" l="1"/>
  <c r="E34" i="61" l="1"/>
  <c r="E13" i="61"/>
  <c r="E11" i="61"/>
  <c r="E9" i="61"/>
  <c r="E14" i="61" s="1"/>
  <c r="E10" i="61"/>
  <c r="E26" i="61"/>
  <c r="E17" i="61"/>
  <c r="E18" i="61"/>
  <c r="E22" i="61"/>
  <c r="E23" i="61"/>
  <c r="E19" i="61"/>
  <c r="E28" i="61"/>
  <c r="E27" i="61"/>
  <c r="E29" i="61"/>
  <c r="E25" i="61"/>
  <c r="E21" i="61"/>
  <c r="E12" i="61"/>
  <c r="E33" i="61"/>
  <c r="E35" i="61"/>
  <c r="E20" i="61"/>
  <c r="E24" i="61"/>
  <c r="E30" i="61" l="1"/>
  <c r="E36" i="61"/>
  <c r="E38" i="61" s="1"/>
  <c r="AM197" i="43" l="1"/>
  <c r="AM165" i="43"/>
  <c r="DP13" i="43" l="1"/>
  <c r="DO13" i="43"/>
  <c r="E22" i="70" l="1"/>
  <c r="E26" i="70"/>
  <c r="E27" i="70"/>
  <c r="D22" i="70"/>
  <c r="D26" i="70"/>
  <c r="D27" i="70"/>
  <c r="C22" i="70"/>
  <c r="C28" i="70" l="1"/>
  <c r="P14" i="70"/>
  <c r="C27" i="70"/>
  <c r="Q14" i="70"/>
  <c r="C26" i="70"/>
  <c r="Q13" i="70"/>
  <c r="P13" i="70"/>
  <c r="P9" i="70"/>
  <c r="Q9" i="70"/>
  <c r="AM167" i="43"/>
  <c r="AM166" i="43"/>
  <c r="AM174" i="43"/>
  <c r="BG166" i="43"/>
  <c r="BG168" i="43"/>
  <c r="BG169" i="43"/>
  <c r="BG170" i="43"/>
  <c r="BG171" i="43"/>
  <c r="BG172" i="43"/>
  <c r="BG173" i="43"/>
  <c r="AN207" i="43"/>
  <c r="AN208" i="43"/>
  <c r="AN209" i="43"/>
  <c r="U17" i="72"/>
  <c r="N7" i="72" s="1"/>
  <c r="T17" i="72"/>
  <c r="S17" i="72"/>
  <c r="R17" i="72"/>
  <c r="Q17" i="72"/>
  <c r="P17" i="72"/>
  <c r="K38" i="71"/>
  <c r="J38" i="71"/>
  <c r="I38" i="71"/>
  <c r="H38" i="71"/>
  <c r="G38" i="71"/>
  <c r="F38" i="71"/>
  <c r="E38" i="71"/>
  <c r="D38" i="71"/>
  <c r="C38" i="71"/>
  <c r="O43" i="70"/>
  <c r="N43" i="70"/>
  <c r="M43" i="70"/>
  <c r="L43" i="70"/>
  <c r="K43" i="70"/>
  <c r="J43" i="70"/>
  <c r="I43" i="70"/>
  <c r="H43" i="70"/>
  <c r="G43" i="70"/>
  <c r="F43" i="70"/>
  <c r="E43" i="70"/>
  <c r="D43" i="70"/>
  <c r="C43" i="70"/>
  <c r="P42" i="70"/>
  <c r="P41" i="70"/>
  <c r="P40" i="70"/>
  <c r="P39" i="70"/>
  <c r="P36" i="70"/>
  <c r="P35" i="70"/>
  <c r="P34" i="70"/>
  <c r="P33" i="70"/>
  <c r="P32" i="70"/>
  <c r="P267" i="42" l="1"/>
  <c r="P175" i="42"/>
  <c r="P83" i="42"/>
  <c r="P244" i="42"/>
  <c r="P152" i="42"/>
  <c r="P60" i="42"/>
  <c r="P221" i="42"/>
  <c r="P129" i="42"/>
  <c r="P37" i="42"/>
  <c r="P290" i="42"/>
  <c r="P198" i="42"/>
  <c r="P106" i="42"/>
  <c r="P14" i="42"/>
  <c r="L38" i="71"/>
  <c r="AN210" i="43"/>
  <c r="AN202" i="43"/>
  <c r="AN211" i="43"/>
  <c r="AN201" i="43"/>
  <c r="P43" i="70"/>
  <c r="AN198" i="43"/>
  <c r="AN216" i="43" s="1"/>
  <c r="AN189" i="43"/>
  <c r="AN193" i="43"/>
  <c r="AN199" i="43"/>
  <c r="AN217" i="43" s="1"/>
  <c r="AN190" i="43"/>
  <c r="AN200" i="43"/>
  <c r="AN218" i="43" s="1"/>
  <c r="AN191" i="43"/>
  <c r="AN192" i="43"/>
  <c r="AM172" i="43"/>
  <c r="E9" i="71" l="1"/>
  <c r="E21" i="71" s="1"/>
  <c r="F9" i="71"/>
  <c r="F21" i="71" s="1"/>
  <c r="G9" i="71"/>
  <c r="G21" i="71" s="1"/>
  <c r="H9" i="71"/>
  <c r="H21" i="71" s="1"/>
  <c r="I9" i="71"/>
  <c r="I21" i="71" s="1"/>
  <c r="J9" i="71"/>
  <c r="J21" i="71" s="1"/>
  <c r="C9" i="71"/>
  <c r="K9" i="71"/>
  <c r="K21" i="71" s="1"/>
  <c r="D9" i="71"/>
  <c r="D21" i="71" s="1"/>
  <c r="P313" i="42"/>
  <c r="AN220" i="43"/>
  <c r="AN219" i="43"/>
  <c r="C21" i="71" l="1"/>
  <c r="M9" i="71"/>
  <c r="L9" i="71"/>
  <c r="AH121" i="43"/>
  <c r="AH85" i="43"/>
  <c r="AH67" i="43"/>
  <c r="AH49" i="43"/>
  <c r="M21" i="71" l="1"/>
  <c r="L21" i="71"/>
  <c r="N138" i="43"/>
  <c r="AS167" i="43" l="1"/>
  <c r="AT167" i="43"/>
  <c r="AU167" i="43"/>
  <c r="AV167" i="43"/>
  <c r="AW167" i="43"/>
  <c r="AX167" i="43"/>
  <c r="AY167" i="43"/>
  <c r="AZ167" i="43"/>
  <c r="BA167" i="43"/>
  <c r="BB167" i="43"/>
  <c r="BF167" i="43"/>
  <c r="BN177" i="43"/>
  <c r="BO177" i="43"/>
  <c r="BP177" i="43"/>
  <c r="BQ177" i="43"/>
  <c r="BR177" i="43"/>
  <c r="BS177" i="43"/>
  <c r="BT177" i="43"/>
  <c r="BU177" i="43"/>
  <c r="BV177" i="43"/>
  <c r="BW177" i="43"/>
  <c r="CA177" i="43"/>
  <c r="BN170" i="43"/>
  <c r="BO170" i="43"/>
  <c r="BP170" i="43"/>
  <c r="BQ170" i="43"/>
  <c r="BR170" i="43"/>
  <c r="BS170" i="43"/>
  <c r="BT170" i="43"/>
  <c r="BU170" i="43"/>
  <c r="BV170" i="43"/>
  <c r="BW170" i="43"/>
  <c r="CA170" i="43"/>
  <c r="BV161" i="43"/>
  <c r="BU161" i="43"/>
  <c r="BT161" i="43"/>
  <c r="BS161" i="43"/>
  <c r="BR161" i="43"/>
  <c r="BQ161" i="43"/>
  <c r="BP161" i="43"/>
  <c r="BO161" i="43"/>
  <c r="BN161" i="43"/>
  <c r="BV154" i="43"/>
  <c r="BU154" i="43"/>
  <c r="BT154" i="43"/>
  <c r="BS154" i="43"/>
  <c r="BR154" i="43"/>
  <c r="BQ154" i="43"/>
  <c r="BP154" i="43"/>
  <c r="BO154" i="43"/>
  <c r="BN154" i="43"/>
  <c r="BV143" i="43"/>
  <c r="BU143" i="43"/>
  <c r="BT143" i="43"/>
  <c r="BS143" i="43"/>
  <c r="BR143" i="43"/>
  <c r="BQ143" i="43"/>
  <c r="BP143" i="43"/>
  <c r="BO143" i="43"/>
  <c r="BN143" i="43"/>
  <c r="BV136" i="43"/>
  <c r="BU136" i="43"/>
  <c r="BT136" i="43"/>
  <c r="BS136" i="43"/>
  <c r="BR136" i="43"/>
  <c r="BQ136" i="43"/>
  <c r="BP136" i="43"/>
  <c r="BO136" i="43"/>
  <c r="BN136" i="43"/>
  <c r="BV125" i="43"/>
  <c r="BU125" i="43"/>
  <c r="BT125" i="43"/>
  <c r="BS125" i="43"/>
  <c r="BR125" i="43"/>
  <c r="BQ125" i="43"/>
  <c r="BP125" i="43"/>
  <c r="BO125" i="43"/>
  <c r="BN125" i="43"/>
  <c r="BV118" i="43"/>
  <c r="BU118" i="43"/>
  <c r="BT118" i="43"/>
  <c r="BS118" i="43"/>
  <c r="BR118" i="43"/>
  <c r="BQ118" i="43"/>
  <c r="BP118" i="43"/>
  <c r="BO118" i="43"/>
  <c r="BN118" i="43"/>
  <c r="BV107" i="43"/>
  <c r="BU107" i="43"/>
  <c r="BT107" i="43"/>
  <c r="BS107" i="43"/>
  <c r="BR107" i="43"/>
  <c r="BQ107" i="43"/>
  <c r="BP107" i="43"/>
  <c r="BO107" i="43"/>
  <c r="BN107" i="43"/>
  <c r="BV100" i="43"/>
  <c r="BU100" i="43"/>
  <c r="BT100" i="43"/>
  <c r="BS100" i="43"/>
  <c r="BR100" i="43"/>
  <c r="BQ100" i="43"/>
  <c r="BP100" i="43"/>
  <c r="BO100" i="43"/>
  <c r="BN100" i="43"/>
  <c r="BV89" i="43"/>
  <c r="BU89" i="43"/>
  <c r="BT89" i="43"/>
  <c r="BS89" i="43"/>
  <c r="BR89" i="43"/>
  <c r="BQ89" i="43"/>
  <c r="BP89" i="43"/>
  <c r="BO89" i="43"/>
  <c r="BN89" i="43"/>
  <c r="BV82" i="43"/>
  <c r="BU82" i="43"/>
  <c r="BT82" i="43"/>
  <c r="BS82" i="43"/>
  <c r="BR82" i="43"/>
  <c r="BQ82" i="43"/>
  <c r="BP82" i="43"/>
  <c r="BO82" i="43"/>
  <c r="BN82" i="43"/>
  <c r="BV71" i="43"/>
  <c r="BU71" i="43"/>
  <c r="BT71" i="43"/>
  <c r="BS71" i="43"/>
  <c r="BR71" i="43"/>
  <c r="BQ71" i="43"/>
  <c r="BP71" i="43"/>
  <c r="BO71" i="43"/>
  <c r="BV64" i="43"/>
  <c r="BU64" i="43"/>
  <c r="BT64" i="43"/>
  <c r="BS64" i="43"/>
  <c r="BR64" i="43"/>
  <c r="BQ64" i="43"/>
  <c r="BP64" i="43"/>
  <c r="BO64" i="43"/>
  <c r="BN64" i="43"/>
  <c r="BV53" i="43"/>
  <c r="BU53" i="43"/>
  <c r="BT53" i="43"/>
  <c r="BS53" i="43"/>
  <c r="BR53" i="43"/>
  <c r="BQ53" i="43"/>
  <c r="BP53" i="43"/>
  <c r="BO53" i="43"/>
  <c r="BN53" i="43"/>
  <c r="BV46" i="43"/>
  <c r="BU46" i="43"/>
  <c r="BT46" i="43"/>
  <c r="BS46" i="43"/>
  <c r="BR46" i="43"/>
  <c r="BQ46" i="43"/>
  <c r="BP46" i="43"/>
  <c r="BO46" i="43"/>
  <c r="BN46" i="43"/>
  <c r="BV35" i="43"/>
  <c r="BU35" i="43"/>
  <c r="BT35" i="43"/>
  <c r="BS35" i="43"/>
  <c r="BR35" i="43"/>
  <c r="BQ35" i="43"/>
  <c r="BP35" i="43"/>
  <c r="BO35" i="43"/>
  <c r="BN35" i="43"/>
  <c r="BV28" i="43"/>
  <c r="BU28" i="43"/>
  <c r="BT28" i="43"/>
  <c r="BS28" i="43"/>
  <c r="BR28" i="43"/>
  <c r="BQ28" i="43"/>
  <c r="BP28" i="43"/>
  <c r="BO28" i="43"/>
  <c r="BN28" i="43"/>
  <c r="BV17" i="43"/>
  <c r="BU17" i="43"/>
  <c r="BT17" i="43"/>
  <c r="BS17" i="43"/>
  <c r="BR17" i="43"/>
  <c r="BQ17" i="43"/>
  <c r="BP17" i="43"/>
  <c r="BO17" i="43"/>
  <c r="BN17" i="43"/>
  <c r="BO10" i="43"/>
  <c r="BP10" i="43"/>
  <c r="BQ10" i="43"/>
  <c r="BR10" i="43"/>
  <c r="BS10" i="43"/>
  <c r="BT10" i="43"/>
  <c r="BU10" i="43"/>
  <c r="BV10" i="43"/>
  <c r="BN10" i="43"/>
  <c r="CH177" i="43"/>
  <c r="CI177" i="43"/>
  <c r="CJ177" i="43"/>
  <c r="CK177" i="43"/>
  <c r="CL177" i="43"/>
  <c r="CM177" i="43"/>
  <c r="CN177" i="43"/>
  <c r="CO177" i="43"/>
  <c r="CP177" i="43"/>
  <c r="CQ177" i="43"/>
  <c r="CR177" i="43"/>
  <c r="CH170" i="43"/>
  <c r="CI170" i="43"/>
  <c r="CJ170" i="43"/>
  <c r="CK170" i="43"/>
  <c r="CL170" i="43"/>
  <c r="CM170" i="43"/>
  <c r="CN170" i="43"/>
  <c r="CO170" i="43"/>
  <c r="CP170" i="43"/>
  <c r="CQ170" i="43"/>
  <c r="CR170" i="43"/>
  <c r="CP161" i="43"/>
  <c r="CO161" i="43"/>
  <c r="CN161" i="43"/>
  <c r="CM161" i="43"/>
  <c r="CL161" i="43"/>
  <c r="CK161" i="43"/>
  <c r="CJ161" i="43"/>
  <c r="CI161" i="43"/>
  <c r="CH161" i="43"/>
  <c r="CP154" i="43"/>
  <c r="CO154" i="43"/>
  <c r="CN154" i="43"/>
  <c r="CM154" i="43"/>
  <c r="CL154" i="43"/>
  <c r="CK154" i="43"/>
  <c r="CJ154" i="43"/>
  <c r="CI154" i="43"/>
  <c r="CH154" i="43"/>
  <c r="CP143" i="43"/>
  <c r="CO143" i="43"/>
  <c r="CN143" i="43"/>
  <c r="CM143" i="43"/>
  <c r="CL143" i="43"/>
  <c r="CK143" i="43"/>
  <c r="CJ143" i="43"/>
  <c r="CI143" i="43"/>
  <c r="CH143" i="43"/>
  <c r="CP136" i="43"/>
  <c r="CO136" i="43"/>
  <c r="CN136" i="43"/>
  <c r="CM136" i="43"/>
  <c r="CL136" i="43"/>
  <c r="CK136" i="43"/>
  <c r="CJ136" i="43"/>
  <c r="CI136" i="43"/>
  <c r="CH136" i="43"/>
  <c r="CP125" i="43"/>
  <c r="CO125" i="43"/>
  <c r="CN125" i="43"/>
  <c r="CM125" i="43"/>
  <c r="CL125" i="43"/>
  <c r="CK125" i="43"/>
  <c r="CJ125" i="43"/>
  <c r="CI125" i="43"/>
  <c r="CH125" i="43"/>
  <c r="CP118" i="43"/>
  <c r="CO118" i="43"/>
  <c r="CN118" i="43"/>
  <c r="CM118" i="43"/>
  <c r="CL118" i="43"/>
  <c r="CK118" i="43"/>
  <c r="CJ118" i="43"/>
  <c r="CI118" i="43"/>
  <c r="CH118" i="43"/>
  <c r="CP107" i="43"/>
  <c r="CO107" i="43"/>
  <c r="CN107" i="43"/>
  <c r="CM107" i="43"/>
  <c r="CL107" i="43"/>
  <c r="CK107" i="43"/>
  <c r="CJ107" i="43"/>
  <c r="CI107" i="43"/>
  <c r="CH107" i="43"/>
  <c r="CP100" i="43"/>
  <c r="CO100" i="43"/>
  <c r="CN100" i="43"/>
  <c r="CM100" i="43"/>
  <c r="CL100" i="43"/>
  <c r="CK100" i="43"/>
  <c r="CJ100" i="43"/>
  <c r="CI100" i="43"/>
  <c r="CH100" i="43"/>
  <c r="CP89" i="43"/>
  <c r="CO89" i="43"/>
  <c r="CN89" i="43"/>
  <c r="CM89" i="43"/>
  <c r="CL89" i="43"/>
  <c r="CK89" i="43"/>
  <c r="CJ89" i="43"/>
  <c r="CI89" i="43"/>
  <c r="CH89" i="43"/>
  <c r="CP82" i="43"/>
  <c r="CO82" i="43"/>
  <c r="CN82" i="43"/>
  <c r="CM82" i="43"/>
  <c r="CL82" i="43"/>
  <c r="CK82" i="43"/>
  <c r="CJ82" i="43"/>
  <c r="CI82" i="43"/>
  <c r="CH82" i="43"/>
  <c r="CP71" i="43"/>
  <c r="CO71" i="43"/>
  <c r="CN71" i="43"/>
  <c r="CM71" i="43"/>
  <c r="CL71" i="43"/>
  <c r="CK71" i="43"/>
  <c r="CJ71" i="43"/>
  <c r="CI71" i="43"/>
  <c r="CH71" i="43"/>
  <c r="CP64" i="43"/>
  <c r="CO64" i="43"/>
  <c r="CN64" i="43"/>
  <c r="CM64" i="43"/>
  <c r="CL64" i="43"/>
  <c r="CK64" i="43"/>
  <c r="CJ64" i="43"/>
  <c r="CI64" i="43"/>
  <c r="CH64" i="43"/>
  <c r="CP53" i="43"/>
  <c r="CO53" i="43"/>
  <c r="CN53" i="43"/>
  <c r="CM53" i="43"/>
  <c r="CL53" i="43"/>
  <c r="CK53" i="43"/>
  <c r="CJ53" i="43"/>
  <c r="CI53" i="43"/>
  <c r="CH53" i="43"/>
  <c r="CP46" i="43"/>
  <c r="CO46" i="43"/>
  <c r="CN46" i="43"/>
  <c r="CM46" i="43"/>
  <c r="CL46" i="43"/>
  <c r="CK46" i="43"/>
  <c r="CJ46" i="43"/>
  <c r="CI46" i="43"/>
  <c r="CH46" i="43"/>
  <c r="CP35" i="43"/>
  <c r="CO35" i="43"/>
  <c r="CN35" i="43"/>
  <c r="CM35" i="43"/>
  <c r="CL35" i="43"/>
  <c r="CK35" i="43"/>
  <c r="CJ35" i="43"/>
  <c r="CI35" i="43"/>
  <c r="CH35" i="43"/>
  <c r="CP28" i="43"/>
  <c r="CO28" i="43"/>
  <c r="CN28" i="43"/>
  <c r="CM28" i="43"/>
  <c r="CL28" i="43"/>
  <c r="CK28" i="43"/>
  <c r="CJ28" i="43"/>
  <c r="CI28" i="43"/>
  <c r="CH28" i="43"/>
  <c r="CP17" i="43"/>
  <c r="CO17" i="43"/>
  <c r="CN17" i="43"/>
  <c r="CM17" i="43"/>
  <c r="CL17" i="43"/>
  <c r="CK17" i="43"/>
  <c r="CJ17" i="43"/>
  <c r="CI17" i="43"/>
  <c r="CH17" i="43"/>
  <c r="CH10" i="43"/>
  <c r="CI10" i="43"/>
  <c r="CJ10" i="43"/>
  <c r="CK10" i="43"/>
  <c r="CL10" i="43"/>
  <c r="CM10" i="43"/>
  <c r="CN10" i="43"/>
  <c r="CO10" i="43"/>
  <c r="CP10" i="43"/>
  <c r="BQ179" i="43" l="1"/>
  <c r="BU179" i="43"/>
  <c r="BN179" i="43"/>
  <c r="BR179" i="43"/>
  <c r="BV179" i="43"/>
  <c r="BN172" i="43"/>
  <c r="BP179" i="43"/>
  <c r="BT179" i="43"/>
  <c r="BV172" i="43"/>
  <c r="BR172" i="43"/>
  <c r="BO179" i="43"/>
  <c r="BS179" i="43"/>
  <c r="BT172" i="43"/>
  <c r="BP172" i="43"/>
  <c r="BS172" i="43"/>
  <c r="BO172" i="43"/>
  <c r="BU172" i="43"/>
  <c r="BQ172" i="43"/>
  <c r="K284" i="42"/>
  <c r="I284" i="42"/>
  <c r="H284" i="42"/>
  <c r="G284" i="42"/>
  <c r="F284" i="42"/>
  <c r="E284" i="42"/>
  <c r="D284" i="42"/>
  <c r="C284" i="42"/>
  <c r="K261" i="42"/>
  <c r="I261" i="42"/>
  <c r="H261" i="42"/>
  <c r="G261" i="42"/>
  <c r="F261" i="42"/>
  <c r="E261" i="42"/>
  <c r="D261" i="42"/>
  <c r="C261" i="42"/>
  <c r="K238" i="42"/>
  <c r="I238" i="42"/>
  <c r="H238" i="42"/>
  <c r="G238" i="42"/>
  <c r="F238" i="42"/>
  <c r="E238" i="42"/>
  <c r="D238" i="42"/>
  <c r="C238" i="42"/>
  <c r="K215" i="42"/>
  <c r="I215" i="42"/>
  <c r="H215" i="42"/>
  <c r="G215" i="42"/>
  <c r="F215" i="42"/>
  <c r="E215" i="42"/>
  <c r="D215" i="42"/>
  <c r="C215" i="42"/>
  <c r="K192" i="42"/>
  <c r="I192" i="42"/>
  <c r="H192" i="42"/>
  <c r="G192" i="42"/>
  <c r="F192" i="42"/>
  <c r="E192" i="42"/>
  <c r="D192" i="42"/>
  <c r="C192" i="42"/>
  <c r="K169" i="42"/>
  <c r="I169" i="42"/>
  <c r="H169" i="42"/>
  <c r="G169" i="42"/>
  <c r="F169" i="42"/>
  <c r="E169" i="42"/>
  <c r="D169" i="42"/>
  <c r="C169" i="42"/>
  <c r="K146" i="42"/>
  <c r="I146" i="42"/>
  <c r="H146" i="42"/>
  <c r="G146" i="42"/>
  <c r="F146" i="42"/>
  <c r="E146" i="42"/>
  <c r="D146" i="42"/>
  <c r="C146" i="42"/>
  <c r="K123" i="42"/>
  <c r="I123" i="42"/>
  <c r="H123" i="42"/>
  <c r="G123" i="42"/>
  <c r="F123" i="42"/>
  <c r="E123" i="42"/>
  <c r="D123" i="42"/>
  <c r="C123" i="42"/>
  <c r="K100" i="42"/>
  <c r="I100" i="42"/>
  <c r="H100" i="42"/>
  <c r="G100" i="42"/>
  <c r="F100" i="42"/>
  <c r="E100" i="42"/>
  <c r="D100" i="42"/>
  <c r="C100" i="42"/>
  <c r="K77" i="42"/>
  <c r="I77" i="42"/>
  <c r="H77" i="42"/>
  <c r="G77" i="42"/>
  <c r="F77" i="42"/>
  <c r="E77" i="42"/>
  <c r="D77" i="42"/>
  <c r="C77" i="42"/>
  <c r="K54" i="42"/>
  <c r="I54" i="42"/>
  <c r="H54" i="42"/>
  <c r="G54" i="42"/>
  <c r="F54" i="42"/>
  <c r="E54" i="42"/>
  <c r="D54" i="42"/>
  <c r="C54" i="42"/>
  <c r="K31" i="42"/>
  <c r="I31" i="42"/>
  <c r="H31" i="42"/>
  <c r="G31" i="42"/>
  <c r="F31" i="42"/>
  <c r="E31" i="42"/>
  <c r="D31" i="42"/>
  <c r="C31" i="42"/>
  <c r="D8" i="42"/>
  <c r="E8" i="42"/>
  <c r="F8" i="42"/>
  <c r="G8" i="42"/>
  <c r="H8" i="42"/>
  <c r="I8" i="42"/>
  <c r="K8" i="42"/>
  <c r="C8" i="42"/>
  <c r="AZ166" i="43" l="1"/>
  <c r="AZ168" i="43"/>
  <c r="AZ169" i="43"/>
  <c r="AZ170" i="43"/>
  <c r="AZ171" i="43"/>
  <c r="AZ172" i="43"/>
  <c r="AZ173" i="43"/>
  <c r="N195" i="42" l="1"/>
  <c r="L195" i="42"/>
  <c r="M195" i="42"/>
  <c r="K26" i="70" l="1"/>
  <c r="K53" i="70" s="1"/>
  <c r="K82" i="70" s="1"/>
  <c r="CU28" i="43" l="1"/>
  <c r="CU100" i="43"/>
  <c r="CU53" i="43"/>
  <c r="CU125" i="43"/>
  <c r="CU10" i="43"/>
  <c r="CU82" i="43"/>
  <c r="CU154" i="43"/>
  <c r="CU35" i="43"/>
  <c r="CU107" i="43"/>
  <c r="CU17" i="43"/>
  <c r="CU89" i="43"/>
  <c r="CU161" i="43"/>
  <c r="CU46" i="43"/>
  <c r="CU118" i="43"/>
  <c r="CU71" i="43"/>
  <c r="CU143" i="43"/>
  <c r="CU64" i="43"/>
  <c r="CU136" i="43"/>
  <c r="CR161" i="43"/>
  <c r="CA161" i="43"/>
  <c r="BW161" i="43"/>
  <c r="CA154" i="43"/>
  <c r="BW154" i="43"/>
  <c r="CA143" i="43"/>
  <c r="BW143" i="43"/>
  <c r="CA136" i="43"/>
  <c r="BW136" i="43"/>
  <c r="CA125" i="43"/>
  <c r="BW125" i="43"/>
  <c r="CA118" i="43"/>
  <c r="BW118" i="43"/>
  <c r="CA107" i="43"/>
  <c r="BW107" i="43"/>
  <c r="CA100" i="43"/>
  <c r="BW100" i="43"/>
  <c r="CA89" i="43"/>
  <c r="BW89" i="43"/>
  <c r="CA82" i="43"/>
  <c r="BW82" i="43"/>
  <c r="CA71" i="43"/>
  <c r="BW71" i="43"/>
  <c r="CA64" i="43"/>
  <c r="BW64" i="43"/>
  <c r="CA53" i="43"/>
  <c r="BW53" i="43"/>
  <c r="CA46" i="43"/>
  <c r="BW46" i="43"/>
  <c r="CA35" i="43"/>
  <c r="BW35" i="43"/>
  <c r="CA28" i="43"/>
  <c r="BW28" i="43"/>
  <c r="CA17" i="43"/>
  <c r="BW17" i="43"/>
  <c r="CA10" i="43"/>
  <c r="BW10" i="43"/>
  <c r="CU179" i="43" l="1"/>
  <c r="CU172" i="43"/>
  <c r="AI121" i="43"/>
  <c r="L13" i="43"/>
  <c r="AI67" i="43"/>
  <c r="AI85" i="43"/>
  <c r="AI49" i="43"/>
  <c r="CA172" i="43"/>
  <c r="BW179" i="43"/>
  <c r="CA179" i="43"/>
  <c r="BW172" i="43"/>
  <c r="AM212" i="43" l="1"/>
  <c r="D9" i="53"/>
  <c r="D21" i="53" s="1"/>
  <c r="J9" i="53"/>
  <c r="J21" i="53" s="1"/>
  <c r="K9" i="53"/>
  <c r="K21" i="53" s="1"/>
  <c r="H9" i="53"/>
  <c r="H21" i="53" s="1"/>
  <c r="I9" i="53"/>
  <c r="I21" i="53" s="1"/>
  <c r="F9" i="53"/>
  <c r="F21" i="53" s="1"/>
  <c r="G9" i="53"/>
  <c r="G21" i="53" s="1"/>
  <c r="C9" i="53"/>
  <c r="C21" i="53" s="1"/>
  <c r="E9" i="53"/>
  <c r="E21" i="53" s="1"/>
  <c r="AM203" i="43"/>
  <c r="AM221" i="43" s="1"/>
  <c r="AM194" i="43"/>
  <c r="M77" i="42"/>
  <c r="L261" i="42"/>
  <c r="M169" i="42"/>
  <c r="M261" i="42"/>
  <c r="M100" i="42"/>
  <c r="M146" i="42"/>
  <c r="M238" i="42"/>
  <c r="M54" i="42"/>
  <c r="L123" i="42"/>
  <c r="M215" i="42"/>
  <c r="L77" i="42"/>
  <c r="M284" i="42"/>
  <c r="L169" i="42"/>
  <c r="L31" i="42"/>
  <c r="L100" i="42"/>
  <c r="L146" i="42"/>
  <c r="L8" i="42"/>
  <c r="M123" i="42"/>
  <c r="L192" i="42"/>
  <c r="L284" i="42"/>
  <c r="M8" i="42"/>
  <c r="M192" i="42"/>
  <c r="M31" i="42"/>
  <c r="L238" i="42"/>
  <c r="L54" i="42"/>
  <c r="L215" i="42"/>
  <c r="M9" i="53" l="1"/>
  <c r="L9" i="53"/>
  <c r="CO166" i="43"/>
  <c r="CO167" i="43"/>
  <c r="CO168" i="43"/>
  <c r="CO169" i="43"/>
  <c r="CO171" i="43"/>
  <c r="CO172" i="43"/>
  <c r="CO173" i="43"/>
  <c r="CO174" i="43"/>
  <c r="CO175" i="43"/>
  <c r="CO176" i="43"/>
  <c r="CO178" i="43"/>
  <c r="CO179" i="43"/>
  <c r="BU173" i="43"/>
  <c r="AG207" i="43" s="1"/>
  <c r="BU174" i="43"/>
  <c r="AG208" i="43" s="1"/>
  <c r="BU175" i="43"/>
  <c r="AG209" i="43" s="1"/>
  <c r="BU176" i="43"/>
  <c r="AG210" i="43" s="1"/>
  <c r="BU178" i="43"/>
  <c r="AG211" i="43" s="1"/>
  <c r="AG212" i="43"/>
  <c r="BU166" i="43"/>
  <c r="BU167" i="43"/>
  <c r="BU168" i="43"/>
  <c r="AG200" i="43" s="1"/>
  <c r="BU169" i="43"/>
  <c r="AG201" i="43" s="1"/>
  <c r="BU171" i="43"/>
  <c r="AG203" i="43"/>
  <c r="N156" i="43"/>
  <c r="N158" i="43"/>
  <c r="N140" i="43"/>
  <c r="N120" i="43"/>
  <c r="N122" i="43"/>
  <c r="N102" i="43"/>
  <c r="N104" i="43"/>
  <c r="N84" i="43"/>
  <c r="N86" i="43"/>
  <c r="N66" i="43"/>
  <c r="N68" i="43"/>
  <c r="N48" i="43"/>
  <c r="N50" i="43"/>
  <c r="N30" i="43"/>
  <c r="N32" i="43"/>
  <c r="BF166" i="43"/>
  <c r="BF168" i="43"/>
  <c r="AM175" i="43" s="1"/>
  <c r="BF169" i="43"/>
  <c r="BF170" i="43"/>
  <c r="BF171" i="43"/>
  <c r="BF172" i="43"/>
  <c r="BF173" i="43"/>
  <c r="L21" i="53" l="1"/>
  <c r="M21" i="53"/>
  <c r="AG194" i="43"/>
  <c r="AG190" i="43"/>
  <c r="AG189" i="43"/>
  <c r="AG193" i="43"/>
  <c r="AG199" i="43"/>
  <c r="AG217" i="43" s="1"/>
  <c r="AG198" i="43"/>
  <c r="AG216" i="43" s="1"/>
  <c r="AG191" i="43"/>
  <c r="AG218" i="43"/>
  <c r="AG192" i="43"/>
  <c r="AG221" i="43"/>
  <c r="AG202" i="43"/>
  <c r="AG220" i="43" s="1"/>
  <c r="AG219" i="43"/>
  <c r="N157" i="43" l="1"/>
  <c r="N139" i="43"/>
  <c r="N121" i="43"/>
  <c r="N103" i="43"/>
  <c r="N85" i="43"/>
  <c r="N67" i="43"/>
  <c r="N49" i="43"/>
  <c r="N31" i="43"/>
  <c r="N175" i="43" l="1"/>
  <c r="N155" i="43"/>
  <c r="N137" i="43"/>
  <c r="N119" i="43"/>
  <c r="N101" i="43"/>
  <c r="N83" i="43"/>
  <c r="N65" i="43"/>
  <c r="N47" i="43"/>
  <c r="N28" i="43"/>
  <c r="N29" i="43"/>
  <c r="N154" i="43" l="1"/>
  <c r="N136" i="43"/>
  <c r="N118" i="43"/>
  <c r="N100" i="43"/>
  <c r="N82" i="43"/>
  <c r="N64" i="43"/>
  <c r="N46" i="43"/>
  <c r="J31" i="42" l="1"/>
  <c r="J123" i="42"/>
  <c r="J215" i="42"/>
  <c r="J54" i="42"/>
  <c r="J238" i="42"/>
  <c r="J146" i="42"/>
  <c r="J8" i="42"/>
  <c r="J284" i="42"/>
  <c r="J192" i="42"/>
  <c r="J100" i="42"/>
  <c r="J261" i="42"/>
  <c r="J169" i="42"/>
  <c r="J77" i="42"/>
  <c r="N283" i="42" l="1"/>
  <c r="N287" i="42"/>
  <c r="N288" i="42"/>
  <c r="N289" i="42"/>
  <c r="N260" i="42"/>
  <c r="N264" i="42"/>
  <c r="N265" i="42"/>
  <c r="N266" i="42"/>
  <c r="N237" i="42"/>
  <c r="N241" i="42"/>
  <c r="N242" i="42"/>
  <c r="N243" i="42"/>
  <c r="N214" i="42"/>
  <c r="N218" i="42"/>
  <c r="N219" i="42"/>
  <c r="N220" i="42"/>
  <c r="N191" i="42"/>
  <c r="N196" i="42"/>
  <c r="N197" i="42"/>
  <c r="N168" i="42"/>
  <c r="N172" i="42"/>
  <c r="N173" i="42"/>
  <c r="N174" i="42"/>
  <c r="N145" i="42"/>
  <c r="N149" i="42"/>
  <c r="N150" i="42"/>
  <c r="N151" i="42"/>
  <c r="N122" i="42"/>
  <c r="N126" i="42"/>
  <c r="N127" i="42"/>
  <c r="N128" i="42"/>
  <c r="N99" i="42"/>
  <c r="N103" i="42"/>
  <c r="N104" i="42"/>
  <c r="N105" i="42"/>
  <c r="N76" i="42"/>
  <c r="N80" i="42"/>
  <c r="N81" i="42"/>
  <c r="N82" i="42"/>
  <c r="N53" i="42"/>
  <c r="N57" i="42"/>
  <c r="N58" i="42"/>
  <c r="N59" i="42"/>
  <c r="N30" i="42"/>
  <c r="N34" i="42"/>
  <c r="N35" i="42"/>
  <c r="N36" i="42"/>
  <c r="N7" i="42"/>
  <c r="N11" i="42"/>
  <c r="N12" i="42"/>
  <c r="N13" i="42"/>
  <c r="CA173" i="43"/>
  <c r="AM207" i="43" s="1"/>
  <c r="CA174" i="43"/>
  <c r="AM208" i="43" s="1"/>
  <c r="CA175" i="43"/>
  <c r="AM209" i="43" s="1"/>
  <c r="CA176" i="43"/>
  <c r="CA178" i="43"/>
  <c r="AM211" i="43" s="1"/>
  <c r="CA166" i="43"/>
  <c r="CA167" i="43"/>
  <c r="CA168" i="43"/>
  <c r="CA169" i="43"/>
  <c r="CA171" i="43"/>
  <c r="AK166" i="43"/>
  <c r="AK172" i="43"/>
  <c r="AK173" i="43"/>
  <c r="AK167" i="43"/>
  <c r="AK174" i="43"/>
  <c r="AK176" i="43"/>
  <c r="AM210" i="43" l="1"/>
  <c r="AM200" i="43"/>
  <c r="AM218" i="43" s="1"/>
  <c r="AM191" i="43"/>
  <c r="AM199" i="43"/>
  <c r="AM217" i="43" s="1"/>
  <c r="AM190" i="43"/>
  <c r="AK190" i="43"/>
  <c r="AK208" i="43"/>
  <c r="AK199" i="43"/>
  <c r="AM202" i="43"/>
  <c r="AM220" i="43" s="1"/>
  <c r="AM193" i="43"/>
  <c r="AM198" i="43"/>
  <c r="AM216" i="43" s="1"/>
  <c r="AM189" i="43"/>
  <c r="AK189" i="43"/>
  <c r="AK207" i="43"/>
  <c r="AK198" i="43"/>
  <c r="AM201" i="43"/>
  <c r="AM192" i="43"/>
  <c r="N172" i="43"/>
  <c r="N176" i="43"/>
  <c r="N168" i="43"/>
  <c r="N174" i="43"/>
  <c r="N167" i="43"/>
  <c r="N173" i="43"/>
  <c r="N166" i="43"/>
  <c r="N309" i="42"/>
  <c r="N310" i="42"/>
  <c r="N308" i="42"/>
  <c r="N307" i="42"/>
  <c r="N306" i="42"/>
  <c r="N305" i="42"/>
  <c r="N312" i="42"/>
  <c r="N304" i="42"/>
  <c r="N311" i="42"/>
  <c r="N303" i="42"/>
  <c r="K195" i="42"/>
  <c r="E36" i="69"/>
  <c r="D29" i="69"/>
  <c r="D28" i="69"/>
  <c r="D27" i="69"/>
  <c r="D26" i="69"/>
  <c r="D25" i="69"/>
  <c r="D24" i="69"/>
  <c r="D23" i="69"/>
  <c r="D22" i="69"/>
  <c r="D21" i="69"/>
  <c r="D20" i="69"/>
  <c r="E30" i="69"/>
  <c r="D19" i="69"/>
  <c r="D18" i="69"/>
  <c r="D17" i="69"/>
  <c r="L138" i="43"/>
  <c r="Z176" i="43"/>
  <c r="AA176" i="43"/>
  <c r="AB176" i="43"/>
  <c r="AC176" i="43"/>
  <c r="AD176" i="43"/>
  <c r="AE176" i="43"/>
  <c r="AF176" i="43"/>
  <c r="M287" i="42"/>
  <c r="L287" i="42"/>
  <c r="K287" i="42"/>
  <c r="M264" i="42"/>
  <c r="L264" i="42"/>
  <c r="K264" i="42"/>
  <c r="M241" i="42"/>
  <c r="L241" i="42"/>
  <c r="K241" i="42"/>
  <c r="M218" i="42"/>
  <c r="L218" i="42"/>
  <c r="K218" i="42"/>
  <c r="M172" i="42"/>
  <c r="L172" i="42"/>
  <c r="K172" i="42"/>
  <c r="M149" i="42"/>
  <c r="L149" i="42"/>
  <c r="K149" i="42"/>
  <c r="M126" i="42"/>
  <c r="L126" i="42"/>
  <c r="K126" i="42"/>
  <c r="M103" i="42"/>
  <c r="L103" i="42"/>
  <c r="K103" i="42"/>
  <c r="M80" i="42"/>
  <c r="L80" i="42"/>
  <c r="K80" i="42"/>
  <c r="M57" i="42"/>
  <c r="L57" i="42"/>
  <c r="K57" i="42"/>
  <c r="M34" i="42"/>
  <c r="L34" i="42"/>
  <c r="K34" i="42"/>
  <c r="M11" i="42"/>
  <c r="L11" i="42"/>
  <c r="K11" i="42"/>
  <c r="J136" i="43"/>
  <c r="M156" i="43"/>
  <c r="M138" i="43"/>
  <c r="M120" i="43"/>
  <c r="M102" i="43"/>
  <c r="M84" i="43"/>
  <c r="M66" i="43"/>
  <c r="M48" i="43"/>
  <c r="M30" i="43"/>
  <c r="L156" i="43"/>
  <c r="L120" i="43"/>
  <c r="L102" i="43"/>
  <c r="L84" i="43"/>
  <c r="L66" i="43"/>
  <c r="L48" i="43"/>
  <c r="K156" i="43"/>
  <c r="K138" i="43"/>
  <c r="K120" i="43"/>
  <c r="K102" i="43"/>
  <c r="K84" i="43"/>
  <c r="K66" i="43"/>
  <c r="K48" i="43"/>
  <c r="K30" i="43"/>
  <c r="K288" i="42"/>
  <c r="K283" i="42"/>
  <c r="K265" i="42"/>
  <c r="K260" i="42"/>
  <c r="K242" i="42"/>
  <c r="K237" i="42"/>
  <c r="K219" i="42"/>
  <c r="K214" i="42"/>
  <c r="K196" i="42"/>
  <c r="K191" i="42"/>
  <c r="K173" i="42"/>
  <c r="K168" i="42"/>
  <c r="K150" i="42"/>
  <c r="K145" i="42"/>
  <c r="K127" i="42"/>
  <c r="K122" i="42"/>
  <c r="K104" i="42"/>
  <c r="K99" i="42"/>
  <c r="K81" i="42"/>
  <c r="K76" i="42"/>
  <c r="K58" i="42"/>
  <c r="K53" i="42"/>
  <c r="K35" i="42"/>
  <c r="K30" i="42"/>
  <c r="K12" i="42"/>
  <c r="K7" i="42"/>
  <c r="L288" i="42"/>
  <c r="L283" i="42"/>
  <c r="L265" i="42"/>
  <c r="L260" i="42"/>
  <c r="L242" i="42"/>
  <c r="L237" i="42"/>
  <c r="L219" i="42"/>
  <c r="L214" i="42"/>
  <c r="L196" i="42"/>
  <c r="L191" i="42"/>
  <c r="L173" i="42"/>
  <c r="L168" i="42"/>
  <c r="L150" i="42"/>
  <c r="L145" i="42"/>
  <c r="L127" i="42"/>
  <c r="L122" i="42"/>
  <c r="L104" i="42"/>
  <c r="L99" i="42"/>
  <c r="L81" i="42"/>
  <c r="L76" i="42"/>
  <c r="L58" i="42"/>
  <c r="L35" i="42"/>
  <c r="L30" i="42"/>
  <c r="L7" i="42"/>
  <c r="M288" i="42"/>
  <c r="M283" i="42"/>
  <c r="M265" i="42"/>
  <c r="M260" i="42"/>
  <c r="M242" i="42"/>
  <c r="M237" i="42"/>
  <c r="M219" i="42"/>
  <c r="M214" i="42"/>
  <c r="M196" i="42"/>
  <c r="M191" i="42"/>
  <c r="M173" i="42"/>
  <c r="M168" i="42"/>
  <c r="M150" i="42"/>
  <c r="M127" i="42"/>
  <c r="M122" i="42"/>
  <c r="M104" i="42"/>
  <c r="M99" i="42"/>
  <c r="M81" i="42"/>
  <c r="M58" i="42"/>
  <c r="M53" i="42"/>
  <c r="M30" i="42"/>
  <c r="M12" i="42"/>
  <c r="M7" i="42"/>
  <c r="M289" i="42"/>
  <c r="M266" i="42"/>
  <c r="M243" i="42"/>
  <c r="M220" i="42"/>
  <c r="M197" i="42"/>
  <c r="M174" i="42"/>
  <c r="M151" i="42"/>
  <c r="M128" i="42"/>
  <c r="M105" i="42"/>
  <c r="M82" i="42"/>
  <c r="M59" i="42"/>
  <c r="M36" i="42"/>
  <c r="M13" i="42"/>
  <c r="G11" i="42"/>
  <c r="H11" i="42"/>
  <c r="F13" i="42"/>
  <c r="G34" i="42"/>
  <c r="H34" i="42"/>
  <c r="I34" i="42"/>
  <c r="F36" i="42"/>
  <c r="I36" i="42"/>
  <c r="J36" i="42"/>
  <c r="F289" i="42"/>
  <c r="G289" i="42"/>
  <c r="H289" i="42"/>
  <c r="I289" i="42"/>
  <c r="J289" i="42"/>
  <c r="K289" i="42"/>
  <c r="L289" i="42"/>
  <c r="BN173" i="43"/>
  <c r="Z166" i="43"/>
  <c r="BT169" i="43"/>
  <c r="AY166" i="43"/>
  <c r="BO166" i="43"/>
  <c r="AA166" i="43"/>
  <c r="BP166" i="43"/>
  <c r="AB166" i="43"/>
  <c r="BQ166" i="43"/>
  <c r="AC166" i="43"/>
  <c r="BR166" i="43"/>
  <c r="AD166" i="43"/>
  <c r="BS166" i="43"/>
  <c r="AE166" i="43"/>
  <c r="BT166" i="43"/>
  <c r="AF166" i="43"/>
  <c r="BO167" i="43"/>
  <c r="AA167" i="43"/>
  <c r="BP167" i="43"/>
  <c r="AB167" i="43"/>
  <c r="BQ167" i="43"/>
  <c r="AC167" i="43"/>
  <c r="BR167" i="43"/>
  <c r="AD167" i="43"/>
  <c r="BS167" i="43"/>
  <c r="AE167" i="43"/>
  <c r="BT167" i="43"/>
  <c r="AF167" i="43"/>
  <c r="BO168" i="43"/>
  <c r="BP168" i="43"/>
  <c r="BQ168" i="43"/>
  <c r="BR168" i="43"/>
  <c r="BS168" i="43"/>
  <c r="BT168" i="43"/>
  <c r="BO169" i="43"/>
  <c r="AT166" i="43"/>
  <c r="BP169" i="43"/>
  <c r="AU166" i="43"/>
  <c r="BQ169" i="43"/>
  <c r="AV166" i="43"/>
  <c r="BR169" i="43"/>
  <c r="AW166" i="43"/>
  <c r="BS169" i="43"/>
  <c r="AX166" i="43"/>
  <c r="BO171" i="43"/>
  <c r="AT168" i="43"/>
  <c r="BP171" i="43"/>
  <c r="AU168" i="43"/>
  <c r="BQ171" i="43"/>
  <c r="AV168" i="43"/>
  <c r="BR171" i="43"/>
  <c r="AW168" i="43"/>
  <c r="BS171" i="43"/>
  <c r="AX168" i="43"/>
  <c r="BT171" i="43"/>
  <c r="AY168" i="43"/>
  <c r="BN169" i="43"/>
  <c r="AS166" i="43"/>
  <c r="BN171" i="43"/>
  <c r="AS168" i="43"/>
  <c r="BN167" i="43"/>
  <c r="Z167" i="43"/>
  <c r="BN168" i="43"/>
  <c r="Z168" i="43"/>
  <c r="BN166" i="43"/>
  <c r="BO173" i="43"/>
  <c r="BP173" i="43"/>
  <c r="BQ173" i="43"/>
  <c r="BR173" i="43"/>
  <c r="BS173" i="43"/>
  <c r="BT173" i="43"/>
  <c r="BO174" i="43"/>
  <c r="BP174" i="43"/>
  <c r="BQ174" i="43"/>
  <c r="BR174" i="43"/>
  <c r="BS174" i="43"/>
  <c r="BT174" i="43"/>
  <c r="BO175" i="43"/>
  <c r="BP175" i="43"/>
  <c r="BQ175" i="43"/>
  <c r="BR175" i="43"/>
  <c r="BS175" i="43"/>
  <c r="BT175" i="43"/>
  <c r="BO176" i="43"/>
  <c r="BP176" i="43"/>
  <c r="BQ176" i="43"/>
  <c r="BR176" i="43"/>
  <c r="BS176" i="43"/>
  <c r="BT176" i="43"/>
  <c r="BO178" i="43"/>
  <c r="BP178" i="43"/>
  <c r="BQ178" i="43"/>
  <c r="BR178" i="43"/>
  <c r="AD211" i="43" s="1"/>
  <c r="BS178" i="43"/>
  <c r="BT178" i="43"/>
  <c r="BN178" i="43"/>
  <c r="BN176" i="43"/>
  <c r="BN174" i="43"/>
  <c r="BN175" i="43"/>
  <c r="C22" i="43"/>
  <c r="D22" i="43"/>
  <c r="E22" i="43"/>
  <c r="F22" i="43"/>
  <c r="G22" i="43"/>
  <c r="H22" i="43"/>
  <c r="C40" i="43"/>
  <c r="D40" i="43"/>
  <c r="E40" i="43"/>
  <c r="F40" i="43"/>
  <c r="G40" i="43"/>
  <c r="H40" i="43"/>
  <c r="C58" i="43"/>
  <c r="D58" i="43"/>
  <c r="E58" i="43"/>
  <c r="F58" i="43"/>
  <c r="G58" i="43"/>
  <c r="H58" i="43"/>
  <c r="C76" i="43"/>
  <c r="D76" i="43"/>
  <c r="E76" i="43"/>
  <c r="F76" i="43"/>
  <c r="G76" i="43"/>
  <c r="H76" i="43"/>
  <c r="C94" i="43"/>
  <c r="D94" i="43"/>
  <c r="E94" i="43"/>
  <c r="F94" i="43"/>
  <c r="G94" i="43"/>
  <c r="H94" i="43"/>
  <c r="C112" i="43"/>
  <c r="D112" i="43"/>
  <c r="E112" i="43"/>
  <c r="F112" i="43"/>
  <c r="G112" i="43"/>
  <c r="H112" i="43"/>
  <c r="C130" i="43"/>
  <c r="D130" i="43"/>
  <c r="E130" i="43"/>
  <c r="F130" i="43"/>
  <c r="G130" i="43"/>
  <c r="H130" i="43"/>
  <c r="C148" i="43"/>
  <c r="D148" i="43"/>
  <c r="E148" i="43"/>
  <c r="F148" i="43"/>
  <c r="G148" i="43"/>
  <c r="H148" i="43"/>
  <c r="F30" i="43"/>
  <c r="G30" i="43"/>
  <c r="H30" i="43"/>
  <c r="I30" i="43"/>
  <c r="J30" i="43"/>
  <c r="F48" i="43"/>
  <c r="G48" i="43"/>
  <c r="H48" i="43"/>
  <c r="I48" i="43"/>
  <c r="J48" i="43"/>
  <c r="F66" i="43"/>
  <c r="G66" i="43"/>
  <c r="I66" i="43"/>
  <c r="J66" i="43"/>
  <c r="F84" i="43"/>
  <c r="G84" i="43"/>
  <c r="H84" i="43"/>
  <c r="I84" i="43"/>
  <c r="J84" i="43"/>
  <c r="F102" i="43"/>
  <c r="G102" i="43"/>
  <c r="H102" i="43"/>
  <c r="AF174" i="43"/>
  <c r="I102" i="43"/>
  <c r="J102" i="43"/>
  <c r="F120" i="43"/>
  <c r="G120" i="43"/>
  <c r="H120" i="43"/>
  <c r="I120" i="43"/>
  <c r="J120" i="43"/>
  <c r="F138" i="43"/>
  <c r="G138" i="43"/>
  <c r="H138" i="43"/>
  <c r="I138" i="43"/>
  <c r="J138" i="43"/>
  <c r="F156" i="43"/>
  <c r="G156" i="43"/>
  <c r="H156" i="43"/>
  <c r="I156" i="43"/>
  <c r="J156" i="43"/>
  <c r="C23" i="43"/>
  <c r="D23" i="43"/>
  <c r="E23" i="43"/>
  <c r="F23" i="43"/>
  <c r="G23" i="43"/>
  <c r="H23" i="43"/>
  <c r="C41" i="43"/>
  <c r="D41" i="43"/>
  <c r="E41" i="43"/>
  <c r="F41" i="43"/>
  <c r="G41" i="43"/>
  <c r="H41" i="43"/>
  <c r="C59" i="43"/>
  <c r="D59" i="43"/>
  <c r="E59" i="43"/>
  <c r="F59" i="43"/>
  <c r="G59" i="43"/>
  <c r="H59" i="43"/>
  <c r="C77" i="43"/>
  <c r="D77" i="43"/>
  <c r="E77" i="43"/>
  <c r="F77" i="43"/>
  <c r="G77" i="43"/>
  <c r="H77" i="43"/>
  <c r="C95" i="43"/>
  <c r="D95" i="43"/>
  <c r="E95" i="43"/>
  <c r="F95" i="43"/>
  <c r="G95" i="43"/>
  <c r="H95" i="43"/>
  <c r="C113" i="43"/>
  <c r="D113" i="43"/>
  <c r="E113" i="43"/>
  <c r="F113" i="43"/>
  <c r="G113" i="43"/>
  <c r="H113" i="43"/>
  <c r="C131" i="43"/>
  <c r="D131" i="43"/>
  <c r="E131" i="43"/>
  <c r="F131" i="43"/>
  <c r="G131" i="43"/>
  <c r="H131" i="43"/>
  <c r="C149" i="43"/>
  <c r="D149" i="43"/>
  <c r="E149" i="43"/>
  <c r="F149" i="43"/>
  <c r="G149" i="43"/>
  <c r="H149" i="43"/>
  <c r="C24" i="43"/>
  <c r="D24" i="43"/>
  <c r="E24" i="43"/>
  <c r="F24" i="43"/>
  <c r="G24" i="43"/>
  <c r="H24" i="43"/>
  <c r="C42" i="43"/>
  <c r="D42" i="43"/>
  <c r="E42" i="43"/>
  <c r="F42" i="43"/>
  <c r="G42" i="43"/>
  <c r="H42" i="43"/>
  <c r="C60" i="43"/>
  <c r="D60" i="43"/>
  <c r="E60" i="43"/>
  <c r="F60" i="43"/>
  <c r="G60" i="43"/>
  <c r="H60" i="43"/>
  <c r="C78" i="43"/>
  <c r="D78" i="43"/>
  <c r="E78" i="43"/>
  <c r="F78" i="43"/>
  <c r="G78" i="43"/>
  <c r="H78" i="43"/>
  <c r="C96" i="43"/>
  <c r="D96" i="43"/>
  <c r="E96" i="43"/>
  <c r="F96" i="43"/>
  <c r="G96" i="43"/>
  <c r="H96" i="43"/>
  <c r="C114" i="43"/>
  <c r="D114" i="43"/>
  <c r="E114" i="43"/>
  <c r="F114" i="43"/>
  <c r="G114" i="43"/>
  <c r="H114" i="43"/>
  <c r="C132" i="43"/>
  <c r="D132" i="43"/>
  <c r="E132" i="43"/>
  <c r="F132" i="43"/>
  <c r="G132" i="43"/>
  <c r="H132" i="43"/>
  <c r="C150" i="43"/>
  <c r="D150" i="43"/>
  <c r="E150" i="43"/>
  <c r="F150" i="43"/>
  <c r="G150" i="43"/>
  <c r="H150" i="43"/>
  <c r="C28" i="43"/>
  <c r="D28" i="43"/>
  <c r="E28" i="43"/>
  <c r="F28" i="43"/>
  <c r="G28" i="43"/>
  <c r="H28" i="43"/>
  <c r="I28" i="43"/>
  <c r="C46" i="43"/>
  <c r="D46" i="43"/>
  <c r="E46" i="43"/>
  <c r="F46" i="43"/>
  <c r="G46" i="43"/>
  <c r="H46" i="43"/>
  <c r="I46" i="43"/>
  <c r="C64" i="43"/>
  <c r="D64" i="43"/>
  <c r="E64" i="43"/>
  <c r="F64" i="43"/>
  <c r="G64" i="43"/>
  <c r="H64" i="43"/>
  <c r="I64" i="43"/>
  <c r="C82" i="43"/>
  <c r="D82" i="43"/>
  <c r="E82" i="43"/>
  <c r="F82" i="43"/>
  <c r="G82" i="43"/>
  <c r="H82" i="43"/>
  <c r="I82" i="43"/>
  <c r="C100" i="43"/>
  <c r="D100" i="43"/>
  <c r="E100" i="43"/>
  <c r="F100" i="43"/>
  <c r="G100" i="43"/>
  <c r="H100" i="43"/>
  <c r="I100" i="43"/>
  <c r="C118" i="43"/>
  <c r="D118" i="43"/>
  <c r="E118" i="43"/>
  <c r="F118" i="43"/>
  <c r="G118" i="43"/>
  <c r="H118" i="43"/>
  <c r="I118" i="43"/>
  <c r="C136" i="43"/>
  <c r="D136" i="43"/>
  <c r="E136" i="43"/>
  <c r="F136" i="43"/>
  <c r="G136" i="43"/>
  <c r="H136" i="43"/>
  <c r="I136" i="43"/>
  <c r="C154" i="43"/>
  <c r="D154" i="43"/>
  <c r="E154" i="43"/>
  <c r="F154" i="43"/>
  <c r="G154" i="43"/>
  <c r="H154" i="43"/>
  <c r="I154" i="43"/>
  <c r="C47" i="43"/>
  <c r="D47" i="43"/>
  <c r="E47" i="43"/>
  <c r="F47" i="43"/>
  <c r="G47" i="43"/>
  <c r="H47" i="43"/>
  <c r="I47" i="43"/>
  <c r="C65" i="43"/>
  <c r="D65" i="43"/>
  <c r="E65" i="43"/>
  <c r="F65" i="43"/>
  <c r="G65" i="43"/>
  <c r="H65" i="43"/>
  <c r="I65" i="43"/>
  <c r="C83" i="43"/>
  <c r="D83" i="43"/>
  <c r="E83" i="43"/>
  <c r="F83" i="43"/>
  <c r="G83" i="43"/>
  <c r="H83" i="43"/>
  <c r="I83" i="43"/>
  <c r="C101" i="43"/>
  <c r="D101" i="43"/>
  <c r="E101" i="43"/>
  <c r="F101" i="43"/>
  <c r="G101" i="43"/>
  <c r="H101" i="43"/>
  <c r="I101" i="43"/>
  <c r="C119" i="43"/>
  <c r="D119" i="43"/>
  <c r="E119" i="43"/>
  <c r="F119" i="43"/>
  <c r="G119" i="43"/>
  <c r="H119" i="43"/>
  <c r="I119" i="43"/>
  <c r="C137" i="43"/>
  <c r="D137" i="43"/>
  <c r="E137" i="43"/>
  <c r="F137" i="43"/>
  <c r="G137" i="43"/>
  <c r="H137" i="43"/>
  <c r="I137" i="43"/>
  <c r="C155" i="43"/>
  <c r="D155" i="43"/>
  <c r="E155" i="43"/>
  <c r="F155" i="43"/>
  <c r="G155" i="43"/>
  <c r="H155" i="43"/>
  <c r="I155" i="43"/>
  <c r="C31" i="43"/>
  <c r="D31" i="43"/>
  <c r="E31" i="43"/>
  <c r="F31" i="43"/>
  <c r="G31" i="43"/>
  <c r="H31" i="43"/>
  <c r="I31" i="43"/>
  <c r="C49" i="43"/>
  <c r="D49" i="43"/>
  <c r="E49" i="43"/>
  <c r="F49" i="43"/>
  <c r="G49" i="43"/>
  <c r="H49" i="43"/>
  <c r="I49" i="43"/>
  <c r="C67" i="43"/>
  <c r="D67" i="43"/>
  <c r="E67" i="43"/>
  <c r="F67" i="43"/>
  <c r="G67" i="43"/>
  <c r="H67" i="43"/>
  <c r="I67" i="43"/>
  <c r="C85" i="43"/>
  <c r="D85" i="43"/>
  <c r="E85" i="43"/>
  <c r="F85" i="43"/>
  <c r="G85" i="43"/>
  <c r="H85" i="43"/>
  <c r="I85" i="43"/>
  <c r="C103" i="43"/>
  <c r="D103" i="43"/>
  <c r="E103" i="43"/>
  <c r="F103" i="43"/>
  <c r="G103" i="43"/>
  <c r="H103" i="43"/>
  <c r="I103" i="43"/>
  <c r="C121" i="43"/>
  <c r="D121" i="43"/>
  <c r="E121" i="43"/>
  <c r="F121" i="43"/>
  <c r="G121" i="43"/>
  <c r="H121" i="43"/>
  <c r="I121" i="43"/>
  <c r="C139" i="43"/>
  <c r="D139" i="43"/>
  <c r="E139" i="43"/>
  <c r="F139" i="43"/>
  <c r="G139" i="43"/>
  <c r="H139" i="43"/>
  <c r="I139" i="43"/>
  <c r="C157" i="43"/>
  <c r="D157" i="43"/>
  <c r="E157" i="43"/>
  <c r="F157" i="43"/>
  <c r="G157" i="43"/>
  <c r="H157" i="43"/>
  <c r="I157" i="43"/>
  <c r="C32" i="43"/>
  <c r="D32" i="43"/>
  <c r="E32" i="43"/>
  <c r="F32" i="43"/>
  <c r="G32" i="43"/>
  <c r="H32" i="43"/>
  <c r="I32" i="43"/>
  <c r="C50" i="43"/>
  <c r="D50" i="43"/>
  <c r="E50" i="43"/>
  <c r="F50" i="43"/>
  <c r="G50" i="43"/>
  <c r="H50" i="43"/>
  <c r="I50" i="43"/>
  <c r="C68" i="43"/>
  <c r="D68" i="43"/>
  <c r="E68" i="43"/>
  <c r="F68" i="43"/>
  <c r="G68" i="43"/>
  <c r="H68" i="43"/>
  <c r="I68" i="43"/>
  <c r="C86" i="43"/>
  <c r="D86" i="43"/>
  <c r="E86" i="43"/>
  <c r="F86" i="43"/>
  <c r="G86" i="43"/>
  <c r="H86" i="43"/>
  <c r="I86" i="43"/>
  <c r="C104" i="43"/>
  <c r="D104" i="43"/>
  <c r="E104" i="43"/>
  <c r="F104" i="43"/>
  <c r="G104" i="43"/>
  <c r="H104" i="43"/>
  <c r="I104" i="43"/>
  <c r="C122" i="43"/>
  <c r="D122" i="43"/>
  <c r="E122" i="43"/>
  <c r="F122" i="43"/>
  <c r="G122" i="43"/>
  <c r="H122" i="43"/>
  <c r="I122" i="43"/>
  <c r="C140" i="43"/>
  <c r="D140" i="43"/>
  <c r="E140" i="43"/>
  <c r="F140" i="43"/>
  <c r="G140" i="43"/>
  <c r="H140" i="43"/>
  <c r="I140" i="43"/>
  <c r="C158" i="43"/>
  <c r="D158" i="43"/>
  <c r="E158" i="43"/>
  <c r="F158" i="43"/>
  <c r="G158" i="43"/>
  <c r="H158" i="43"/>
  <c r="I158" i="43"/>
  <c r="C14" i="42"/>
  <c r="D14" i="42"/>
  <c r="E14" i="42"/>
  <c r="F14" i="42"/>
  <c r="G14" i="42"/>
  <c r="H14" i="42"/>
  <c r="I14" i="42"/>
  <c r="C37" i="42"/>
  <c r="D37" i="42"/>
  <c r="E37" i="42"/>
  <c r="F37" i="42"/>
  <c r="G37" i="42"/>
  <c r="H37" i="42"/>
  <c r="I37" i="42"/>
  <c r="C60" i="42"/>
  <c r="D60" i="42"/>
  <c r="E60" i="42"/>
  <c r="F60" i="42"/>
  <c r="G60" i="42"/>
  <c r="H60" i="42"/>
  <c r="I60" i="42"/>
  <c r="C83" i="42"/>
  <c r="D83" i="42"/>
  <c r="E83" i="42"/>
  <c r="F83" i="42"/>
  <c r="G83" i="42"/>
  <c r="H83" i="42"/>
  <c r="I83" i="42"/>
  <c r="C106" i="42"/>
  <c r="D106" i="42"/>
  <c r="E106" i="42"/>
  <c r="F106" i="42"/>
  <c r="G106" i="42"/>
  <c r="H106" i="42"/>
  <c r="I106" i="42"/>
  <c r="C129" i="42"/>
  <c r="D129" i="42"/>
  <c r="E129" i="42"/>
  <c r="F129" i="42"/>
  <c r="G129" i="42"/>
  <c r="H129" i="42"/>
  <c r="I129" i="42"/>
  <c r="C152" i="42"/>
  <c r="D152" i="42"/>
  <c r="E152" i="42"/>
  <c r="F152" i="42"/>
  <c r="G152" i="42"/>
  <c r="H152" i="42"/>
  <c r="I152" i="42"/>
  <c r="C175" i="42"/>
  <c r="D175" i="42"/>
  <c r="E175" i="42"/>
  <c r="F175" i="42"/>
  <c r="G175" i="42"/>
  <c r="H175" i="42"/>
  <c r="I175" i="42"/>
  <c r="C198" i="42"/>
  <c r="D198" i="42"/>
  <c r="E198" i="42"/>
  <c r="F198" i="42"/>
  <c r="G198" i="42"/>
  <c r="H198" i="42"/>
  <c r="I198" i="42"/>
  <c r="C221" i="42"/>
  <c r="D221" i="42"/>
  <c r="E221" i="42"/>
  <c r="F221" i="42"/>
  <c r="G221" i="42"/>
  <c r="H221" i="42"/>
  <c r="I221" i="42"/>
  <c r="C244" i="42"/>
  <c r="D244" i="42"/>
  <c r="E244" i="42"/>
  <c r="F244" i="42"/>
  <c r="G244" i="42"/>
  <c r="H244" i="42"/>
  <c r="I244" i="42"/>
  <c r="C267" i="42"/>
  <c r="D267" i="42"/>
  <c r="E267" i="42"/>
  <c r="F267" i="42"/>
  <c r="G267" i="42"/>
  <c r="H267" i="42"/>
  <c r="I267" i="42"/>
  <c r="C290" i="42"/>
  <c r="D290" i="42"/>
  <c r="E290" i="42"/>
  <c r="F290" i="42"/>
  <c r="G290" i="42"/>
  <c r="H290" i="42"/>
  <c r="I290" i="42"/>
  <c r="G13" i="42"/>
  <c r="H13" i="42"/>
  <c r="K13" i="42"/>
  <c r="L13" i="42"/>
  <c r="G36" i="42"/>
  <c r="H36" i="42"/>
  <c r="K36" i="42"/>
  <c r="L36" i="42"/>
  <c r="F59" i="42"/>
  <c r="H59" i="42"/>
  <c r="I59" i="42"/>
  <c r="J59" i="42"/>
  <c r="K59" i="42"/>
  <c r="L59" i="42"/>
  <c r="F82" i="42"/>
  <c r="G82" i="42"/>
  <c r="H82" i="42"/>
  <c r="I82" i="42"/>
  <c r="J82" i="42"/>
  <c r="K82" i="42"/>
  <c r="L82" i="42"/>
  <c r="F105" i="42"/>
  <c r="G105" i="42"/>
  <c r="H105" i="42"/>
  <c r="I105" i="42"/>
  <c r="J105" i="42"/>
  <c r="L105" i="42"/>
  <c r="F128" i="42"/>
  <c r="G128" i="42"/>
  <c r="H128" i="42"/>
  <c r="I128" i="42"/>
  <c r="J128" i="42"/>
  <c r="K128" i="42"/>
  <c r="L128" i="42"/>
  <c r="F151" i="42"/>
  <c r="G151" i="42"/>
  <c r="H151" i="42"/>
  <c r="I151" i="42"/>
  <c r="J151" i="42"/>
  <c r="K151" i="42"/>
  <c r="L151" i="42"/>
  <c r="F174" i="42"/>
  <c r="G174" i="42"/>
  <c r="H174" i="42"/>
  <c r="I174" i="42"/>
  <c r="J174" i="42"/>
  <c r="K174" i="42"/>
  <c r="L174" i="42"/>
  <c r="F197" i="42"/>
  <c r="G197" i="42"/>
  <c r="H197" i="42"/>
  <c r="I197" i="42"/>
  <c r="J197" i="42"/>
  <c r="K197" i="42"/>
  <c r="L197" i="42"/>
  <c r="F220" i="42"/>
  <c r="G220" i="42"/>
  <c r="H220" i="42"/>
  <c r="I220" i="42"/>
  <c r="J220" i="42"/>
  <c r="K220" i="42"/>
  <c r="L220" i="42"/>
  <c r="F243" i="42"/>
  <c r="G243" i="42"/>
  <c r="H243" i="42"/>
  <c r="I243" i="42"/>
  <c r="J243" i="42"/>
  <c r="K243" i="42"/>
  <c r="L243" i="42"/>
  <c r="F266" i="42"/>
  <c r="G266" i="42"/>
  <c r="H266" i="42"/>
  <c r="I266" i="42"/>
  <c r="J266" i="42"/>
  <c r="K266" i="42"/>
  <c r="L266" i="42"/>
  <c r="J288" i="42"/>
  <c r="C12" i="42"/>
  <c r="D12" i="42"/>
  <c r="E12" i="42"/>
  <c r="F12" i="42"/>
  <c r="G12" i="42"/>
  <c r="H12" i="42"/>
  <c r="I12" i="42"/>
  <c r="J12" i="42"/>
  <c r="C35" i="42"/>
  <c r="D35" i="42"/>
  <c r="E35" i="42"/>
  <c r="F35" i="42"/>
  <c r="G35" i="42"/>
  <c r="H35" i="42"/>
  <c r="I35" i="42"/>
  <c r="J35" i="42"/>
  <c r="C58" i="42"/>
  <c r="D58" i="42"/>
  <c r="E58" i="42"/>
  <c r="F58" i="42"/>
  <c r="G58" i="42"/>
  <c r="H58" i="42"/>
  <c r="I58" i="42"/>
  <c r="J58" i="42"/>
  <c r="C81" i="42"/>
  <c r="D81" i="42"/>
  <c r="E81" i="42"/>
  <c r="F81" i="42"/>
  <c r="G81" i="42"/>
  <c r="H81" i="42"/>
  <c r="I81" i="42"/>
  <c r="J81" i="42"/>
  <c r="C104" i="42"/>
  <c r="D104" i="42"/>
  <c r="E104" i="42"/>
  <c r="F104" i="42"/>
  <c r="G104" i="42"/>
  <c r="H104" i="42"/>
  <c r="I104" i="42"/>
  <c r="J104" i="42"/>
  <c r="C127" i="42"/>
  <c r="D127" i="42"/>
  <c r="E127" i="42"/>
  <c r="F127" i="42"/>
  <c r="G127" i="42"/>
  <c r="H127" i="42"/>
  <c r="I127" i="42"/>
  <c r="J127" i="42"/>
  <c r="C150" i="42"/>
  <c r="D150" i="42"/>
  <c r="E150" i="42"/>
  <c r="F150" i="42"/>
  <c r="G150" i="42"/>
  <c r="H150" i="42"/>
  <c r="I150" i="42"/>
  <c r="J150" i="42"/>
  <c r="C173" i="42"/>
  <c r="D173" i="42"/>
  <c r="E173" i="42"/>
  <c r="F173" i="42"/>
  <c r="G173" i="42"/>
  <c r="H173" i="42"/>
  <c r="I173" i="42"/>
  <c r="J173" i="42"/>
  <c r="C196" i="42"/>
  <c r="D196" i="42"/>
  <c r="E196" i="42"/>
  <c r="F196" i="42"/>
  <c r="G196" i="42"/>
  <c r="H196" i="42"/>
  <c r="I196" i="42"/>
  <c r="J196" i="42"/>
  <c r="C219" i="42"/>
  <c r="D219" i="42"/>
  <c r="E219" i="42"/>
  <c r="F219" i="42"/>
  <c r="G219" i="42"/>
  <c r="H219" i="42"/>
  <c r="I219" i="42"/>
  <c r="J219" i="42"/>
  <c r="C242" i="42"/>
  <c r="D242" i="42"/>
  <c r="E242" i="42"/>
  <c r="F242" i="42"/>
  <c r="G242" i="42"/>
  <c r="H242" i="42"/>
  <c r="I242" i="42"/>
  <c r="J242" i="42"/>
  <c r="C265" i="42"/>
  <c r="D265" i="42"/>
  <c r="E265" i="42"/>
  <c r="F265" i="42"/>
  <c r="G265" i="42"/>
  <c r="H265" i="42"/>
  <c r="I265" i="42"/>
  <c r="J265" i="42"/>
  <c r="C288" i="42"/>
  <c r="D288" i="42"/>
  <c r="E288" i="42"/>
  <c r="F288" i="42"/>
  <c r="G288" i="42"/>
  <c r="H288" i="42"/>
  <c r="I288" i="42"/>
  <c r="J287" i="42"/>
  <c r="F11" i="42"/>
  <c r="J11" i="42"/>
  <c r="F34" i="42"/>
  <c r="J34" i="42"/>
  <c r="F57" i="42"/>
  <c r="G57" i="42"/>
  <c r="H57" i="42"/>
  <c r="I57" i="42"/>
  <c r="F80" i="42"/>
  <c r="G80" i="42"/>
  <c r="H80" i="42"/>
  <c r="I80" i="42"/>
  <c r="J80" i="42"/>
  <c r="F103" i="42"/>
  <c r="G103" i="42"/>
  <c r="H103" i="42"/>
  <c r="I103" i="42"/>
  <c r="J103" i="42"/>
  <c r="F126" i="42"/>
  <c r="G126" i="42"/>
  <c r="H126" i="42"/>
  <c r="I126" i="42"/>
  <c r="J126" i="42"/>
  <c r="F149" i="42"/>
  <c r="G149" i="42"/>
  <c r="H149" i="42"/>
  <c r="I149" i="42"/>
  <c r="J149" i="42"/>
  <c r="G172" i="42"/>
  <c r="H172" i="42"/>
  <c r="I172" i="42"/>
  <c r="J172" i="42"/>
  <c r="F195" i="42"/>
  <c r="G195" i="42"/>
  <c r="H195" i="42"/>
  <c r="I195" i="42"/>
  <c r="J195" i="42"/>
  <c r="F218" i="42"/>
  <c r="G218" i="42"/>
  <c r="H218" i="42"/>
  <c r="I218" i="42"/>
  <c r="J218" i="42"/>
  <c r="F241" i="42"/>
  <c r="G241" i="42"/>
  <c r="H241" i="42"/>
  <c r="I241" i="42"/>
  <c r="J241" i="42"/>
  <c r="F264" i="42"/>
  <c r="G264" i="42"/>
  <c r="H264" i="42"/>
  <c r="I264" i="42"/>
  <c r="J264" i="42"/>
  <c r="F287" i="42"/>
  <c r="G287" i="42"/>
  <c r="H287" i="42"/>
  <c r="I287" i="42"/>
  <c r="C10" i="42"/>
  <c r="D10" i="42"/>
  <c r="E10" i="42"/>
  <c r="F10" i="42"/>
  <c r="G10" i="42"/>
  <c r="H10" i="42"/>
  <c r="I10" i="42"/>
  <c r="C33" i="42"/>
  <c r="D33" i="42"/>
  <c r="E33" i="42"/>
  <c r="F33" i="42"/>
  <c r="G33" i="42"/>
  <c r="H33" i="42"/>
  <c r="I33" i="42"/>
  <c r="C56" i="42"/>
  <c r="D56" i="42"/>
  <c r="E56" i="42"/>
  <c r="F56" i="42"/>
  <c r="G56" i="42"/>
  <c r="H56" i="42"/>
  <c r="I56" i="42"/>
  <c r="C79" i="42"/>
  <c r="D79" i="42"/>
  <c r="E79" i="42"/>
  <c r="F79" i="42"/>
  <c r="G79" i="42"/>
  <c r="H79" i="42"/>
  <c r="I79" i="42"/>
  <c r="C102" i="42"/>
  <c r="D102" i="42"/>
  <c r="E102" i="42"/>
  <c r="F102" i="42"/>
  <c r="G102" i="42"/>
  <c r="H102" i="42"/>
  <c r="I102" i="42"/>
  <c r="C125" i="42"/>
  <c r="D125" i="42"/>
  <c r="E125" i="42"/>
  <c r="F125" i="42"/>
  <c r="G125" i="42"/>
  <c r="H125" i="42"/>
  <c r="I125" i="42"/>
  <c r="C148" i="42"/>
  <c r="D148" i="42"/>
  <c r="E148" i="42"/>
  <c r="F148" i="42"/>
  <c r="G148" i="42"/>
  <c r="H148" i="42"/>
  <c r="I148" i="42"/>
  <c r="C171" i="42"/>
  <c r="D171" i="42"/>
  <c r="E171" i="42"/>
  <c r="F171" i="42"/>
  <c r="G171" i="42"/>
  <c r="H171" i="42"/>
  <c r="I171" i="42"/>
  <c r="C194" i="42"/>
  <c r="D194" i="42"/>
  <c r="E194" i="42"/>
  <c r="F194" i="42"/>
  <c r="G194" i="42"/>
  <c r="H194" i="42"/>
  <c r="I194" i="42"/>
  <c r="C217" i="42"/>
  <c r="D217" i="42"/>
  <c r="E217" i="42"/>
  <c r="F217" i="42"/>
  <c r="G217" i="42"/>
  <c r="H217" i="42"/>
  <c r="I217" i="42"/>
  <c r="C240" i="42"/>
  <c r="D240" i="42"/>
  <c r="E240" i="42"/>
  <c r="F240" i="42"/>
  <c r="G240" i="42"/>
  <c r="H240" i="42"/>
  <c r="I240" i="42"/>
  <c r="C263" i="42"/>
  <c r="D263" i="42"/>
  <c r="E263" i="42"/>
  <c r="F263" i="42"/>
  <c r="G263" i="42"/>
  <c r="H263" i="42"/>
  <c r="I263" i="42"/>
  <c r="C286" i="42"/>
  <c r="D286" i="42"/>
  <c r="E286" i="42"/>
  <c r="F286" i="42"/>
  <c r="G286" i="42"/>
  <c r="H286" i="42"/>
  <c r="I286" i="42"/>
  <c r="C9" i="42"/>
  <c r="D9" i="42"/>
  <c r="E9" i="42"/>
  <c r="F9" i="42"/>
  <c r="G9" i="42"/>
  <c r="H9" i="42"/>
  <c r="I9" i="42"/>
  <c r="C32" i="42"/>
  <c r="D32" i="42"/>
  <c r="E32" i="42"/>
  <c r="F32" i="42"/>
  <c r="G32" i="42"/>
  <c r="H32" i="42"/>
  <c r="I32" i="42"/>
  <c r="C55" i="42"/>
  <c r="D55" i="42"/>
  <c r="E55" i="42"/>
  <c r="F55" i="42"/>
  <c r="G55" i="42"/>
  <c r="H55" i="42"/>
  <c r="I55" i="42"/>
  <c r="C78" i="42"/>
  <c r="D78" i="42"/>
  <c r="E78" i="42"/>
  <c r="F78" i="42"/>
  <c r="G78" i="42"/>
  <c r="H78" i="42"/>
  <c r="I78" i="42"/>
  <c r="C101" i="42"/>
  <c r="D101" i="42"/>
  <c r="E101" i="42"/>
  <c r="F101" i="42"/>
  <c r="G101" i="42"/>
  <c r="H101" i="42"/>
  <c r="I101" i="42"/>
  <c r="C147" i="42"/>
  <c r="D147" i="42"/>
  <c r="E147" i="42"/>
  <c r="F147" i="42"/>
  <c r="G147" i="42"/>
  <c r="H147" i="42"/>
  <c r="I147" i="42"/>
  <c r="C170" i="42"/>
  <c r="D170" i="42"/>
  <c r="E170" i="42"/>
  <c r="F170" i="42"/>
  <c r="G170" i="42"/>
  <c r="H170" i="42"/>
  <c r="I170" i="42"/>
  <c r="C216" i="42"/>
  <c r="D216" i="42"/>
  <c r="E216" i="42"/>
  <c r="F216" i="42"/>
  <c r="G216" i="42"/>
  <c r="H216" i="42"/>
  <c r="I216" i="42"/>
  <c r="C239" i="42"/>
  <c r="D239" i="42"/>
  <c r="E239" i="42"/>
  <c r="F239" i="42"/>
  <c r="G239" i="42"/>
  <c r="H239" i="42"/>
  <c r="I239" i="42"/>
  <c r="C262" i="42"/>
  <c r="D262" i="42"/>
  <c r="E262" i="42"/>
  <c r="F262" i="42"/>
  <c r="G262" i="42"/>
  <c r="H262" i="42"/>
  <c r="I262" i="42"/>
  <c r="C285" i="42"/>
  <c r="D285" i="42"/>
  <c r="E285" i="42"/>
  <c r="F285" i="42"/>
  <c r="G285" i="42"/>
  <c r="H285" i="42"/>
  <c r="I285" i="42"/>
  <c r="J283" i="42"/>
  <c r="C7" i="42"/>
  <c r="D7" i="42"/>
  <c r="E7" i="42"/>
  <c r="F7" i="42"/>
  <c r="G7" i="42"/>
  <c r="H7" i="42"/>
  <c r="I7" i="42"/>
  <c r="J7" i="42"/>
  <c r="C30" i="42"/>
  <c r="D30" i="42"/>
  <c r="E30" i="42"/>
  <c r="F30" i="42"/>
  <c r="G30" i="42"/>
  <c r="H30" i="42"/>
  <c r="I30" i="42"/>
  <c r="J30" i="42"/>
  <c r="C53" i="42"/>
  <c r="D53" i="42"/>
  <c r="E53" i="42"/>
  <c r="F53" i="42"/>
  <c r="G53" i="42"/>
  <c r="H53" i="42"/>
  <c r="I53" i="42"/>
  <c r="J53" i="42"/>
  <c r="C76" i="42"/>
  <c r="D76" i="42"/>
  <c r="E76" i="42"/>
  <c r="F76" i="42"/>
  <c r="G76" i="42"/>
  <c r="H76" i="42"/>
  <c r="I76" i="42"/>
  <c r="J76" i="42"/>
  <c r="C99" i="42"/>
  <c r="D99" i="42"/>
  <c r="E99" i="42"/>
  <c r="F99" i="42"/>
  <c r="G99" i="42"/>
  <c r="H99" i="42"/>
  <c r="I99" i="42"/>
  <c r="J99" i="42"/>
  <c r="C122" i="42"/>
  <c r="D122" i="42"/>
  <c r="E122" i="42"/>
  <c r="F122" i="42"/>
  <c r="G122" i="42"/>
  <c r="H122" i="42"/>
  <c r="I122" i="42"/>
  <c r="J122" i="42"/>
  <c r="C145" i="42"/>
  <c r="D145" i="42"/>
  <c r="E145" i="42"/>
  <c r="F145" i="42"/>
  <c r="G145" i="42"/>
  <c r="H145" i="42"/>
  <c r="I145" i="42"/>
  <c r="J145" i="42"/>
  <c r="C168" i="42"/>
  <c r="D168" i="42"/>
  <c r="E168" i="42"/>
  <c r="F168" i="42"/>
  <c r="G168" i="42"/>
  <c r="H168" i="42"/>
  <c r="I168" i="42"/>
  <c r="J168" i="42"/>
  <c r="C191" i="42"/>
  <c r="D191" i="42"/>
  <c r="E191" i="42"/>
  <c r="F191" i="42"/>
  <c r="G191" i="42"/>
  <c r="H191" i="42"/>
  <c r="I191" i="42"/>
  <c r="J191" i="42"/>
  <c r="C214" i="42"/>
  <c r="D214" i="42"/>
  <c r="E214" i="42"/>
  <c r="F214" i="42"/>
  <c r="G214" i="42"/>
  <c r="H214" i="42"/>
  <c r="I214" i="42"/>
  <c r="J214" i="42"/>
  <c r="C237" i="42"/>
  <c r="D237" i="42"/>
  <c r="E237" i="42"/>
  <c r="F237" i="42"/>
  <c r="G237" i="42"/>
  <c r="H237" i="42"/>
  <c r="I237" i="42"/>
  <c r="J237" i="42"/>
  <c r="C260" i="42"/>
  <c r="D260" i="42"/>
  <c r="E260" i="42"/>
  <c r="F260" i="42"/>
  <c r="G260" i="42"/>
  <c r="H260" i="42"/>
  <c r="I260" i="42"/>
  <c r="J260" i="42"/>
  <c r="C283" i="42"/>
  <c r="D283" i="42"/>
  <c r="E283" i="42"/>
  <c r="F283" i="42"/>
  <c r="G283" i="42"/>
  <c r="H283" i="42"/>
  <c r="I283" i="42"/>
  <c r="C6" i="42"/>
  <c r="D6" i="42"/>
  <c r="E6" i="42"/>
  <c r="F6" i="42"/>
  <c r="G6" i="42"/>
  <c r="H6" i="42"/>
  <c r="I6" i="42"/>
  <c r="C29" i="42"/>
  <c r="D29" i="42"/>
  <c r="E29" i="42"/>
  <c r="F29" i="42"/>
  <c r="G29" i="42"/>
  <c r="H29" i="42"/>
  <c r="I29" i="42"/>
  <c r="C52" i="42"/>
  <c r="D52" i="42"/>
  <c r="E52" i="42"/>
  <c r="F52" i="42"/>
  <c r="G52" i="42"/>
  <c r="H52" i="42"/>
  <c r="I52" i="42"/>
  <c r="C75" i="42"/>
  <c r="D75" i="42"/>
  <c r="E75" i="42"/>
  <c r="F75" i="42"/>
  <c r="G75" i="42"/>
  <c r="H75" i="42"/>
  <c r="I75" i="42"/>
  <c r="C98" i="42"/>
  <c r="D98" i="42"/>
  <c r="E98" i="42"/>
  <c r="F98" i="42"/>
  <c r="G98" i="42"/>
  <c r="H98" i="42"/>
  <c r="I98" i="42"/>
  <c r="C121" i="42"/>
  <c r="D121" i="42"/>
  <c r="E121" i="42"/>
  <c r="F121" i="42"/>
  <c r="G121" i="42"/>
  <c r="H121" i="42"/>
  <c r="I121" i="42"/>
  <c r="C144" i="42"/>
  <c r="D144" i="42"/>
  <c r="E144" i="42"/>
  <c r="F144" i="42"/>
  <c r="G144" i="42"/>
  <c r="H144" i="42"/>
  <c r="I144" i="42"/>
  <c r="C167" i="42"/>
  <c r="D167" i="42"/>
  <c r="E167" i="42"/>
  <c r="F167" i="42"/>
  <c r="G167" i="42"/>
  <c r="H167" i="42"/>
  <c r="I167" i="42"/>
  <c r="C190" i="42"/>
  <c r="D190" i="42"/>
  <c r="E190" i="42"/>
  <c r="F190" i="42"/>
  <c r="G190" i="42"/>
  <c r="H190" i="42"/>
  <c r="I190" i="42"/>
  <c r="C213" i="42"/>
  <c r="D213" i="42"/>
  <c r="E213" i="42"/>
  <c r="F213" i="42"/>
  <c r="G213" i="42"/>
  <c r="H213" i="42"/>
  <c r="I213" i="42"/>
  <c r="C236" i="42"/>
  <c r="D236" i="42"/>
  <c r="E236" i="42"/>
  <c r="F236" i="42"/>
  <c r="G236" i="42"/>
  <c r="H236" i="42"/>
  <c r="I236" i="42"/>
  <c r="C259" i="42"/>
  <c r="D259" i="42"/>
  <c r="E259" i="42"/>
  <c r="F259" i="42"/>
  <c r="G259" i="42"/>
  <c r="H259" i="42"/>
  <c r="I259" i="42"/>
  <c r="C282" i="42"/>
  <c r="D282" i="42"/>
  <c r="E282" i="42"/>
  <c r="F282" i="42"/>
  <c r="G282" i="42"/>
  <c r="H282" i="42"/>
  <c r="I282" i="42"/>
  <c r="C5" i="42"/>
  <c r="D5" i="42"/>
  <c r="E5" i="42"/>
  <c r="F5" i="42"/>
  <c r="G5" i="42"/>
  <c r="H5" i="42"/>
  <c r="I5" i="42"/>
  <c r="C28" i="42"/>
  <c r="D28" i="42"/>
  <c r="E28" i="42"/>
  <c r="F28" i="42"/>
  <c r="G28" i="42"/>
  <c r="H28" i="42"/>
  <c r="I28" i="42"/>
  <c r="C51" i="42"/>
  <c r="D51" i="42"/>
  <c r="E51" i="42"/>
  <c r="F51" i="42"/>
  <c r="G51" i="42"/>
  <c r="H51" i="42"/>
  <c r="I51" i="42"/>
  <c r="C74" i="42"/>
  <c r="D74" i="42"/>
  <c r="E74" i="42"/>
  <c r="F74" i="42"/>
  <c r="G74" i="42"/>
  <c r="H74" i="42"/>
  <c r="I74" i="42"/>
  <c r="C97" i="42"/>
  <c r="D97" i="42"/>
  <c r="E97" i="42"/>
  <c r="F97" i="42"/>
  <c r="G97" i="42"/>
  <c r="H97" i="42"/>
  <c r="I97" i="42"/>
  <c r="C120" i="42"/>
  <c r="D120" i="42"/>
  <c r="E120" i="42"/>
  <c r="F120" i="42"/>
  <c r="G120" i="42"/>
  <c r="H120" i="42"/>
  <c r="I120" i="42"/>
  <c r="C143" i="42"/>
  <c r="D143" i="42"/>
  <c r="E143" i="42"/>
  <c r="F143" i="42"/>
  <c r="G143" i="42"/>
  <c r="H143" i="42"/>
  <c r="I143" i="42"/>
  <c r="C166" i="42"/>
  <c r="D166" i="42"/>
  <c r="E166" i="42"/>
  <c r="F166" i="42"/>
  <c r="G166" i="42"/>
  <c r="H166" i="42"/>
  <c r="I166" i="42"/>
  <c r="C189" i="42"/>
  <c r="D189" i="42"/>
  <c r="E189" i="42"/>
  <c r="F189" i="42"/>
  <c r="G189" i="42"/>
  <c r="H189" i="42"/>
  <c r="I189" i="42"/>
  <c r="C212" i="42"/>
  <c r="D212" i="42"/>
  <c r="E212" i="42"/>
  <c r="F212" i="42"/>
  <c r="G212" i="42"/>
  <c r="H212" i="42"/>
  <c r="I212" i="42"/>
  <c r="C235" i="42"/>
  <c r="D235" i="42"/>
  <c r="E235" i="42"/>
  <c r="F235" i="42"/>
  <c r="G235" i="42"/>
  <c r="H235" i="42"/>
  <c r="I235" i="42"/>
  <c r="C258" i="42"/>
  <c r="D258" i="42"/>
  <c r="E258" i="42"/>
  <c r="F258" i="42"/>
  <c r="G258" i="42"/>
  <c r="H258" i="42"/>
  <c r="I258" i="42"/>
  <c r="C281" i="42"/>
  <c r="D281" i="42"/>
  <c r="E281" i="42"/>
  <c r="F281" i="42"/>
  <c r="G281" i="42"/>
  <c r="H281" i="42"/>
  <c r="I281" i="42"/>
  <c r="C4" i="42"/>
  <c r="D4" i="42"/>
  <c r="E4" i="42"/>
  <c r="F4" i="42"/>
  <c r="G4" i="42"/>
  <c r="H4" i="42"/>
  <c r="I4" i="42"/>
  <c r="C27" i="42"/>
  <c r="D27" i="42"/>
  <c r="E27" i="42"/>
  <c r="F27" i="42"/>
  <c r="G27" i="42"/>
  <c r="H27" i="42"/>
  <c r="I27" i="42"/>
  <c r="C50" i="42"/>
  <c r="D50" i="42"/>
  <c r="E50" i="42"/>
  <c r="F50" i="42"/>
  <c r="G50" i="42"/>
  <c r="H50" i="42"/>
  <c r="I50" i="42"/>
  <c r="C73" i="42"/>
  <c r="D73" i="42"/>
  <c r="E73" i="42"/>
  <c r="F73" i="42"/>
  <c r="G73" i="42"/>
  <c r="H73" i="42"/>
  <c r="I73" i="42"/>
  <c r="C96" i="42"/>
  <c r="D96" i="42"/>
  <c r="E96" i="42"/>
  <c r="F96" i="42"/>
  <c r="G96" i="42"/>
  <c r="H96" i="42"/>
  <c r="I96" i="42"/>
  <c r="C119" i="42"/>
  <c r="D119" i="42"/>
  <c r="E119" i="42"/>
  <c r="F119" i="42"/>
  <c r="G119" i="42"/>
  <c r="H119" i="42"/>
  <c r="I119" i="42"/>
  <c r="C142" i="42"/>
  <c r="D142" i="42"/>
  <c r="E142" i="42"/>
  <c r="F142" i="42"/>
  <c r="G142" i="42"/>
  <c r="H142" i="42"/>
  <c r="I142" i="42"/>
  <c r="C165" i="42"/>
  <c r="D165" i="42"/>
  <c r="E165" i="42"/>
  <c r="F165" i="42"/>
  <c r="G165" i="42"/>
  <c r="H165" i="42"/>
  <c r="I165" i="42"/>
  <c r="C188" i="42"/>
  <c r="D188" i="42"/>
  <c r="E188" i="42"/>
  <c r="F188" i="42"/>
  <c r="G188" i="42"/>
  <c r="H188" i="42"/>
  <c r="I188" i="42"/>
  <c r="C211" i="42"/>
  <c r="D211" i="42"/>
  <c r="E211" i="42"/>
  <c r="F211" i="42"/>
  <c r="G211" i="42"/>
  <c r="H211" i="42"/>
  <c r="I211" i="42"/>
  <c r="C234" i="42"/>
  <c r="D234" i="42"/>
  <c r="E234" i="42"/>
  <c r="F234" i="42"/>
  <c r="G234" i="42"/>
  <c r="H234" i="42"/>
  <c r="I234" i="42"/>
  <c r="C257" i="42"/>
  <c r="D257" i="42"/>
  <c r="E257" i="42"/>
  <c r="F257" i="42"/>
  <c r="G257" i="42"/>
  <c r="H257" i="42"/>
  <c r="I257" i="42"/>
  <c r="C280" i="42"/>
  <c r="D280" i="42"/>
  <c r="E280" i="42"/>
  <c r="F280" i="42"/>
  <c r="G280" i="42"/>
  <c r="H280" i="42"/>
  <c r="I280" i="42"/>
  <c r="DI13" i="43"/>
  <c r="DH13" i="43"/>
  <c r="DG13" i="43"/>
  <c r="DF13" i="43"/>
  <c r="DE13" i="43"/>
  <c r="DD13" i="43"/>
  <c r="DC13" i="43"/>
  <c r="DB13" i="43"/>
  <c r="C174" i="43"/>
  <c r="D174" i="43"/>
  <c r="E174" i="43"/>
  <c r="I29" i="43"/>
  <c r="H29" i="43"/>
  <c r="G29" i="43"/>
  <c r="F29" i="43"/>
  <c r="E29" i="43"/>
  <c r="D29" i="43"/>
  <c r="C29" i="43"/>
  <c r="AT169" i="43"/>
  <c r="AU169" i="43"/>
  <c r="AV169" i="43"/>
  <c r="AW169" i="43"/>
  <c r="AX169" i="43"/>
  <c r="AY169" i="43"/>
  <c r="AT170" i="43"/>
  <c r="AU170" i="43"/>
  <c r="AV170" i="43"/>
  <c r="AW170" i="43"/>
  <c r="AX170" i="43"/>
  <c r="AY170" i="43"/>
  <c r="AT171" i="43"/>
  <c r="AU171" i="43"/>
  <c r="AV171" i="43"/>
  <c r="AW171" i="43"/>
  <c r="AX171" i="43"/>
  <c r="AY171" i="43"/>
  <c r="AT172" i="43"/>
  <c r="AU172" i="43"/>
  <c r="AV172" i="43"/>
  <c r="AW172" i="43"/>
  <c r="AX172" i="43"/>
  <c r="AY172" i="43"/>
  <c r="AT173" i="43"/>
  <c r="AU173" i="43"/>
  <c r="AV173" i="43"/>
  <c r="AW173" i="43"/>
  <c r="AX173" i="43"/>
  <c r="AY173" i="43"/>
  <c r="AS169" i="43"/>
  <c r="AS170" i="43"/>
  <c r="AS171" i="43"/>
  <c r="AS172" i="43"/>
  <c r="AS173" i="43"/>
  <c r="Z174" i="43"/>
  <c r="Z173" i="43"/>
  <c r="Z172" i="43"/>
  <c r="AA174" i="43"/>
  <c r="AA173" i="43"/>
  <c r="AA172" i="43"/>
  <c r="AB174" i="43"/>
  <c r="AB173" i="43"/>
  <c r="AB172" i="43"/>
  <c r="CH173" i="43"/>
  <c r="CI173" i="43"/>
  <c r="CJ173" i="43"/>
  <c r="CH174" i="43"/>
  <c r="CI174" i="43"/>
  <c r="CJ174" i="43"/>
  <c r="CH175" i="43"/>
  <c r="CI175" i="43"/>
  <c r="CJ175" i="43"/>
  <c r="CH176" i="43"/>
  <c r="CI176" i="43"/>
  <c r="CJ176" i="43"/>
  <c r="CH178" i="43"/>
  <c r="CI178" i="43"/>
  <c r="CJ178" i="43"/>
  <c r="CH166" i="43"/>
  <c r="CI166" i="43"/>
  <c r="CJ166" i="43"/>
  <c r="CH167" i="43"/>
  <c r="CI167" i="43"/>
  <c r="CJ167" i="43"/>
  <c r="CH168" i="43"/>
  <c r="CI168" i="43"/>
  <c r="CJ168" i="43"/>
  <c r="CH169" i="43"/>
  <c r="CI169" i="43"/>
  <c r="CJ169" i="43"/>
  <c r="CH171" i="43"/>
  <c r="CI171" i="43"/>
  <c r="CJ171" i="43"/>
  <c r="I193" i="42"/>
  <c r="H193" i="42"/>
  <c r="G193" i="42"/>
  <c r="F193" i="42"/>
  <c r="E193" i="42"/>
  <c r="D193" i="42"/>
  <c r="C193" i="42"/>
  <c r="I124" i="42"/>
  <c r="H124" i="42"/>
  <c r="G124" i="42"/>
  <c r="F124" i="42"/>
  <c r="E124" i="42"/>
  <c r="D124" i="42"/>
  <c r="C124" i="42"/>
  <c r="E289" i="42"/>
  <c r="D289" i="42"/>
  <c r="C289" i="42"/>
  <c r="E287" i="42"/>
  <c r="D287" i="42"/>
  <c r="C287" i="42"/>
  <c r="E266" i="42"/>
  <c r="D266" i="42"/>
  <c r="C266" i="42"/>
  <c r="E264" i="42"/>
  <c r="D264" i="42"/>
  <c r="C264" i="42"/>
  <c r="E243" i="42"/>
  <c r="D243" i="42"/>
  <c r="C243" i="42"/>
  <c r="E241" i="42"/>
  <c r="D241" i="42"/>
  <c r="C241" i="42"/>
  <c r="E220" i="42"/>
  <c r="D220" i="42"/>
  <c r="C220" i="42"/>
  <c r="E218" i="42"/>
  <c r="D218" i="42"/>
  <c r="C218" i="42"/>
  <c r="E197" i="42"/>
  <c r="D197" i="42"/>
  <c r="C197" i="42"/>
  <c r="E195" i="42"/>
  <c r="D195" i="42"/>
  <c r="C195" i="42"/>
  <c r="E174" i="42"/>
  <c r="D174" i="42"/>
  <c r="C174" i="42"/>
  <c r="E172" i="42"/>
  <c r="D172" i="42"/>
  <c r="C172" i="42"/>
  <c r="E151" i="42"/>
  <c r="D151" i="42"/>
  <c r="C151" i="42"/>
  <c r="E149" i="42"/>
  <c r="D149" i="42"/>
  <c r="C149" i="42"/>
  <c r="E128" i="42"/>
  <c r="D128" i="42"/>
  <c r="C128" i="42"/>
  <c r="E126" i="42"/>
  <c r="D126" i="42"/>
  <c r="C126" i="42"/>
  <c r="E105" i="42"/>
  <c r="D105" i="42"/>
  <c r="C105" i="42"/>
  <c r="E103" i="42"/>
  <c r="D103" i="42"/>
  <c r="C103" i="42"/>
  <c r="E82" i="42"/>
  <c r="D82" i="42"/>
  <c r="C82" i="42"/>
  <c r="E80" i="42"/>
  <c r="D80" i="42"/>
  <c r="C80" i="42"/>
  <c r="E59" i="42"/>
  <c r="D59" i="42"/>
  <c r="C59" i="42"/>
  <c r="E57" i="42"/>
  <c r="D57" i="42"/>
  <c r="C57" i="42"/>
  <c r="E36" i="42"/>
  <c r="D36" i="42"/>
  <c r="C36" i="42"/>
  <c r="E34" i="42"/>
  <c r="D34" i="42"/>
  <c r="C34" i="42"/>
  <c r="C11" i="42"/>
  <c r="D11" i="42"/>
  <c r="E11" i="42"/>
  <c r="C13" i="42"/>
  <c r="D13" i="42"/>
  <c r="E13" i="42"/>
  <c r="CL174" i="43"/>
  <c r="CL175" i="43"/>
  <c r="CM168" i="43"/>
  <c r="CL168" i="43"/>
  <c r="CL176" i="43"/>
  <c r="CM169" i="43"/>
  <c r="CM178" i="43"/>
  <c r="CM166" i="43"/>
  <c r="CL169" i="43"/>
  <c r="CM175" i="43"/>
  <c r="CK178" i="43"/>
  <c r="CM173" i="43"/>
  <c r="CM167" i="43"/>
  <c r="CN175" i="43"/>
  <c r="AC173" i="43"/>
  <c r="CL173" i="43"/>
  <c r="AE172" i="43"/>
  <c r="CM174" i="43"/>
  <c r="CN171" i="43"/>
  <c r="AE173" i="43"/>
  <c r="CN174" i="43"/>
  <c r="CL166" i="43"/>
  <c r="CL167" i="43"/>
  <c r="CL178" i="43"/>
  <c r="AD172" i="43"/>
  <c r="CN169" i="43"/>
  <c r="AD173" i="43"/>
  <c r="CN168" i="43"/>
  <c r="CL171" i="43"/>
  <c r="CN173" i="43"/>
  <c r="CN167" i="43"/>
  <c r="AC172" i="43"/>
  <c r="CK174" i="43"/>
  <c r="CN176" i="43"/>
  <c r="CK175" i="43"/>
  <c r="CK167" i="43"/>
  <c r="CK171" i="43"/>
  <c r="CK173" i="43"/>
  <c r="CK168" i="43"/>
  <c r="CN178" i="43"/>
  <c r="CN166" i="43"/>
  <c r="CM171" i="43"/>
  <c r="CK176" i="43"/>
  <c r="CM176" i="43"/>
  <c r="AF172" i="43"/>
  <c r="AF173" i="43"/>
  <c r="AC174" i="43"/>
  <c r="CK166" i="43"/>
  <c r="CK169" i="43"/>
  <c r="U167" i="43"/>
  <c r="U168" i="43"/>
  <c r="V168" i="43" s="1"/>
  <c r="D25" i="62" s="1"/>
  <c r="U172" i="43"/>
  <c r="U170" i="43"/>
  <c r="U173" i="43"/>
  <c r="U169" i="43"/>
  <c r="U303" i="42"/>
  <c r="U305" i="42"/>
  <c r="U307" i="42"/>
  <c r="U308" i="42"/>
  <c r="U311" i="42"/>
  <c r="U306" i="42"/>
  <c r="U313" i="42"/>
  <c r="J13" i="42"/>
  <c r="I11" i="42"/>
  <c r="F172" i="42"/>
  <c r="G59" i="42"/>
  <c r="K105" i="42"/>
  <c r="I13" i="42"/>
  <c r="J57" i="42"/>
  <c r="H66" i="43"/>
  <c r="AE174" i="43"/>
  <c r="AD174" i="43"/>
  <c r="U165" i="43"/>
  <c r="U166" i="43"/>
  <c r="U304" i="42"/>
  <c r="U309" i="42"/>
  <c r="U312" i="42"/>
  <c r="U171" i="43"/>
  <c r="V171" i="43" s="1"/>
  <c r="D28" i="62" s="1"/>
  <c r="U310" i="42"/>
  <c r="M32" i="43"/>
  <c r="M50" i="43"/>
  <c r="M68" i="43"/>
  <c r="M86" i="43"/>
  <c r="M104" i="43"/>
  <c r="M122" i="43"/>
  <c r="M140" i="43"/>
  <c r="K158" i="43"/>
  <c r="J158" i="43"/>
  <c r="K122" i="43"/>
  <c r="L104" i="43"/>
  <c r="L68" i="43"/>
  <c r="L32" i="43"/>
  <c r="L50" i="43"/>
  <c r="L140" i="43"/>
  <c r="K140" i="43"/>
  <c r="K104" i="43"/>
  <c r="K68" i="43"/>
  <c r="K32" i="43"/>
  <c r="J32" i="43"/>
  <c r="J104" i="43"/>
  <c r="J68" i="43"/>
  <c r="L122" i="43"/>
  <c r="K50" i="43"/>
  <c r="L86" i="43"/>
  <c r="K86" i="43"/>
  <c r="J122" i="43"/>
  <c r="J86" i="43"/>
  <c r="J50" i="43"/>
  <c r="AM219" i="43" l="1"/>
  <c r="C24" i="71"/>
  <c r="AK216" i="43"/>
  <c r="AK194" i="43"/>
  <c r="AK212" i="43"/>
  <c r="AK203" i="43"/>
  <c r="AK191" i="43"/>
  <c r="AK209" i="43"/>
  <c r="AK200" i="43"/>
  <c r="AK217" i="43"/>
  <c r="AE207" i="43"/>
  <c r="D49" i="70"/>
  <c r="D78" i="70" s="1"/>
  <c r="G22" i="70"/>
  <c r="G49" i="70" s="1"/>
  <c r="G78" i="70" s="1"/>
  <c r="O22" i="70"/>
  <c r="O49" i="70" s="1"/>
  <c r="O78" i="70" s="1"/>
  <c r="G28" i="70"/>
  <c r="G55" i="70" s="1"/>
  <c r="G84" i="70" s="1"/>
  <c r="G27" i="70"/>
  <c r="G54" i="70" s="1"/>
  <c r="G83" i="70" s="1"/>
  <c r="O27" i="70"/>
  <c r="O54" i="70" s="1"/>
  <c r="O83" i="70" s="1"/>
  <c r="I26" i="70"/>
  <c r="I53" i="70" s="1"/>
  <c r="I82" i="70" s="1"/>
  <c r="N26" i="70"/>
  <c r="N53" i="70" s="1"/>
  <c r="N82" i="70" s="1"/>
  <c r="L28" i="70"/>
  <c r="L55" i="70" s="1"/>
  <c r="L84" i="70" s="1"/>
  <c r="L22" i="70"/>
  <c r="L49" i="70" s="1"/>
  <c r="L78" i="70" s="1"/>
  <c r="N22" i="70"/>
  <c r="N49" i="70" s="1"/>
  <c r="N78" i="70" s="1"/>
  <c r="D53" i="70"/>
  <c r="D82" i="70" s="1"/>
  <c r="H26" i="70"/>
  <c r="H53" i="70" s="1"/>
  <c r="H82" i="70" s="1"/>
  <c r="M26" i="70"/>
  <c r="M53" i="70" s="1"/>
  <c r="M82" i="70" s="1"/>
  <c r="M28" i="70"/>
  <c r="M55" i="70" s="1"/>
  <c r="M84" i="70" s="1"/>
  <c r="F27" i="70"/>
  <c r="F54" i="70" s="1"/>
  <c r="F83" i="70" s="1"/>
  <c r="J27" i="70"/>
  <c r="J54" i="70" s="1"/>
  <c r="J83" i="70" s="1"/>
  <c r="N27" i="70"/>
  <c r="N54" i="70" s="1"/>
  <c r="N83" i="70" s="1"/>
  <c r="G26" i="70"/>
  <c r="G53" i="70" s="1"/>
  <c r="G82" i="70" s="1"/>
  <c r="L26" i="70"/>
  <c r="L53" i="70" s="1"/>
  <c r="L82" i="70" s="1"/>
  <c r="N28" i="70"/>
  <c r="N55" i="70" s="1"/>
  <c r="N84" i="70" s="1"/>
  <c r="J28" i="70"/>
  <c r="J55" i="70" s="1"/>
  <c r="J84" i="70" s="1"/>
  <c r="E53" i="70"/>
  <c r="E82" i="70" s="1"/>
  <c r="F26" i="70"/>
  <c r="F53" i="70" s="1"/>
  <c r="F82" i="70" s="1"/>
  <c r="J26" i="70"/>
  <c r="J53" i="70" s="1"/>
  <c r="J82" i="70" s="1"/>
  <c r="O26" i="70"/>
  <c r="O53" i="70" s="1"/>
  <c r="O82" i="70" s="1"/>
  <c r="I22" i="70"/>
  <c r="I49" i="70" s="1"/>
  <c r="I78" i="70" s="1"/>
  <c r="K22" i="70"/>
  <c r="K49" i="70" s="1"/>
  <c r="K78" i="70" s="1"/>
  <c r="M22" i="70"/>
  <c r="M49" i="70" s="1"/>
  <c r="M78" i="70" s="1"/>
  <c r="E54" i="70"/>
  <c r="E83" i="70" s="1"/>
  <c r="I27" i="70"/>
  <c r="I54" i="70" s="1"/>
  <c r="I83" i="70" s="1"/>
  <c r="K27" i="70"/>
  <c r="K54" i="70" s="1"/>
  <c r="K83" i="70" s="1"/>
  <c r="M27" i="70"/>
  <c r="M54" i="70" s="1"/>
  <c r="M83" i="70" s="1"/>
  <c r="H27" i="70"/>
  <c r="H54" i="70" s="1"/>
  <c r="H83" i="70" s="1"/>
  <c r="L27" i="70"/>
  <c r="L54" i="70" s="1"/>
  <c r="L83" i="70" s="1"/>
  <c r="F28" i="70"/>
  <c r="F55" i="70" s="1"/>
  <c r="F84" i="70" s="1"/>
  <c r="H22" i="70"/>
  <c r="H49" i="70" s="1"/>
  <c r="H78" i="70" s="1"/>
  <c r="J22" i="70"/>
  <c r="J49" i="70" s="1"/>
  <c r="J78" i="70" s="1"/>
  <c r="AC208" i="43"/>
  <c r="AA207" i="43"/>
  <c r="V165" i="43"/>
  <c r="D21" i="62" s="1"/>
  <c r="V173" i="43"/>
  <c r="D30" i="62" s="1"/>
  <c r="AF210" i="43"/>
  <c r="C173" i="43"/>
  <c r="AF199" i="43"/>
  <c r="AE201" i="43"/>
  <c r="AB211" i="43"/>
  <c r="CI179" i="43"/>
  <c r="AA211" i="43"/>
  <c r="AE211" i="43"/>
  <c r="AA193" i="43"/>
  <c r="AF201" i="43"/>
  <c r="V167" i="43"/>
  <c r="D23" i="62" s="1"/>
  <c r="G166" i="43"/>
  <c r="F166" i="43"/>
  <c r="CI172" i="43"/>
  <c r="CJ179" i="43"/>
  <c r="CK172" i="43"/>
  <c r="CL179" i="43"/>
  <c r="AD193" i="43"/>
  <c r="AA192" i="43"/>
  <c r="CM179" i="43"/>
  <c r="E173" i="43"/>
  <c r="D176" i="43"/>
  <c r="G174" i="43"/>
  <c r="F176" i="43"/>
  <c r="D175" i="43"/>
  <c r="G172" i="43"/>
  <c r="E176" i="43"/>
  <c r="C175" i="43"/>
  <c r="E168" i="43"/>
  <c r="H172" i="43"/>
  <c r="AF200" i="43"/>
  <c r="F174" i="43"/>
  <c r="H175" i="43"/>
  <c r="AA210" i="43"/>
  <c r="AD202" i="43"/>
  <c r="AD220" i="43" s="1"/>
  <c r="E175" i="43"/>
  <c r="C176" i="43"/>
  <c r="H167" i="43"/>
  <c r="C166" i="43"/>
  <c r="AC207" i="43"/>
  <c r="G175" i="43"/>
  <c r="F175" i="43"/>
  <c r="F173" i="43"/>
  <c r="F172" i="43"/>
  <c r="H166" i="43"/>
  <c r="AE210" i="43"/>
  <c r="AF202" i="43"/>
  <c r="AE191" i="43"/>
  <c r="AA200" i="43"/>
  <c r="AC199" i="43"/>
  <c r="AA189" i="43"/>
  <c r="CH179" i="43"/>
  <c r="CN179" i="43"/>
  <c r="I175" i="43"/>
  <c r="I172" i="43"/>
  <c r="G167" i="43"/>
  <c r="AE175" i="43"/>
  <c r="AE202" i="43"/>
  <c r="AF192" i="43"/>
  <c r="Z203" i="43"/>
  <c r="AB203" i="43"/>
  <c r="AC212" i="43"/>
  <c r="AE212" i="43"/>
  <c r="CH172" i="43"/>
  <c r="CJ172" i="43"/>
  <c r="CK179" i="43"/>
  <c r="CL172" i="43"/>
  <c r="V172" i="43"/>
  <c r="D29" i="62" s="1"/>
  <c r="V166" i="43"/>
  <c r="D22" i="62" s="1"/>
  <c r="V170" i="43"/>
  <c r="D27" i="62" s="1"/>
  <c r="AE200" i="43"/>
  <c r="I173" i="43"/>
  <c r="D172" i="43"/>
  <c r="C168" i="43"/>
  <c r="I174" i="43"/>
  <c r="CM172" i="43"/>
  <c r="D173" i="43"/>
  <c r="C172" i="43"/>
  <c r="I167" i="43"/>
  <c r="H174" i="43"/>
  <c r="AB175" i="43"/>
  <c r="CN172" i="43"/>
  <c r="I168" i="43"/>
  <c r="AD189" i="43"/>
  <c r="AA202" i="43"/>
  <c r="H176" i="43"/>
  <c r="E167" i="43"/>
  <c r="Z193" i="43"/>
  <c r="F167" i="43"/>
  <c r="I176" i="43"/>
  <c r="AB210" i="43"/>
  <c r="AB190" i="43"/>
  <c r="V169" i="43"/>
  <c r="D26" i="62" s="1"/>
  <c r="G173" i="43"/>
  <c r="G176" i="43"/>
  <c r="F168" i="43"/>
  <c r="D167" i="43"/>
  <c r="I166" i="43"/>
  <c r="AE192" i="43"/>
  <c r="AA201" i="43"/>
  <c r="AC191" i="43"/>
  <c r="AC189" i="43"/>
  <c r="C167" i="43"/>
  <c r="G168" i="43"/>
  <c r="J174" i="43"/>
  <c r="AE193" i="43"/>
  <c r="AB201" i="43"/>
  <c r="AB199" i="43"/>
  <c r="H173" i="43"/>
  <c r="E172" i="43"/>
  <c r="H168" i="43"/>
  <c r="D168" i="43"/>
  <c r="E166" i="43"/>
  <c r="D166" i="43"/>
  <c r="Z192" i="43"/>
  <c r="AC202" i="43"/>
  <c r="AD175" i="43"/>
  <c r="AF209" i="43"/>
  <c r="AB209" i="43"/>
  <c r="AD208" i="43"/>
  <c r="AF189" i="43"/>
  <c r="AB207" i="43"/>
  <c r="D312" i="42"/>
  <c r="V310" i="42"/>
  <c r="D13" i="62" s="1"/>
  <c r="V305" i="42"/>
  <c r="D8" i="62" s="1"/>
  <c r="V311" i="42"/>
  <c r="D14" i="62" s="1"/>
  <c r="V304" i="42"/>
  <c r="D7" i="62" s="1"/>
  <c r="V307" i="42"/>
  <c r="D10" i="62" s="1"/>
  <c r="V313" i="42"/>
  <c r="D16" i="62" s="1"/>
  <c r="H313" i="42"/>
  <c r="V306" i="42"/>
  <c r="D9" i="62" s="1"/>
  <c r="I309" i="42"/>
  <c r="V303" i="42"/>
  <c r="D6" i="62" s="1"/>
  <c r="L28" i="42"/>
  <c r="M96" i="42"/>
  <c r="L193" i="42"/>
  <c r="I313" i="42"/>
  <c r="G313" i="42"/>
  <c r="L75" i="42"/>
  <c r="J267" i="42"/>
  <c r="J175" i="42"/>
  <c r="AD203" i="43"/>
  <c r="AB212" i="43"/>
  <c r="AF212" i="43"/>
  <c r="AA212" i="43"/>
  <c r="AD212" i="43"/>
  <c r="AC203" i="43"/>
  <c r="M103" i="43"/>
  <c r="J85" i="43"/>
  <c r="J46" i="43"/>
  <c r="AF207" i="43"/>
  <c r="Z190" i="43"/>
  <c r="AA175" i="43"/>
  <c r="AC209" i="43"/>
  <c r="AE208" i="43"/>
  <c r="AA190" i="43"/>
  <c r="AC198" i="43"/>
  <c r="Z207" i="43"/>
  <c r="BV167" i="43"/>
  <c r="Z210" i="43"/>
  <c r="AF193" i="43"/>
  <c r="AC210" i="43"/>
  <c r="AE209" i="43"/>
  <c r="AA191" i="43"/>
  <c r="AC190" i="43"/>
  <c r="AE198" i="43"/>
  <c r="AA198" i="43"/>
  <c r="AB192" i="43"/>
  <c r="DJ13" i="43"/>
  <c r="CP178" i="43"/>
  <c r="CR178" i="43"/>
  <c r="J28" i="43"/>
  <c r="Z200" i="43"/>
  <c r="AD200" i="43"/>
  <c r="AF190" i="43"/>
  <c r="AB208" i="43"/>
  <c r="AD207" i="43"/>
  <c r="AF191" i="43"/>
  <c r="AB191" i="43"/>
  <c r="AC192" i="43"/>
  <c r="AD201" i="43"/>
  <c r="AD210" i="43"/>
  <c r="K64" i="43"/>
  <c r="AD190" i="43"/>
  <c r="AC211" i="43"/>
  <c r="AC193" i="43"/>
  <c r="Z202" i="43"/>
  <c r="CR171" i="43"/>
  <c r="K65" i="43"/>
  <c r="L83" i="43"/>
  <c r="M100" i="43"/>
  <c r="L101" i="43"/>
  <c r="M118" i="43"/>
  <c r="K136" i="43"/>
  <c r="M137" i="43"/>
  <c r="L157" i="43"/>
  <c r="K154" i="43"/>
  <c r="M155" i="43"/>
  <c r="AC175" i="43"/>
  <c r="AD199" i="43"/>
  <c r="AC201" i="43"/>
  <c r="M28" i="43"/>
  <c r="AF175" i="43"/>
  <c r="Z211" i="43"/>
  <c r="AB200" i="43"/>
  <c r="Z201" i="43"/>
  <c r="AB193" i="43"/>
  <c r="AD192" i="43"/>
  <c r="J101" i="43"/>
  <c r="M46" i="43"/>
  <c r="K82" i="43"/>
  <c r="M101" i="43"/>
  <c r="K119" i="43"/>
  <c r="L136" i="43"/>
  <c r="Z175" i="43"/>
  <c r="AA209" i="43"/>
  <c r="L118" i="43"/>
  <c r="AF211" i="43"/>
  <c r="AE189" i="43"/>
  <c r="AB202" i="43"/>
  <c r="J49" i="43"/>
  <c r="J154" i="43"/>
  <c r="J119" i="43"/>
  <c r="M136" i="43"/>
  <c r="AB189" i="43"/>
  <c r="AA208" i="43"/>
  <c r="Z189" i="43"/>
  <c r="AE190" i="43"/>
  <c r="CP175" i="43"/>
  <c r="CQ173" i="43"/>
  <c r="BV174" i="43"/>
  <c r="BV166" i="43"/>
  <c r="BV168" i="43"/>
  <c r="Z198" i="43"/>
  <c r="AF198" i="43"/>
  <c r="AB198" i="43"/>
  <c r="AF208" i="43"/>
  <c r="AD191" i="43"/>
  <c r="CP166" i="43"/>
  <c r="DK13" i="43"/>
  <c r="K139" i="43"/>
  <c r="CP171" i="43"/>
  <c r="CQ171" i="43"/>
  <c r="L11" i="43"/>
  <c r="K46" i="43"/>
  <c r="M47" i="43"/>
  <c r="M65" i="43"/>
  <c r="K83" i="43"/>
  <c r="L100" i="43"/>
  <c r="K101" i="43"/>
  <c r="M139" i="43"/>
  <c r="M154" i="43"/>
  <c r="L155" i="43"/>
  <c r="AC200" i="43"/>
  <c r="AA199" i="43"/>
  <c r="BA173" i="43"/>
  <c r="AE199" i="43"/>
  <c r="AD209" i="43"/>
  <c r="Z191" i="43"/>
  <c r="AD198" i="43"/>
  <c r="J67" i="43"/>
  <c r="Z208" i="43"/>
  <c r="BB170" i="43"/>
  <c r="L49" i="43"/>
  <c r="Z199" i="43"/>
  <c r="Z209" i="43"/>
  <c r="BB171" i="43"/>
  <c r="BV175" i="43"/>
  <c r="K121" i="43"/>
  <c r="M157" i="43"/>
  <c r="CR169" i="43"/>
  <c r="L10" i="43"/>
  <c r="L29" i="43"/>
  <c r="L85" i="43"/>
  <c r="M83" i="43"/>
  <c r="J139" i="43"/>
  <c r="J118" i="43"/>
  <c r="J100" i="43"/>
  <c r="J83" i="43"/>
  <c r="BB166" i="43"/>
  <c r="BA170" i="43"/>
  <c r="L31" i="43"/>
  <c r="K29" i="43"/>
  <c r="BA171" i="43"/>
  <c r="L46" i="43"/>
  <c r="BB169" i="43"/>
  <c r="BA172" i="43"/>
  <c r="K103" i="43"/>
  <c r="CQ176" i="43"/>
  <c r="AI167" i="43"/>
  <c r="BB168" i="43"/>
  <c r="K13" i="43"/>
  <c r="CP167" i="43"/>
  <c r="CQ167" i="43"/>
  <c r="BA168" i="43"/>
  <c r="K31" i="43"/>
  <c r="J31" i="43"/>
  <c r="M31" i="43"/>
  <c r="BA169" i="43"/>
  <c r="BB173" i="43"/>
  <c r="BB172" i="43"/>
  <c r="L67" i="43"/>
  <c r="K49" i="43"/>
  <c r="K157" i="43"/>
  <c r="CQ174" i="43"/>
  <c r="CQ168" i="43"/>
  <c r="L103" i="43"/>
  <c r="AH176" i="43"/>
  <c r="AI166" i="43"/>
  <c r="BW173" i="43"/>
  <c r="CP174" i="43"/>
  <c r="CP168" i="43"/>
  <c r="BW174" i="43"/>
  <c r="BW166" i="43"/>
  <c r="BW168" i="43"/>
  <c r="CR174" i="43"/>
  <c r="CR166" i="43"/>
  <c r="M121" i="43"/>
  <c r="CQ178" i="43"/>
  <c r="J137" i="43"/>
  <c r="AH28" i="43"/>
  <c r="K28" i="43" s="1"/>
  <c r="L82" i="43"/>
  <c r="BW178" i="43"/>
  <c r="J82" i="43"/>
  <c r="J47" i="43"/>
  <c r="K11" i="43"/>
  <c r="AI28" i="43"/>
  <c r="L28" i="43" s="1"/>
  <c r="L47" i="43"/>
  <c r="M64" i="43"/>
  <c r="L65" i="43"/>
  <c r="K100" i="43"/>
  <c r="K118" i="43"/>
  <c r="M119" i="43"/>
  <c r="K137" i="43"/>
  <c r="L154" i="43"/>
  <c r="K155" i="43"/>
  <c r="M165" i="42"/>
  <c r="M236" i="42"/>
  <c r="M124" i="42"/>
  <c r="M102" i="42"/>
  <c r="L124" i="42"/>
  <c r="L171" i="42"/>
  <c r="L262" i="42"/>
  <c r="K56" i="42"/>
  <c r="J125" i="42"/>
  <c r="L50" i="42"/>
  <c r="J79" i="42"/>
  <c r="E304" i="42"/>
  <c r="L98" i="42"/>
  <c r="V308" i="42"/>
  <c r="D11" i="62" s="1"/>
  <c r="E313" i="42"/>
  <c r="E310" i="42"/>
  <c r="E312" i="42"/>
  <c r="D310" i="42"/>
  <c r="C303" i="42"/>
  <c r="D311" i="42"/>
  <c r="G312" i="42"/>
  <c r="M51" i="42"/>
  <c r="K281" i="42"/>
  <c r="L143" i="42"/>
  <c r="L51" i="42"/>
  <c r="L167" i="42"/>
  <c r="M9" i="42"/>
  <c r="C310" i="42"/>
  <c r="J306" i="42"/>
  <c r="D309" i="42"/>
  <c r="J310" i="42"/>
  <c r="K282" i="42"/>
  <c r="J83" i="42"/>
  <c r="D306" i="42"/>
  <c r="G311" i="42"/>
  <c r="J10" i="42"/>
  <c r="M125" i="42"/>
  <c r="M147" i="42"/>
  <c r="K194" i="42"/>
  <c r="C311" i="42"/>
  <c r="I312" i="42"/>
  <c r="V309" i="42"/>
  <c r="D12" i="62" s="1"/>
  <c r="H306" i="42"/>
  <c r="C308" i="42"/>
  <c r="V312" i="42"/>
  <c r="D15" i="62" s="1"/>
  <c r="C313" i="42"/>
  <c r="H310" i="42"/>
  <c r="M281" i="42"/>
  <c r="M73" i="42"/>
  <c r="I310" i="42"/>
  <c r="C306" i="42"/>
  <c r="F312" i="42"/>
  <c r="G310" i="42"/>
  <c r="L257" i="42"/>
  <c r="J73" i="42"/>
  <c r="F313" i="42"/>
  <c r="C312" i="42"/>
  <c r="E306" i="42"/>
  <c r="I306" i="42"/>
  <c r="L235" i="42"/>
  <c r="L120" i="42"/>
  <c r="K189" i="42"/>
  <c r="K259" i="42"/>
  <c r="J6" i="42"/>
  <c r="J98" i="42"/>
  <c r="J190" i="42"/>
  <c r="J282" i="42"/>
  <c r="J74" i="42"/>
  <c r="J166" i="42"/>
  <c r="K121" i="42"/>
  <c r="J75" i="42"/>
  <c r="J244" i="42"/>
  <c r="D313" i="42"/>
  <c r="H311" i="42"/>
  <c r="E305" i="42"/>
  <c r="F306" i="42"/>
  <c r="H312" i="42"/>
  <c r="J259" i="42"/>
  <c r="K312" i="42"/>
  <c r="M234" i="42"/>
  <c r="F310" i="42"/>
  <c r="F311" i="42"/>
  <c r="L96" i="42"/>
  <c r="J167" i="42"/>
  <c r="J60" i="42"/>
  <c r="H303" i="42"/>
  <c r="E311" i="42"/>
  <c r="K51" i="42"/>
  <c r="L282" i="42"/>
  <c r="G307" i="42"/>
  <c r="D307" i="42"/>
  <c r="C307" i="42"/>
  <c r="J285" i="42"/>
  <c r="K60" i="42"/>
  <c r="M56" i="42"/>
  <c r="L10" i="42"/>
  <c r="L32" i="42"/>
  <c r="L125" i="42"/>
  <c r="L194" i="42"/>
  <c r="L216" i="42"/>
  <c r="K79" i="42"/>
  <c r="K101" i="42"/>
  <c r="K263" i="42"/>
  <c r="K285" i="42"/>
  <c r="J101" i="42"/>
  <c r="J263" i="42"/>
  <c r="K171" i="42"/>
  <c r="M33" i="42"/>
  <c r="L102" i="42"/>
  <c r="K9" i="42"/>
  <c r="J78" i="42"/>
  <c r="M211" i="42"/>
  <c r="J188" i="42"/>
  <c r="F304" i="42"/>
  <c r="G306" i="42"/>
  <c r="I308" i="42"/>
  <c r="H308" i="42"/>
  <c r="G308" i="42"/>
  <c r="G309" i="42"/>
  <c r="F309" i="42"/>
  <c r="C309" i="42"/>
  <c r="I307" i="42"/>
  <c r="K258" i="42"/>
  <c r="K14" i="42"/>
  <c r="K240" i="42"/>
  <c r="L9" i="42"/>
  <c r="M286" i="42"/>
  <c r="L78" i="42"/>
  <c r="K78" i="42"/>
  <c r="K125" i="42"/>
  <c r="K147" i="42"/>
  <c r="K262" i="42"/>
  <c r="J147" i="42"/>
  <c r="J194" i="42"/>
  <c r="K239" i="42"/>
  <c r="L56" i="42"/>
  <c r="M217" i="42"/>
  <c r="J262" i="42"/>
  <c r="K27" i="42"/>
  <c r="L119" i="42"/>
  <c r="J165" i="42"/>
  <c r="J280" i="42"/>
  <c r="J211" i="42"/>
  <c r="D304" i="42"/>
  <c r="I305" i="42"/>
  <c r="D308" i="42"/>
  <c r="J311" i="42"/>
  <c r="K236" i="42"/>
  <c r="K28" i="42"/>
  <c r="K190" i="42"/>
  <c r="M97" i="42"/>
  <c r="M189" i="42"/>
  <c r="L258" i="42"/>
  <c r="K213" i="42"/>
  <c r="J29" i="42"/>
  <c r="J121" i="42"/>
  <c r="J213" i="42"/>
  <c r="J28" i="42"/>
  <c r="J97" i="42"/>
  <c r="J120" i="42"/>
  <c r="J143" i="42"/>
  <c r="J189" i="42"/>
  <c r="J212" i="42"/>
  <c r="J235" i="42"/>
  <c r="J281" i="42"/>
  <c r="J170" i="42"/>
  <c r="L240" i="42"/>
  <c r="M262" i="42"/>
  <c r="L286" i="42"/>
  <c r="K193" i="42"/>
  <c r="J56" i="42"/>
  <c r="L142" i="42"/>
  <c r="K73" i="42"/>
  <c r="L188" i="42"/>
  <c r="M257" i="42"/>
  <c r="J142" i="42"/>
  <c r="H305" i="42"/>
  <c r="I311" i="42"/>
  <c r="L6" i="42"/>
  <c r="M28" i="42"/>
  <c r="M120" i="42"/>
  <c r="M212" i="42"/>
  <c r="L97" i="42"/>
  <c r="L52" i="42"/>
  <c r="K74" i="42"/>
  <c r="J27" i="42"/>
  <c r="D305" i="42"/>
  <c r="F307" i="42"/>
  <c r="K143" i="42"/>
  <c r="J312" i="42"/>
  <c r="E308" i="42"/>
  <c r="M142" i="42"/>
  <c r="K96" i="42"/>
  <c r="K211" i="42"/>
  <c r="D303" i="42"/>
  <c r="G304" i="42"/>
  <c r="F305" i="42"/>
  <c r="K5" i="42"/>
  <c r="M121" i="42"/>
  <c r="M27" i="42"/>
  <c r="J234" i="42"/>
  <c r="J50" i="42"/>
  <c r="E309" i="42"/>
  <c r="L189" i="42"/>
  <c r="L259" i="42"/>
  <c r="K244" i="42"/>
  <c r="J148" i="42"/>
  <c r="J216" i="42"/>
  <c r="J290" i="42"/>
  <c r="K148" i="42"/>
  <c r="K216" i="42"/>
  <c r="K290" i="42"/>
  <c r="L101" i="42"/>
  <c r="L217" i="42"/>
  <c r="L285" i="42"/>
  <c r="M239" i="42"/>
  <c r="M32" i="42"/>
  <c r="M79" i="42"/>
  <c r="M101" i="42"/>
  <c r="M148" i="42"/>
  <c r="M170" i="42"/>
  <c r="M194" i="42"/>
  <c r="M216" i="42"/>
  <c r="M263" i="42"/>
  <c r="M285" i="42"/>
  <c r="L55" i="42"/>
  <c r="L79" i="42"/>
  <c r="L148" i="42"/>
  <c r="L170" i="42"/>
  <c r="L239" i="42"/>
  <c r="L263" i="42"/>
  <c r="K33" i="42"/>
  <c r="K55" i="42"/>
  <c r="K102" i="42"/>
  <c r="K124" i="42"/>
  <c r="K170" i="42"/>
  <c r="K217" i="42"/>
  <c r="K286" i="42"/>
  <c r="J33" i="42"/>
  <c r="J55" i="42"/>
  <c r="J102" i="42"/>
  <c r="J124" i="42"/>
  <c r="J171" i="42"/>
  <c r="J193" i="42"/>
  <c r="J217" i="42"/>
  <c r="J239" i="42"/>
  <c r="E307" i="42"/>
  <c r="F308" i="42"/>
  <c r="C304" i="42"/>
  <c r="M144" i="42"/>
  <c r="M193" i="42"/>
  <c r="G305" i="42"/>
  <c r="H307" i="42"/>
  <c r="J129" i="42"/>
  <c r="J198" i="42"/>
  <c r="J240" i="42"/>
  <c r="K129" i="42"/>
  <c r="M240" i="42"/>
  <c r="L147" i="42"/>
  <c r="K10" i="42"/>
  <c r="M5" i="42"/>
  <c r="L212" i="42"/>
  <c r="I303" i="42"/>
  <c r="K311" i="42"/>
  <c r="K4" i="42"/>
  <c r="L73" i="42"/>
  <c r="J119" i="42"/>
  <c r="G303" i="42"/>
  <c r="F303" i="42"/>
  <c r="H304" i="42"/>
  <c r="I304" i="42"/>
  <c r="M76" i="42"/>
  <c r="J258" i="42"/>
  <c r="L74" i="42"/>
  <c r="M75" i="42"/>
  <c r="C305" i="42"/>
  <c r="H309" i="42"/>
  <c r="L310" i="42"/>
  <c r="K280" i="42"/>
  <c r="M312" i="42"/>
  <c r="L53" i="42"/>
  <c r="J286" i="42"/>
  <c r="M78" i="42"/>
  <c r="M310" i="42"/>
  <c r="L165" i="42"/>
  <c r="L211" i="42"/>
  <c r="E303" i="42"/>
  <c r="L312" i="42"/>
  <c r="L121" i="42"/>
  <c r="K97" i="42"/>
  <c r="K167" i="42"/>
  <c r="M190" i="42"/>
  <c r="K75" i="42"/>
  <c r="K29" i="42"/>
  <c r="K144" i="42"/>
  <c r="K166" i="42"/>
  <c r="K52" i="42"/>
  <c r="L190" i="42"/>
  <c r="K235" i="42"/>
  <c r="M52" i="42"/>
  <c r="M143" i="42"/>
  <c r="L281" i="42"/>
  <c r="L166" i="42"/>
  <c r="M166" i="42"/>
  <c r="M235" i="42"/>
  <c r="M6" i="42"/>
  <c r="K212" i="42"/>
  <c r="K98" i="42"/>
  <c r="L236" i="42"/>
  <c r="M98" i="42"/>
  <c r="K6" i="42"/>
  <c r="M258" i="42"/>
  <c r="M50" i="42"/>
  <c r="L4" i="42"/>
  <c r="J52" i="42"/>
  <c r="J144" i="42"/>
  <c r="J236" i="42"/>
  <c r="K83" i="42"/>
  <c r="K267" i="42"/>
  <c r="K175" i="42"/>
  <c r="K50" i="42"/>
  <c r="L234" i="42"/>
  <c r="M10" i="42"/>
  <c r="M119" i="42"/>
  <c r="K234" i="42"/>
  <c r="K176" i="43"/>
  <c r="M158" i="43"/>
  <c r="DL13" i="43"/>
  <c r="CR176" i="43"/>
  <c r="K32" i="42"/>
  <c r="L33" i="42"/>
  <c r="M55" i="42"/>
  <c r="M171" i="42"/>
  <c r="K119" i="42"/>
  <c r="J140" i="43"/>
  <c r="J106" i="42"/>
  <c r="AI176" i="43"/>
  <c r="L158" i="43"/>
  <c r="J32" i="42"/>
  <c r="J37" i="42"/>
  <c r="K106" i="42"/>
  <c r="J9" i="42"/>
  <c r="J4" i="42"/>
  <c r="K257" i="42"/>
  <c r="J5" i="42"/>
  <c r="J51" i="42"/>
  <c r="L27" i="42"/>
  <c r="K188" i="42"/>
  <c r="J96" i="42"/>
  <c r="K165" i="42"/>
  <c r="L280" i="42"/>
  <c r="M280" i="42"/>
  <c r="M188" i="42"/>
  <c r="M4" i="42"/>
  <c r="J257" i="42"/>
  <c r="L5" i="42"/>
  <c r="K306" i="42"/>
  <c r="K142" i="42"/>
  <c r="K310" i="42"/>
  <c r="M35" i="42"/>
  <c r="L12" i="42"/>
  <c r="AH174" i="43"/>
  <c r="L29" i="42"/>
  <c r="M213" i="42"/>
  <c r="L144" i="42"/>
  <c r="K120" i="42"/>
  <c r="J221" i="42"/>
  <c r="K37" i="42"/>
  <c r="K221" i="42"/>
  <c r="CP169" i="43"/>
  <c r="CQ169" i="43"/>
  <c r="J152" i="42"/>
  <c r="K152" i="42"/>
  <c r="M29" i="42"/>
  <c r="L213" i="42"/>
  <c r="J14" i="42"/>
  <c r="K198" i="42"/>
  <c r="BW167" i="43"/>
  <c r="M167" i="42"/>
  <c r="L121" i="43"/>
  <c r="BW169" i="43"/>
  <c r="CR173" i="43"/>
  <c r="BW175" i="43"/>
  <c r="M74" i="42"/>
  <c r="M259" i="42"/>
  <c r="BV169" i="43"/>
  <c r="BW176" i="43"/>
  <c r="BV171" i="43"/>
  <c r="J121" i="43"/>
  <c r="M49" i="43"/>
  <c r="K67" i="43"/>
  <c r="BA166" i="43"/>
  <c r="K85" i="43"/>
  <c r="M82" i="43"/>
  <c r="L139" i="43"/>
  <c r="BV173" i="43"/>
  <c r="AH167" i="43"/>
  <c r="AI174" i="43"/>
  <c r="L30" i="43"/>
  <c r="J103" i="43"/>
  <c r="M174" i="43"/>
  <c r="CP173" i="43"/>
  <c r="CR175" i="43"/>
  <c r="CR167" i="43"/>
  <c r="BW171" i="43"/>
  <c r="J157" i="43"/>
  <c r="M67" i="43"/>
  <c r="M85" i="43"/>
  <c r="CQ166" i="43"/>
  <c r="CR168" i="43"/>
  <c r="CQ175" i="43"/>
  <c r="AH166" i="43"/>
  <c r="M282" i="42"/>
  <c r="J64" i="43"/>
  <c r="J155" i="43"/>
  <c r="BV176" i="43"/>
  <c r="J65" i="43"/>
  <c r="L137" i="43"/>
  <c r="BV178" i="43"/>
  <c r="CP176" i="43"/>
  <c r="J29" i="43"/>
  <c r="K10" i="43"/>
  <c r="M29" i="43"/>
  <c r="K47" i="43"/>
  <c r="L64" i="43"/>
  <c r="L119" i="43"/>
  <c r="E14" i="69"/>
  <c r="E38" i="69" s="1"/>
  <c r="C47" i="71" l="1"/>
  <c r="M24" i="71"/>
  <c r="L24" i="71"/>
  <c r="AE216" i="43"/>
  <c r="AE219" i="43"/>
  <c r="AH175" i="43"/>
  <c r="H73" i="71"/>
  <c r="J73" i="71"/>
  <c r="AK221" i="43"/>
  <c r="AK218" i="43"/>
  <c r="AC217" i="43"/>
  <c r="AA216" i="43"/>
  <c r="K73" i="71"/>
  <c r="E73" i="71"/>
  <c r="F73" i="71"/>
  <c r="I73" i="71"/>
  <c r="G73" i="71"/>
  <c r="L21" i="70"/>
  <c r="L48" i="70" s="1"/>
  <c r="L77" i="70" s="1"/>
  <c r="D47" i="70"/>
  <c r="O21" i="70"/>
  <c r="O48" i="70" s="1"/>
  <c r="O77" i="70" s="1"/>
  <c r="K46" i="70"/>
  <c r="H46" i="70"/>
  <c r="K21" i="70"/>
  <c r="K48" i="70" s="1"/>
  <c r="K77" i="70" s="1"/>
  <c r="L46" i="70"/>
  <c r="J46" i="70"/>
  <c r="N21" i="70"/>
  <c r="N48" i="70" s="1"/>
  <c r="N77" i="70" s="1"/>
  <c r="E46" i="70"/>
  <c r="L20" i="70"/>
  <c r="L47" i="70" s="1"/>
  <c r="L76" i="70" s="1"/>
  <c r="K20" i="70"/>
  <c r="K47" i="70" s="1"/>
  <c r="K76" i="70" s="1"/>
  <c r="I21" i="70"/>
  <c r="I48" i="70" s="1"/>
  <c r="I77" i="70" s="1"/>
  <c r="H21" i="70"/>
  <c r="H48" i="70" s="1"/>
  <c r="H77" i="70" s="1"/>
  <c r="I46" i="70"/>
  <c r="O47" i="70"/>
  <c r="O76" i="70" s="1"/>
  <c r="E47" i="70"/>
  <c r="E76" i="70" s="1"/>
  <c r="M176" i="43"/>
  <c r="M311" i="42"/>
  <c r="D54" i="70"/>
  <c r="D83" i="70" s="1"/>
  <c r="F46" i="70"/>
  <c r="C19" i="71"/>
  <c r="C22" i="71"/>
  <c r="J20" i="70"/>
  <c r="J47" i="70" s="1"/>
  <c r="J76" i="70" s="1"/>
  <c r="M46" i="70"/>
  <c r="G20" i="70"/>
  <c r="G47" i="70" s="1"/>
  <c r="G76" i="70" s="1"/>
  <c r="D48" i="70"/>
  <c r="D77" i="70" s="1"/>
  <c r="K313" i="42"/>
  <c r="F20" i="70"/>
  <c r="F47" i="70" s="1"/>
  <c r="F76" i="70" s="1"/>
  <c r="N20" i="70"/>
  <c r="N47" i="70" s="1"/>
  <c r="N76" i="70" s="1"/>
  <c r="J21" i="70"/>
  <c r="J48" i="70" s="1"/>
  <c r="J77" i="70" s="1"/>
  <c r="F21" i="70"/>
  <c r="F48" i="70" s="1"/>
  <c r="F77" i="70" s="1"/>
  <c r="M20" i="70"/>
  <c r="M47" i="70" s="1"/>
  <c r="M76" i="70" s="1"/>
  <c r="G46" i="70"/>
  <c r="G21" i="70"/>
  <c r="G48" i="70" s="1"/>
  <c r="G77" i="70" s="1"/>
  <c r="C55" i="70"/>
  <c r="C84" i="70" s="1"/>
  <c r="E49" i="70"/>
  <c r="E78" i="70" s="1"/>
  <c r="N46" i="70"/>
  <c r="I20" i="70"/>
  <c r="I47" i="70" s="1"/>
  <c r="I76" i="70" s="1"/>
  <c r="F22" i="70"/>
  <c r="F49" i="70" s="1"/>
  <c r="F78" i="70" s="1"/>
  <c r="O46" i="70"/>
  <c r="M21" i="70"/>
  <c r="M48" i="70" s="1"/>
  <c r="M77" i="70" s="1"/>
  <c r="E48" i="70"/>
  <c r="E77" i="70" s="1"/>
  <c r="H20" i="70"/>
  <c r="H47" i="70" s="1"/>
  <c r="H76" i="70" s="1"/>
  <c r="AI175" i="43"/>
  <c r="AF219" i="43"/>
  <c r="AB217" i="43"/>
  <c r="AF218" i="43"/>
  <c r="AB220" i="43"/>
  <c r="AE220" i="43"/>
  <c r="AF217" i="43"/>
  <c r="AD216" i="43"/>
  <c r="AC216" i="43"/>
  <c r="Z194" i="43"/>
  <c r="AC218" i="43"/>
  <c r="AE218" i="43"/>
  <c r="AC221" i="43"/>
  <c r="AC219" i="43"/>
  <c r="AA220" i="43"/>
  <c r="AE194" i="43"/>
  <c r="AD218" i="43"/>
  <c r="AB216" i="43"/>
  <c r="AE217" i="43"/>
  <c r="AF216" i="43"/>
  <c r="AD217" i="43"/>
  <c r="AD194" i="43"/>
  <c r="AA194" i="43"/>
  <c r="AB218" i="43"/>
  <c r="AE203" i="43"/>
  <c r="AE221" i="43" s="1"/>
  <c r="AF220" i="43"/>
  <c r="AB219" i="43"/>
  <c r="AA218" i="43"/>
  <c r="AA219" i="43"/>
  <c r="AA217" i="43"/>
  <c r="AC194" i="43"/>
  <c r="Z217" i="43"/>
  <c r="AB194" i="43"/>
  <c r="AC220" i="43"/>
  <c r="AI210" i="43"/>
  <c r="AH210" i="43"/>
  <c r="L176" i="43"/>
  <c r="L306" i="42"/>
  <c r="L303" i="42"/>
  <c r="Z212" i="43"/>
  <c r="Z221" i="43" s="1"/>
  <c r="AF194" i="43"/>
  <c r="AI207" i="43"/>
  <c r="CP179" i="43"/>
  <c r="AD221" i="43"/>
  <c r="AF203" i="43"/>
  <c r="AF221" i="43" s="1"/>
  <c r="AA203" i="43"/>
  <c r="AA221" i="43" s="1"/>
  <c r="AI198" i="43"/>
  <c r="AB221" i="43"/>
  <c r="CR179" i="43"/>
  <c r="CQ179" i="43"/>
  <c r="AH199" i="43"/>
  <c r="J167" i="43"/>
  <c r="Z219" i="43"/>
  <c r="Z220" i="43"/>
  <c r="Z218" i="43"/>
  <c r="Z216" i="43"/>
  <c r="M168" i="43"/>
  <c r="AD219" i="43"/>
  <c r="M167" i="43"/>
  <c r="L167" i="43"/>
  <c r="CP172" i="43"/>
  <c r="CR172" i="43"/>
  <c r="AH200" i="43"/>
  <c r="M166" i="43"/>
  <c r="AI211" i="43"/>
  <c r="L175" i="43"/>
  <c r="L168" i="43"/>
  <c r="K167" i="43"/>
  <c r="J176" i="43"/>
  <c r="L172" i="43"/>
  <c r="AI209" i="43"/>
  <c r="AH209" i="43"/>
  <c r="AH191" i="43"/>
  <c r="K166" i="43"/>
  <c r="J172" i="43"/>
  <c r="L166" i="43"/>
  <c r="AH211" i="43"/>
  <c r="AI189" i="43"/>
  <c r="CQ172" i="43"/>
  <c r="K168" i="43"/>
  <c r="AI208" i="43"/>
  <c r="M308" i="42"/>
  <c r="K305" i="42"/>
  <c r="K309" i="42"/>
  <c r="J309" i="42"/>
  <c r="M307" i="42"/>
  <c r="L307" i="42"/>
  <c r="L308" i="42"/>
  <c r="M305" i="42"/>
  <c r="K304" i="42"/>
  <c r="L305" i="42"/>
  <c r="J305" i="42"/>
  <c r="AH189" i="43"/>
  <c r="AH198" i="43"/>
  <c r="J168" i="43"/>
  <c r="L311" i="42"/>
  <c r="J173" i="43"/>
  <c r="J303" i="42"/>
  <c r="J308" i="42"/>
  <c r="M172" i="43"/>
  <c r="AH190" i="43"/>
  <c r="AH208" i="43"/>
  <c r="AH201" i="43"/>
  <c r="L304" i="42"/>
  <c r="M303" i="42"/>
  <c r="J304" i="42"/>
  <c r="J307" i="42"/>
  <c r="M175" i="43"/>
  <c r="K308" i="42"/>
  <c r="AH202" i="43"/>
  <c r="AH193" i="43"/>
  <c r="K303" i="42"/>
  <c r="K173" i="43"/>
  <c r="AH207" i="43"/>
  <c r="AH192" i="43"/>
  <c r="J166" i="43"/>
  <c r="J175" i="43"/>
  <c r="K175" i="43"/>
  <c r="AI172" i="43"/>
  <c r="L309" i="42"/>
  <c r="K307" i="42"/>
  <c r="M309" i="42"/>
  <c r="J313" i="42"/>
  <c r="AI192" i="43"/>
  <c r="AI201" i="43"/>
  <c r="M304" i="42"/>
  <c r="L174" i="43"/>
  <c r="AH173" i="43"/>
  <c r="K174" i="43"/>
  <c r="AH172" i="43"/>
  <c r="AI191" i="43"/>
  <c r="AI200" i="43"/>
  <c r="AI193" i="43"/>
  <c r="AI202" i="43"/>
  <c r="AI173" i="43"/>
  <c r="AI190" i="43"/>
  <c r="AI199" i="43"/>
  <c r="L173" i="43"/>
  <c r="N75" i="70" l="1"/>
  <c r="G75" i="70"/>
  <c r="E75" i="70"/>
  <c r="D76" i="70"/>
  <c r="I75" i="70"/>
  <c r="L75" i="70"/>
  <c r="O75" i="70"/>
  <c r="M75" i="70"/>
  <c r="F75" i="70"/>
  <c r="H75" i="70"/>
  <c r="J75" i="70"/>
  <c r="K75" i="70"/>
  <c r="C45" i="71"/>
  <c r="L22" i="71"/>
  <c r="M22" i="71"/>
  <c r="C43" i="71"/>
  <c r="M19" i="71"/>
  <c r="L19" i="71"/>
  <c r="L17" i="71"/>
  <c r="M17" i="71"/>
  <c r="J68" i="71"/>
  <c r="D67" i="71"/>
  <c r="G67" i="71"/>
  <c r="H68" i="71"/>
  <c r="E67" i="71"/>
  <c r="J67" i="71"/>
  <c r="G68" i="71"/>
  <c r="K68" i="71"/>
  <c r="G71" i="71"/>
  <c r="J69" i="71"/>
  <c r="J71" i="71"/>
  <c r="G72" i="71"/>
  <c r="K72" i="71"/>
  <c r="E71" i="71"/>
  <c r="D71" i="71"/>
  <c r="H71" i="71"/>
  <c r="I72" i="71"/>
  <c r="E72" i="71"/>
  <c r="F67" i="71"/>
  <c r="F69" i="71"/>
  <c r="G69" i="71"/>
  <c r="H72" i="71"/>
  <c r="E68" i="71"/>
  <c r="I67" i="71"/>
  <c r="D68" i="71"/>
  <c r="F68" i="71"/>
  <c r="E69" i="71"/>
  <c r="H69" i="71"/>
  <c r="F72" i="71"/>
  <c r="K71" i="71"/>
  <c r="J72" i="71"/>
  <c r="I71" i="71"/>
  <c r="D72" i="71"/>
  <c r="I68" i="71"/>
  <c r="I69" i="71"/>
  <c r="K67" i="71"/>
  <c r="K69" i="71"/>
  <c r="D69" i="71"/>
  <c r="F71" i="71"/>
  <c r="M5" i="71"/>
  <c r="L5" i="71"/>
  <c r="C18" i="71"/>
  <c r="M47" i="71"/>
  <c r="L47" i="71"/>
  <c r="C53" i="70"/>
  <c r="C82" i="70" s="1"/>
  <c r="P26" i="70"/>
  <c r="C49" i="70"/>
  <c r="C78" i="70" s="1"/>
  <c r="P22" i="70"/>
  <c r="C48" i="70"/>
  <c r="C77" i="70" s="1"/>
  <c r="P21" i="70"/>
  <c r="C47" i="70"/>
  <c r="C76" i="70" s="1"/>
  <c r="P20" i="70"/>
  <c r="AI212" i="43"/>
  <c r="AH217" i="43"/>
  <c r="AI219" i="43"/>
  <c r="AH219" i="43"/>
  <c r="AI216" i="43"/>
  <c r="AI203" i="43"/>
  <c r="AI217" i="43"/>
  <c r="AI220" i="43"/>
  <c r="AH212" i="43"/>
  <c r="AH203" i="43"/>
  <c r="AH218" i="43"/>
  <c r="AI218" i="43"/>
  <c r="AH220" i="43"/>
  <c r="AH194" i="43"/>
  <c r="AI194" i="43"/>
  <c r="AH216" i="43"/>
  <c r="M173" i="43"/>
  <c r="K172" i="43"/>
  <c r="C42" i="71" l="1"/>
  <c r="L18" i="71"/>
  <c r="M18" i="71"/>
  <c r="H67" i="71"/>
  <c r="D73" i="71"/>
  <c r="C73" i="71"/>
  <c r="M45" i="71"/>
  <c r="L45" i="71"/>
  <c r="C23" i="71"/>
  <c r="M43" i="71"/>
  <c r="L43" i="71"/>
  <c r="P19" i="70"/>
  <c r="P47" i="70"/>
  <c r="P27" i="70"/>
  <c r="C54" i="70"/>
  <c r="C83" i="70" s="1"/>
  <c r="P49" i="70"/>
  <c r="P53" i="70"/>
  <c r="P48" i="70"/>
  <c r="AI221" i="43"/>
  <c r="AH221" i="43"/>
  <c r="P78" i="70" l="1"/>
  <c r="P77" i="70"/>
  <c r="P82" i="70"/>
  <c r="P76" i="70"/>
  <c r="M23" i="71"/>
  <c r="L23" i="71"/>
  <c r="C46" i="71"/>
  <c r="C67" i="71"/>
  <c r="C68" i="71"/>
  <c r="C71" i="71"/>
  <c r="L73" i="71"/>
  <c r="C69" i="71"/>
  <c r="L69" i="71"/>
  <c r="L67" i="71"/>
  <c r="L42" i="71"/>
  <c r="M42" i="71"/>
  <c r="P54" i="70"/>
  <c r="P46" i="70"/>
  <c r="P75" i="70" l="1"/>
  <c r="P83" i="70"/>
  <c r="C72" i="71"/>
  <c r="L71" i="71"/>
  <c r="L68" i="71"/>
  <c r="M46" i="71"/>
  <c r="L46" i="71"/>
  <c r="L72" i="71" s="1"/>
  <c r="N14" i="42" l="1"/>
  <c r="N313" i="42"/>
  <c r="M14" i="42"/>
  <c r="L14" i="42"/>
  <c r="L221" i="42" l="1"/>
  <c r="N175" i="42"/>
  <c r="N152" i="42"/>
  <c r="N198" i="42"/>
  <c r="L106" i="42"/>
  <c r="M244" i="42"/>
  <c r="N37" i="42"/>
  <c r="N83" i="42"/>
  <c r="M83" i="42"/>
  <c r="M37" i="42"/>
  <c r="L152" i="42"/>
  <c r="M221" i="42"/>
  <c r="N106" i="42"/>
  <c r="M106" i="42"/>
  <c r="N290" i="42"/>
  <c r="M152" i="42"/>
  <c r="L198" i="42"/>
  <c r="L60" i="42"/>
  <c r="L290" i="42"/>
  <c r="M290" i="42"/>
  <c r="L175" i="42"/>
  <c r="M175" i="42"/>
  <c r="L83" i="42"/>
  <c r="M267" i="42"/>
  <c r="N60" i="42"/>
  <c r="N129" i="42"/>
  <c r="L37" i="42"/>
  <c r="M129" i="42"/>
  <c r="N221" i="42"/>
  <c r="M198" i="42"/>
  <c r="M60" i="42"/>
  <c r="L267" i="42"/>
  <c r="L129" i="42"/>
  <c r="N267" i="42"/>
  <c r="N244" i="42"/>
  <c r="L244" i="42"/>
  <c r="M313" i="42"/>
  <c r="L313" i="42" l="1"/>
  <c r="M145" i="42" l="1"/>
  <c r="M306" i="42" l="1"/>
  <c r="K28" i="70" l="1"/>
  <c r="K55" i="70" s="1"/>
  <c r="K84" i="70" s="1"/>
  <c r="O28" i="70" l="1"/>
  <c r="O55" i="70" s="1"/>
  <c r="O84" i="70" s="1"/>
  <c r="I28" i="70" l="1"/>
  <c r="I55" i="70" s="1"/>
  <c r="I84" i="70" s="1"/>
  <c r="H28" i="70" l="1"/>
  <c r="H55" i="70" s="1"/>
  <c r="H84" i="70" s="1"/>
  <c r="E28" i="70" l="1"/>
  <c r="E55" i="70" s="1"/>
  <c r="E84" i="70" s="1"/>
  <c r="R36" i="42" l="1"/>
  <c r="D28" i="47" l="1"/>
  <c r="D15" i="70"/>
  <c r="R312" i="42"/>
  <c r="P15" i="47" l="1"/>
  <c r="Q15" i="47"/>
  <c r="D55" i="47"/>
  <c r="P28" i="47"/>
  <c r="D28" i="70"/>
  <c r="P15" i="70"/>
  <c r="Q15" i="70"/>
  <c r="P55" i="47" l="1"/>
  <c r="D55" i="70"/>
  <c r="D84" i="70" s="1"/>
  <c r="P28" i="70"/>
  <c r="P55" i="70" l="1"/>
  <c r="P84" i="70" l="1"/>
  <c r="P140" i="43" l="1"/>
  <c r="P68" i="43"/>
  <c r="P158" i="43"/>
  <c r="AM176" i="43"/>
  <c r="P86" i="43"/>
  <c r="P104" i="43"/>
  <c r="P32" i="43"/>
  <c r="P122" i="43"/>
  <c r="P50" i="43"/>
  <c r="Q86" i="43" l="1"/>
  <c r="Q140" i="43"/>
  <c r="Q122" i="43"/>
  <c r="Q68" i="43"/>
  <c r="Q50" i="43"/>
  <c r="Q158" i="43"/>
  <c r="Q32" i="43"/>
  <c r="Q104" i="43"/>
  <c r="AN176" i="43"/>
  <c r="P176" i="43"/>
  <c r="G26" i="53" l="1"/>
  <c r="G49" i="53" s="1"/>
  <c r="J26" i="53"/>
  <c r="J49" i="53" s="1"/>
  <c r="C14" i="71"/>
  <c r="D14" i="71"/>
  <c r="D26" i="71" s="1"/>
  <c r="D49" i="71" s="1"/>
  <c r="J14" i="71"/>
  <c r="G14" i="71"/>
  <c r="E14" i="71"/>
  <c r="E26" i="71" s="1"/>
  <c r="E49" i="71" s="1"/>
  <c r="I14" i="71"/>
  <c r="I26" i="71" s="1"/>
  <c r="I49" i="71" s="1"/>
  <c r="H14" i="71"/>
  <c r="H26" i="71" s="1"/>
  <c r="H49" i="71" s="1"/>
  <c r="F14" i="71"/>
  <c r="F26" i="71" s="1"/>
  <c r="F49" i="71" s="1"/>
  <c r="K14" i="71"/>
  <c r="K26" i="71" s="1"/>
  <c r="K49" i="71" s="1"/>
  <c r="K26" i="53"/>
  <c r="F26" i="53"/>
  <c r="F49" i="53" s="1"/>
  <c r="I26" i="53"/>
  <c r="I49" i="53" s="1"/>
  <c r="H26" i="53"/>
  <c r="H49" i="53" s="1"/>
  <c r="Q176" i="43"/>
  <c r="K49" i="53" l="1"/>
  <c r="G26" i="71"/>
  <c r="G49" i="71" s="1"/>
  <c r="J26" i="71"/>
  <c r="J49" i="71" s="1"/>
  <c r="C26" i="71"/>
  <c r="M14" i="71"/>
  <c r="L14" i="71"/>
  <c r="M26" i="53"/>
  <c r="L26" i="53"/>
  <c r="E75" i="71"/>
  <c r="K75" i="71"/>
  <c r="H75" i="71"/>
  <c r="I75" i="71"/>
  <c r="F75" i="71"/>
  <c r="J75" i="71" l="1"/>
  <c r="G75" i="71"/>
  <c r="M26" i="71"/>
  <c r="L26" i="71"/>
  <c r="C49" i="71"/>
  <c r="L49" i="53"/>
  <c r="M49" i="53"/>
  <c r="D75" i="71"/>
  <c r="L49" i="71" l="1"/>
  <c r="L75" i="71" s="1"/>
  <c r="C75" i="71"/>
  <c r="M49" i="71"/>
  <c r="E30" i="72" l="1"/>
  <c r="E14" i="72" l="1"/>
  <c r="E36" i="72" l="1"/>
  <c r="E38" i="72" l="1"/>
  <c r="F21" i="72" l="1"/>
  <c r="F29" i="72"/>
  <c r="F27" i="72"/>
  <c r="F26" i="72"/>
  <c r="F23" i="72"/>
  <c r="F28" i="72"/>
  <c r="F22" i="72"/>
  <c r="F25" i="72"/>
  <c r="F24" i="72"/>
  <c r="F19" i="72"/>
  <c r="F20" i="72"/>
  <c r="F18" i="72"/>
  <c r="F17" i="72"/>
  <c r="F34" i="72"/>
  <c r="F33" i="72"/>
  <c r="F13" i="72"/>
  <c r="F12" i="72"/>
  <c r="F11" i="72"/>
  <c r="F10" i="72"/>
  <c r="F9" i="72"/>
  <c r="F8" i="72"/>
  <c r="F35" i="72"/>
  <c r="F36" i="72" l="1"/>
  <c r="F14" i="72"/>
  <c r="F30" i="72"/>
  <c r="F38" i="72" l="1"/>
  <c r="AO49" i="43" l="1"/>
  <c r="AN67" i="43"/>
  <c r="AO67" i="43"/>
  <c r="AP67" i="43"/>
  <c r="AN85" i="43"/>
  <c r="AO85" i="43"/>
  <c r="AP85" i="43"/>
  <c r="AN103" i="43"/>
  <c r="AO103" i="43"/>
  <c r="AP103" i="43"/>
  <c r="AN121" i="43"/>
  <c r="AO121" i="43"/>
  <c r="AP121" i="43"/>
  <c r="AN139" i="43"/>
  <c r="AO139" i="43"/>
  <c r="AP139" i="43"/>
  <c r="AN157" i="43"/>
  <c r="AO157" i="43"/>
  <c r="AP157" i="43"/>
  <c r="AO97" i="43" l="1"/>
  <c r="AP151" i="43"/>
  <c r="AP133" i="43"/>
  <c r="AP115" i="43"/>
  <c r="AP97" i="43"/>
  <c r="AP79" i="43"/>
  <c r="AP61" i="43"/>
  <c r="AP43" i="43"/>
  <c r="AP49" i="43"/>
  <c r="AP25" i="43"/>
  <c r="AP31" i="43"/>
  <c r="Q125" i="42"/>
  <c r="AN310" i="42"/>
  <c r="Q10" i="42"/>
  <c r="Q240" i="42"/>
  <c r="BI316" i="42"/>
  <c r="R101" i="42"/>
  <c r="R263" i="42"/>
  <c r="R56" i="42"/>
  <c r="R240" i="42"/>
  <c r="S240" i="42"/>
  <c r="S263" i="42"/>
  <c r="S194" i="42"/>
  <c r="AP309" i="42"/>
  <c r="AO151" i="43"/>
  <c r="AO79" i="43"/>
  <c r="AO61" i="43"/>
  <c r="AO43" i="43"/>
  <c r="AO31" i="43"/>
  <c r="AO25" i="43"/>
  <c r="Q217" i="42"/>
  <c r="Q102" i="42"/>
  <c r="Q79" i="42"/>
  <c r="AN309" i="42"/>
  <c r="R125" i="42"/>
  <c r="R102" i="42"/>
  <c r="R286" i="42"/>
  <c r="S286" i="42"/>
  <c r="AO133" i="43"/>
  <c r="AO13" i="43"/>
  <c r="AO7" i="43"/>
  <c r="BH167" i="43"/>
  <c r="AO175" i="43" s="1"/>
  <c r="AN151" i="43"/>
  <c r="AN133" i="43"/>
  <c r="AN115" i="43"/>
  <c r="AN97" i="43"/>
  <c r="AN79" i="43"/>
  <c r="AN61" i="43"/>
  <c r="AN49" i="43"/>
  <c r="AN43" i="43"/>
  <c r="AN31" i="43"/>
  <c r="AN25" i="43"/>
  <c r="BI309" i="42"/>
  <c r="Q194" i="42"/>
  <c r="Q171" i="42"/>
  <c r="BI323" i="42"/>
  <c r="Q56" i="42"/>
  <c r="AO309" i="42"/>
  <c r="R171" i="42"/>
  <c r="R148" i="42"/>
  <c r="S125" i="42"/>
  <c r="S56" i="42"/>
  <c r="S79" i="42"/>
  <c r="AP310" i="42"/>
  <c r="S10" i="42"/>
  <c r="AP7" i="43"/>
  <c r="BI167" i="43"/>
  <c r="AP175" i="43" s="1"/>
  <c r="AP13" i="43"/>
  <c r="AO115" i="43"/>
  <c r="AN13" i="43"/>
  <c r="AN7" i="43"/>
  <c r="BG167" i="43"/>
  <c r="AN175" i="43" s="1"/>
  <c r="Q33" i="42"/>
  <c r="Q286" i="42"/>
  <c r="Q263" i="42"/>
  <c r="Q148" i="42"/>
  <c r="R217" i="42"/>
  <c r="AO310" i="42"/>
  <c r="R10" i="42"/>
  <c r="R194" i="42"/>
  <c r="S217" i="42"/>
  <c r="S148" i="42"/>
  <c r="S171" i="42"/>
  <c r="S102" i="42"/>
  <c r="Q13" i="43" l="1"/>
  <c r="E12" i="70"/>
  <c r="E25" i="70" s="1"/>
  <c r="E52" i="70" s="1"/>
  <c r="E81" i="70" s="1"/>
  <c r="Q67" i="43"/>
  <c r="Q139" i="43"/>
  <c r="G12" i="70"/>
  <c r="G25" i="70" s="1"/>
  <c r="G52" i="70" s="1"/>
  <c r="G81" i="70" s="1"/>
  <c r="L12" i="70"/>
  <c r="L25" i="70" s="1"/>
  <c r="L52" i="70" s="1"/>
  <c r="L81" i="70" s="1"/>
  <c r="R85" i="43"/>
  <c r="AN329" i="42"/>
  <c r="H12" i="70"/>
  <c r="H25" i="70" s="1"/>
  <c r="H52" i="70" s="1"/>
  <c r="H81" i="70" s="1"/>
  <c r="S67" i="43"/>
  <c r="S139" i="43"/>
  <c r="I12" i="70"/>
  <c r="I25" i="70" s="1"/>
  <c r="I52" i="70" s="1"/>
  <c r="I81" i="70" s="1"/>
  <c r="N12" i="70"/>
  <c r="N25" i="70" s="1"/>
  <c r="N52" i="70" s="1"/>
  <c r="N81" i="70" s="1"/>
  <c r="O12" i="70"/>
  <c r="O25" i="70" s="1"/>
  <c r="O52" i="70" s="1"/>
  <c r="O81" i="70" s="1"/>
  <c r="S13" i="43"/>
  <c r="Q49" i="43"/>
  <c r="Q121" i="43"/>
  <c r="R67" i="43"/>
  <c r="AN347" i="42"/>
  <c r="S49" i="43"/>
  <c r="S121" i="43"/>
  <c r="AN356" i="42"/>
  <c r="Q31" i="43"/>
  <c r="Q103" i="43"/>
  <c r="AO169" i="43"/>
  <c r="R139" i="43"/>
  <c r="R49" i="43"/>
  <c r="S31" i="43"/>
  <c r="S103" i="43"/>
  <c r="AN169" i="43"/>
  <c r="R121" i="43"/>
  <c r="AP169" i="43"/>
  <c r="J12" i="70"/>
  <c r="J25" i="70" s="1"/>
  <c r="J52" i="70" s="1"/>
  <c r="J81" i="70" s="1"/>
  <c r="K12" i="70"/>
  <c r="K25" i="70" s="1"/>
  <c r="K52" i="70" s="1"/>
  <c r="K81" i="70" s="1"/>
  <c r="AN338" i="42"/>
  <c r="Q85" i="43"/>
  <c r="Q157" i="43"/>
  <c r="R13" i="43"/>
  <c r="R31" i="43"/>
  <c r="R157" i="43"/>
  <c r="M12" i="70"/>
  <c r="M25" i="70" s="1"/>
  <c r="M52" i="70" s="1"/>
  <c r="M81" i="70" s="1"/>
  <c r="C12" i="70"/>
  <c r="Q309" i="42"/>
  <c r="S85" i="43"/>
  <c r="S157" i="43"/>
  <c r="R103" i="43"/>
  <c r="AN365" i="42" l="1"/>
  <c r="G13" i="53"/>
  <c r="G25" i="53" s="1"/>
  <c r="G48" i="53" s="1"/>
  <c r="G13" i="71"/>
  <c r="G25" i="71" s="1"/>
  <c r="G48" i="71" s="1"/>
  <c r="H13" i="71"/>
  <c r="H25" i="71" s="1"/>
  <c r="H48" i="71" s="1"/>
  <c r="H13" i="53"/>
  <c r="H25" i="53" s="1"/>
  <c r="H48" i="53" s="1"/>
  <c r="K13" i="71"/>
  <c r="K25" i="71" s="1"/>
  <c r="K48" i="71" s="1"/>
  <c r="K13" i="53"/>
  <c r="K25" i="53" s="1"/>
  <c r="K48" i="53" s="1"/>
  <c r="S175" i="43"/>
  <c r="F13" i="53"/>
  <c r="F25" i="53" s="1"/>
  <c r="F48" i="53" s="1"/>
  <c r="F13" i="71"/>
  <c r="F25" i="71" s="1"/>
  <c r="F48" i="71" s="1"/>
  <c r="C25" i="70"/>
  <c r="E13" i="53"/>
  <c r="E25" i="53" s="1"/>
  <c r="E48" i="53" s="1"/>
  <c r="E13" i="71"/>
  <c r="E25" i="71" s="1"/>
  <c r="E48" i="71" s="1"/>
  <c r="J13" i="53"/>
  <c r="J25" i="53" s="1"/>
  <c r="J48" i="53" s="1"/>
  <c r="J13" i="71"/>
  <c r="J25" i="71" s="1"/>
  <c r="J48" i="71" s="1"/>
  <c r="R175" i="43"/>
  <c r="D13" i="71"/>
  <c r="D25" i="71" s="1"/>
  <c r="D48" i="71" s="1"/>
  <c r="D13" i="53"/>
  <c r="D25" i="53" s="1"/>
  <c r="D48" i="53" s="1"/>
  <c r="I13" i="53"/>
  <c r="I25" i="53" s="1"/>
  <c r="I48" i="53" s="1"/>
  <c r="I13" i="71"/>
  <c r="I25" i="71" s="1"/>
  <c r="I48" i="71" s="1"/>
  <c r="C13" i="53"/>
  <c r="C13" i="71"/>
  <c r="Q175" i="43"/>
  <c r="C25" i="53" l="1"/>
  <c r="L13" i="53"/>
  <c r="M13" i="53"/>
  <c r="C52" i="70"/>
  <c r="C81" i="70" s="1"/>
  <c r="E74" i="71"/>
  <c r="F74" i="71"/>
  <c r="G74" i="71"/>
  <c r="J74" i="71"/>
  <c r="K74" i="71"/>
  <c r="H74" i="71"/>
  <c r="M13" i="71"/>
  <c r="L13" i="71"/>
  <c r="C25" i="71"/>
  <c r="I74" i="71"/>
  <c r="D74" i="71"/>
  <c r="AN308" i="42" l="1"/>
  <c r="C48" i="71"/>
  <c r="L25" i="71"/>
  <c r="M25" i="71"/>
  <c r="AO308" i="42"/>
  <c r="AP308" i="42"/>
  <c r="C48" i="53"/>
  <c r="L25" i="53"/>
  <c r="M25" i="53"/>
  <c r="AP307" i="42" l="1"/>
  <c r="AP15" i="42"/>
  <c r="AN61" i="42"/>
  <c r="AO84" i="42"/>
  <c r="AP107" i="42"/>
  <c r="AN153" i="42"/>
  <c r="AO176" i="42"/>
  <c r="AP199" i="42"/>
  <c r="AN245" i="42"/>
  <c r="AO268" i="42"/>
  <c r="AP291" i="42"/>
  <c r="AN38" i="42"/>
  <c r="AO61" i="42"/>
  <c r="AP84" i="42"/>
  <c r="AN130" i="42"/>
  <c r="AO153" i="42"/>
  <c r="AP176" i="42"/>
  <c r="AN222" i="42"/>
  <c r="AO245" i="42"/>
  <c r="AP268" i="42"/>
  <c r="AN15" i="42"/>
  <c r="AN307" i="42"/>
  <c r="AO38" i="42"/>
  <c r="AP61" i="42"/>
  <c r="AN107" i="42"/>
  <c r="AO130" i="42"/>
  <c r="AP153" i="42"/>
  <c r="AN199" i="42"/>
  <c r="AO222" i="42"/>
  <c r="AP245" i="42"/>
  <c r="AN291" i="42"/>
  <c r="L48" i="71"/>
  <c r="M48" i="71"/>
  <c r="C74" i="71"/>
  <c r="AO307" i="42"/>
  <c r="AO15" i="42"/>
  <c r="AP38" i="42"/>
  <c r="AN84" i="42"/>
  <c r="AO107" i="42"/>
  <c r="AP130" i="42"/>
  <c r="AN176" i="42"/>
  <c r="AO199" i="42"/>
  <c r="AP222" i="42"/>
  <c r="AN268" i="42"/>
  <c r="AO291" i="42"/>
  <c r="L48" i="53"/>
  <c r="M48" i="53"/>
  <c r="R290" i="42" l="1"/>
  <c r="Q175" i="42"/>
  <c r="S37" i="42"/>
  <c r="AO314" i="42"/>
  <c r="Q198" i="42"/>
  <c r="S60" i="42"/>
  <c r="S267" i="42"/>
  <c r="R152" i="42"/>
  <c r="Q37" i="42"/>
  <c r="S198" i="42"/>
  <c r="R83" i="42"/>
  <c r="R198" i="42"/>
  <c r="Q83" i="42"/>
  <c r="R221" i="42"/>
  <c r="Q106" i="42"/>
  <c r="S175" i="42"/>
  <c r="R60" i="42"/>
  <c r="Q244" i="42"/>
  <c r="S106" i="42"/>
  <c r="S221" i="42"/>
  <c r="R106" i="42"/>
  <c r="S244" i="42"/>
  <c r="R129" i="42"/>
  <c r="AN314" i="42"/>
  <c r="Q221" i="42"/>
  <c r="S83" i="42"/>
  <c r="R267" i="42"/>
  <c r="Q152" i="42"/>
  <c r="I16" i="47" s="1"/>
  <c r="S14" i="42"/>
  <c r="Q267" i="42"/>
  <c r="S129" i="42"/>
  <c r="R14" i="42"/>
  <c r="L74" i="71"/>
  <c r="Q290" i="42"/>
  <c r="O16" i="47" s="1"/>
  <c r="S152" i="42"/>
  <c r="R37" i="42"/>
  <c r="Q14" i="42"/>
  <c r="R244" i="42"/>
  <c r="Q129" i="42"/>
  <c r="S290" i="42"/>
  <c r="R175" i="42"/>
  <c r="Q60" i="42"/>
  <c r="E16" i="47" s="1"/>
  <c r="AP314" i="42"/>
  <c r="H16" i="47" l="1"/>
  <c r="L16" i="47"/>
  <c r="N16" i="47"/>
  <c r="N29" i="47" s="1"/>
  <c r="N56" i="47" s="1"/>
  <c r="C16" i="47"/>
  <c r="F16" i="47"/>
  <c r="F29" i="47" s="1"/>
  <c r="F56" i="47" s="1"/>
  <c r="G16" i="47"/>
  <c r="M16" i="47"/>
  <c r="M29" i="47" s="1"/>
  <c r="M56" i="47" s="1"/>
  <c r="J16" i="47"/>
  <c r="J29" i="47" s="1"/>
  <c r="J56" i="47" s="1"/>
  <c r="D16" i="47"/>
  <c r="D29" i="47" s="1"/>
  <c r="D56" i="47" s="1"/>
  <c r="K16" i="47"/>
  <c r="K29" i="47" s="1"/>
  <c r="K56" i="47" s="1"/>
  <c r="E29" i="47"/>
  <c r="E56" i="47" s="1"/>
  <c r="O29" i="47"/>
  <c r="O56" i="47" s="1"/>
  <c r="L29" i="47"/>
  <c r="L56" i="47" s="1"/>
  <c r="I29" i="47"/>
  <c r="I56" i="47" s="1"/>
  <c r="H29" i="47"/>
  <c r="H56" i="47" s="1"/>
  <c r="G29" i="47"/>
  <c r="G56" i="47" s="1"/>
  <c r="S313" i="42"/>
  <c r="H16" i="70"/>
  <c r="H29" i="70" s="1"/>
  <c r="H56" i="70" s="1"/>
  <c r="N16" i="70"/>
  <c r="N29" i="70" s="1"/>
  <c r="N56" i="70" s="1"/>
  <c r="D16" i="70"/>
  <c r="D29" i="70" s="1"/>
  <c r="D56" i="70" s="1"/>
  <c r="L16" i="70"/>
  <c r="L29" i="70" s="1"/>
  <c r="L56" i="70" s="1"/>
  <c r="Q313" i="42"/>
  <c r="M16" i="70"/>
  <c r="M29" i="70" s="1"/>
  <c r="M56" i="70" s="1"/>
  <c r="E16" i="70"/>
  <c r="E29" i="70" s="1"/>
  <c r="E56" i="70" s="1"/>
  <c r="E85" i="70" s="1"/>
  <c r="C16" i="70"/>
  <c r="O16" i="70"/>
  <c r="O29" i="70" s="1"/>
  <c r="O56" i="70" s="1"/>
  <c r="G16" i="70"/>
  <c r="G29" i="70" s="1"/>
  <c r="G56" i="70" s="1"/>
  <c r="F16" i="70"/>
  <c r="F29" i="70" s="1"/>
  <c r="F56" i="70" s="1"/>
  <c r="I16" i="70"/>
  <c r="I29" i="70" s="1"/>
  <c r="I56" i="70" s="1"/>
  <c r="K16" i="70"/>
  <c r="K29" i="70" s="1"/>
  <c r="K56" i="70" s="1"/>
  <c r="R313" i="42"/>
  <c r="J16" i="70"/>
  <c r="J29" i="70" s="1"/>
  <c r="J56" i="70" s="1"/>
  <c r="J85" i="70" l="1"/>
  <c r="K85" i="70"/>
  <c r="O85" i="70"/>
  <c r="N85" i="70"/>
  <c r="M85" i="70"/>
  <c r="L85" i="70"/>
  <c r="I85" i="70"/>
  <c r="G85" i="70"/>
  <c r="D85" i="70"/>
  <c r="H85" i="70"/>
  <c r="F85" i="70"/>
  <c r="C29" i="47"/>
  <c r="P16" i="47"/>
  <c r="Q16" i="47"/>
  <c r="CX154" i="43"/>
  <c r="CW118" i="43"/>
  <c r="CV82" i="43"/>
  <c r="CX71" i="43"/>
  <c r="CX136" i="43"/>
  <c r="CW161" i="43"/>
  <c r="CW136" i="43"/>
  <c r="CX35" i="43"/>
  <c r="CW107" i="43"/>
  <c r="CV100" i="43"/>
  <c r="CX118" i="43"/>
  <c r="CX64" i="43"/>
  <c r="CW71" i="43"/>
  <c r="CX53" i="43"/>
  <c r="CW100" i="43"/>
  <c r="CW177" i="43"/>
  <c r="CW17" i="43"/>
  <c r="CX177" i="43"/>
  <c r="CX17" i="43"/>
  <c r="CW143" i="43"/>
  <c r="CV35" i="43"/>
  <c r="CW89" i="43"/>
  <c r="CV154" i="43"/>
  <c r="CV107" i="43"/>
  <c r="CV118" i="43"/>
  <c r="CV28" i="43"/>
  <c r="CX46" i="43"/>
  <c r="CW154" i="43"/>
  <c r="CV64" i="43"/>
  <c r="CV177" i="43"/>
  <c r="CV17" i="43"/>
  <c r="CX89" i="43"/>
  <c r="CX28" i="43"/>
  <c r="CW125" i="43"/>
  <c r="CV71" i="43"/>
  <c r="CX100" i="43"/>
  <c r="CX143" i="43"/>
  <c r="CW82" i="43"/>
  <c r="CX107" i="43"/>
  <c r="CW35" i="43"/>
  <c r="CV170" i="43"/>
  <c r="CV10" i="43"/>
  <c r="CX82" i="43"/>
  <c r="CX125" i="43"/>
  <c r="CW10" i="43"/>
  <c r="CW170" i="43"/>
  <c r="CV161" i="43"/>
  <c r="CV143" i="43"/>
  <c r="CX161" i="43"/>
  <c r="CX10" i="43"/>
  <c r="CX170" i="43"/>
  <c r="CW46" i="43"/>
  <c r="CV89" i="43"/>
  <c r="CV46" i="43"/>
  <c r="CW53" i="43"/>
  <c r="CW28" i="43"/>
  <c r="CV53" i="43"/>
  <c r="CW64" i="43"/>
  <c r="CV136" i="43"/>
  <c r="CV125" i="43"/>
  <c r="C29" i="70"/>
  <c r="Q16" i="70"/>
  <c r="P16" i="70"/>
  <c r="C56" i="47" l="1"/>
  <c r="P29" i="47"/>
  <c r="CB143" i="43"/>
  <c r="CD125" i="43"/>
  <c r="CB89" i="43"/>
  <c r="CD161" i="43"/>
  <c r="CD107" i="43"/>
  <c r="CD17" i="43"/>
  <c r="CD177" i="43"/>
  <c r="CB125" i="43"/>
  <c r="BI322" i="42"/>
  <c r="BJ322" i="42"/>
  <c r="BJ323" i="42"/>
  <c r="C56" i="70"/>
  <c r="C85" i="70" s="1"/>
  <c r="P29" i="70"/>
  <c r="CX172" i="43"/>
  <c r="CW179" i="43"/>
  <c r="BI320" i="42"/>
  <c r="CC17" i="43"/>
  <c r="CC177" i="43"/>
  <c r="CB53" i="43"/>
  <c r="CD143" i="43"/>
  <c r="CB71" i="43"/>
  <c r="CB177" i="43"/>
  <c r="CB17" i="43"/>
  <c r="CB107" i="43"/>
  <c r="CD89" i="43"/>
  <c r="BK323" i="42"/>
  <c r="CW172" i="43"/>
  <c r="CV172" i="43"/>
  <c r="CX179" i="43"/>
  <c r="BJ320" i="42"/>
  <c r="CD71" i="43"/>
  <c r="CB161" i="43"/>
  <c r="CC35" i="43"/>
  <c r="CC107" i="43"/>
  <c r="CC53" i="43"/>
  <c r="BK321" i="42"/>
  <c r="CB35" i="43"/>
  <c r="BI321" i="42"/>
  <c r="BJ321" i="42"/>
  <c r="CC125" i="43"/>
  <c r="BK322" i="42"/>
  <c r="CV179" i="43"/>
  <c r="CC161" i="43"/>
  <c r="CC143" i="43"/>
  <c r="CD35" i="43"/>
  <c r="CC71" i="43"/>
  <c r="CC89" i="43"/>
  <c r="BK320" i="42"/>
  <c r="CD53" i="43"/>
  <c r="P56" i="47" l="1"/>
  <c r="CF316" i="42"/>
  <c r="CD322" i="42"/>
  <c r="CE315" i="42"/>
  <c r="CF313" i="42"/>
  <c r="CE316" i="42"/>
  <c r="BI313" i="42"/>
  <c r="Q192" i="42"/>
  <c r="R54" i="42"/>
  <c r="Q100" i="42"/>
  <c r="BJ313" i="42"/>
  <c r="R123" i="42"/>
  <c r="CD170" i="43"/>
  <c r="CD10" i="43"/>
  <c r="S7" i="43"/>
  <c r="CB154" i="43"/>
  <c r="Q151" i="43"/>
  <c r="CD118" i="43"/>
  <c r="S115" i="43"/>
  <c r="CD154" i="43"/>
  <c r="S151" i="43"/>
  <c r="S261" i="42"/>
  <c r="CD64" i="43"/>
  <c r="S61" i="43"/>
  <c r="CB170" i="43"/>
  <c r="CB10" i="43"/>
  <c r="Q7" i="43"/>
  <c r="S284" i="42"/>
  <c r="BJ314" i="42"/>
  <c r="CD307" i="42"/>
  <c r="CB46" i="43"/>
  <c r="Q43" i="43"/>
  <c r="R124" i="42"/>
  <c r="R147" i="42"/>
  <c r="S32" i="42"/>
  <c r="Q239" i="42"/>
  <c r="R170" i="42"/>
  <c r="Q216" i="42"/>
  <c r="S193" i="42"/>
  <c r="S170" i="42"/>
  <c r="R239" i="42"/>
  <c r="BJ309" i="42"/>
  <c r="R33" i="42"/>
  <c r="AP356" i="42"/>
  <c r="AO355" i="42"/>
  <c r="AN355" i="42"/>
  <c r="CF308" i="42"/>
  <c r="CD309" i="42"/>
  <c r="CF306" i="42"/>
  <c r="CF323" i="42"/>
  <c r="CD315" i="42"/>
  <c r="CD323" i="42"/>
  <c r="CF320" i="42"/>
  <c r="Q77" i="42"/>
  <c r="Q169" i="42"/>
  <c r="Q123" i="42"/>
  <c r="H10" i="47" s="1"/>
  <c r="R31" i="42"/>
  <c r="R284" i="42"/>
  <c r="Q238" i="42"/>
  <c r="R192" i="42"/>
  <c r="R238" i="42"/>
  <c r="CD82" i="43"/>
  <c r="S79" i="43"/>
  <c r="CC100" i="43"/>
  <c r="R97" i="43"/>
  <c r="S238" i="42"/>
  <c r="S54" i="42"/>
  <c r="CD28" i="43"/>
  <c r="S25" i="43"/>
  <c r="S192" i="42"/>
  <c r="CC64" i="43"/>
  <c r="R61" i="43"/>
  <c r="CB64" i="43"/>
  <c r="Q61" i="43"/>
  <c r="BI307" i="42"/>
  <c r="CB118" i="43"/>
  <c r="Q115" i="43"/>
  <c r="BI315" i="42"/>
  <c r="R193" i="42"/>
  <c r="Q170" i="42"/>
  <c r="S101" i="42"/>
  <c r="S262" i="42"/>
  <c r="Q147" i="42"/>
  <c r="BK308" i="42"/>
  <c r="S9" i="42"/>
  <c r="BI308" i="42"/>
  <c r="Q9" i="42"/>
  <c r="R285" i="42"/>
  <c r="BK316" i="42"/>
  <c r="AP354" i="42"/>
  <c r="CF314" i="42"/>
  <c r="AP355" i="42"/>
  <c r="CB179" i="43"/>
  <c r="CC179" i="43"/>
  <c r="AN354" i="42"/>
  <c r="P56" i="70"/>
  <c r="R77" i="42"/>
  <c r="Q31" i="42"/>
  <c r="D10" i="47" s="1"/>
  <c r="Q261" i="42"/>
  <c r="R100" i="42"/>
  <c r="Q54" i="42"/>
  <c r="E10" i="47" s="1"/>
  <c r="R146" i="42"/>
  <c r="CE314" i="42"/>
  <c r="CE307" i="42"/>
  <c r="CB82" i="43"/>
  <c r="Q79" i="43"/>
  <c r="CC28" i="43"/>
  <c r="R25" i="43"/>
  <c r="BK307" i="42"/>
  <c r="S123" i="42"/>
  <c r="CD100" i="43"/>
  <c r="S97" i="43"/>
  <c r="CD136" i="43"/>
  <c r="S133" i="43"/>
  <c r="S100" i="42"/>
  <c r="S215" i="42"/>
  <c r="CC170" i="43"/>
  <c r="CC10" i="43"/>
  <c r="R7" i="43"/>
  <c r="CB28" i="43"/>
  <c r="Q25" i="43"/>
  <c r="CD46" i="43"/>
  <c r="S43" i="43"/>
  <c r="CC136" i="43"/>
  <c r="R133" i="43"/>
  <c r="BK314" i="42"/>
  <c r="BJ307" i="42"/>
  <c r="BI314" i="42"/>
  <c r="R32" i="42"/>
  <c r="Q193" i="42"/>
  <c r="S285" i="42"/>
  <c r="Q78" i="42"/>
  <c r="R78" i="42"/>
  <c r="S55" i="42"/>
  <c r="S216" i="42"/>
  <c r="S147" i="42"/>
  <c r="R216" i="42"/>
  <c r="Q32" i="42"/>
  <c r="R55" i="42"/>
  <c r="CD314" i="42"/>
  <c r="R79" i="42"/>
  <c r="CF321" i="42"/>
  <c r="BJ316" i="42"/>
  <c r="AO354" i="42"/>
  <c r="AO356" i="42"/>
  <c r="CD320" i="42"/>
  <c r="CF309" i="42"/>
  <c r="CD313" i="42"/>
  <c r="CD316" i="42"/>
  <c r="CE309" i="42"/>
  <c r="CE322" i="42"/>
  <c r="CE323" i="42"/>
  <c r="CF315" i="42"/>
  <c r="BI306" i="42"/>
  <c r="Q8" i="42"/>
  <c r="CF322" i="42"/>
  <c r="CE308" i="42"/>
  <c r="CE306" i="42"/>
  <c r="CD308" i="42"/>
  <c r="Q284" i="42"/>
  <c r="O10" i="47" s="1"/>
  <c r="R215" i="42"/>
  <c r="R169" i="42"/>
  <c r="BJ306" i="42"/>
  <c r="R8" i="42"/>
  <c r="R261" i="42"/>
  <c r="Q146" i="42"/>
  <c r="I10" i="47" s="1"/>
  <c r="Q215" i="42"/>
  <c r="S31" i="42"/>
  <c r="CC46" i="43"/>
  <c r="R43" i="43"/>
  <c r="CC154" i="43"/>
  <c r="R151" i="43"/>
  <c r="CB100" i="43"/>
  <c r="Q97" i="43"/>
  <c r="CF307" i="42"/>
  <c r="CC82" i="43"/>
  <c r="R79" i="43"/>
  <c r="S77" i="42"/>
  <c r="BK313" i="42"/>
  <c r="BK306" i="42"/>
  <c r="S8" i="42"/>
  <c r="CE321" i="42"/>
  <c r="CB136" i="43"/>
  <c r="Q133" i="43"/>
  <c r="CC118" i="43"/>
  <c r="R115" i="43"/>
  <c r="S146" i="42"/>
  <c r="S169" i="42"/>
  <c r="CD321" i="42"/>
  <c r="Q101" i="42"/>
  <c r="BJ315" i="42"/>
  <c r="S124" i="42"/>
  <c r="BK315" i="42"/>
  <c r="Q124" i="42"/>
  <c r="S78" i="42"/>
  <c r="BJ308" i="42"/>
  <c r="R9" i="42"/>
  <c r="Q55" i="42"/>
  <c r="R262" i="42"/>
  <c r="Q262" i="42"/>
  <c r="Q285" i="42"/>
  <c r="S239" i="42"/>
  <c r="BK309" i="42"/>
  <c r="S33" i="42"/>
  <c r="CD179" i="43"/>
  <c r="L10" i="47" l="1"/>
  <c r="M10" i="47"/>
  <c r="N10" i="47"/>
  <c r="K10" i="47"/>
  <c r="J10" i="47"/>
  <c r="J23" i="47" s="1"/>
  <c r="J50" i="47" s="1"/>
  <c r="F10" i="47"/>
  <c r="G10" i="47"/>
  <c r="G23" i="47" s="1"/>
  <c r="G50" i="47" s="1"/>
  <c r="C10" i="47"/>
  <c r="P85" i="70"/>
  <c r="I23" i="47"/>
  <c r="I50" i="47" s="1"/>
  <c r="N23" i="47"/>
  <c r="N50" i="47" s="1"/>
  <c r="L23" i="47"/>
  <c r="L50" i="47" s="1"/>
  <c r="F23" i="47"/>
  <c r="F50" i="47" s="1"/>
  <c r="D23" i="47"/>
  <c r="D50" i="47" s="1"/>
  <c r="H23" i="47"/>
  <c r="H50" i="47" s="1"/>
  <c r="K23" i="47"/>
  <c r="K50" i="47" s="1"/>
  <c r="O23" i="47"/>
  <c r="O50" i="47" s="1"/>
  <c r="E23" i="47"/>
  <c r="E50" i="47" s="1"/>
  <c r="M23" i="47"/>
  <c r="M50" i="47" s="1"/>
  <c r="CD306" i="42"/>
  <c r="N11" i="70"/>
  <c r="N24" i="70" s="1"/>
  <c r="N51" i="70" s="1"/>
  <c r="N80" i="70" s="1"/>
  <c r="G11" i="70"/>
  <c r="G24" i="70" s="1"/>
  <c r="G51" i="70" s="1"/>
  <c r="G80" i="70" s="1"/>
  <c r="AN336" i="42"/>
  <c r="AN327" i="42"/>
  <c r="D10" i="70"/>
  <c r="D23" i="70" s="1"/>
  <c r="D50" i="70" s="1"/>
  <c r="AN337" i="42"/>
  <c r="AN328" i="42"/>
  <c r="M11" i="70"/>
  <c r="M24" i="70" s="1"/>
  <c r="M51" i="70" s="1"/>
  <c r="M80" i="70" s="1"/>
  <c r="CE320" i="42"/>
  <c r="AP338" i="42"/>
  <c r="AP329" i="42"/>
  <c r="AO337" i="42"/>
  <c r="AO328" i="42"/>
  <c r="S307" i="42"/>
  <c r="AO336" i="42"/>
  <c r="AO327" i="42"/>
  <c r="O10" i="70"/>
  <c r="O23" i="70" s="1"/>
  <c r="O50" i="70" s="1"/>
  <c r="CE313" i="42"/>
  <c r="AO347" i="42"/>
  <c r="R169" i="43"/>
  <c r="G8" i="71"/>
  <c r="G20" i="71" s="1"/>
  <c r="G44" i="71" s="1"/>
  <c r="G8" i="53"/>
  <c r="G20" i="53" s="1"/>
  <c r="G44" i="53" s="1"/>
  <c r="J11" i="70"/>
  <c r="J24" i="70" s="1"/>
  <c r="J51" i="70" s="1"/>
  <c r="J80" i="70" s="1"/>
  <c r="S169" i="43"/>
  <c r="AN345" i="42"/>
  <c r="H11" i="70"/>
  <c r="H24" i="70" s="1"/>
  <c r="H51" i="70" s="1"/>
  <c r="H80" i="70" s="1"/>
  <c r="AP345" i="42"/>
  <c r="E10" i="70"/>
  <c r="E23" i="70" s="1"/>
  <c r="E50" i="70" s="1"/>
  <c r="AN212" i="43"/>
  <c r="AP347" i="42"/>
  <c r="S308" i="42"/>
  <c r="I8" i="71"/>
  <c r="I20" i="71" s="1"/>
  <c r="I44" i="71" s="1"/>
  <c r="I8" i="53"/>
  <c r="I20" i="53" s="1"/>
  <c r="I44" i="53" s="1"/>
  <c r="AO338" i="42"/>
  <c r="AO329" i="42"/>
  <c r="CB172" i="43"/>
  <c r="O11" i="70"/>
  <c r="O24" i="70" s="1"/>
  <c r="O51" i="70" s="1"/>
  <c r="O80" i="70" s="1"/>
  <c r="E11" i="70"/>
  <c r="E24" i="70" s="1"/>
  <c r="E51" i="70" s="1"/>
  <c r="E80" i="70" s="1"/>
  <c r="J8" i="71"/>
  <c r="J20" i="71" s="1"/>
  <c r="J44" i="71" s="1"/>
  <c r="J8" i="53"/>
  <c r="J20" i="53" s="1"/>
  <c r="J44" i="53" s="1"/>
  <c r="H8" i="53"/>
  <c r="H20" i="53" s="1"/>
  <c r="H44" i="53" s="1"/>
  <c r="H8" i="71"/>
  <c r="H20" i="71" s="1"/>
  <c r="H44" i="71" s="1"/>
  <c r="C10" i="70"/>
  <c r="Q307" i="42"/>
  <c r="F11" i="70"/>
  <c r="F24" i="70" s="1"/>
  <c r="F51" i="70" s="1"/>
  <c r="F80" i="70" s="1"/>
  <c r="K11" i="70"/>
  <c r="K24" i="70" s="1"/>
  <c r="K51" i="70" s="1"/>
  <c r="K80" i="70" s="1"/>
  <c r="N10" i="70"/>
  <c r="N23" i="70" s="1"/>
  <c r="N50" i="70" s="1"/>
  <c r="Q308" i="42"/>
  <c r="C11" i="70"/>
  <c r="AP337" i="42"/>
  <c r="AP328" i="42"/>
  <c r="H10" i="70"/>
  <c r="H23" i="70" s="1"/>
  <c r="H50" i="70" s="1"/>
  <c r="J10" i="70"/>
  <c r="J23" i="70" s="1"/>
  <c r="J50" i="70" s="1"/>
  <c r="F10" i="70"/>
  <c r="F23" i="70" s="1"/>
  <c r="F50" i="70" s="1"/>
  <c r="L11" i="70"/>
  <c r="L24" i="70" s="1"/>
  <c r="L51" i="70" s="1"/>
  <c r="L80" i="70" s="1"/>
  <c r="C8" i="71"/>
  <c r="C8" i="53"/>
  <c r="Q169" i="43"/>
  <c r="AO345" i="42"/>
  <c r="K10" i="70"/>
  <c r="K23" i="70" s="1"/>
  <c r="K50" i="70" s="1"/>
  <c r="AP212" i="43"/>
  <c r="S309" i="42"/>
  <c r="AO212" i="43"/>
  <c r="AN346" i="42"/>
  <c r="M10" i="70"/>
  <c r="M23" i="70" s="1"/>
  <c r="M50" i="70" s="1"/>
  <c r="R308" i="42"/>
  <c r="AP346" i="42"/>
  <c r="AO346" i="42"/>
  <c r="AP336" i="42"/>
  <c r="AP327" i="42"/>
  <c r="L10" i="70"/>
  <c r="L23" i="70" s="1"/>
  <c r="L50" i="70" s="1"/>
  <c r="I10" i="70"/>
  <c r="I23" i="70" s="1"/>
  <c r="I50" i="70" s="1"/>
  <c r="R307" i="42"/>
  <c r="F12" i="70"/>
  <c r="F25" i="70" s="1"/>
  <c r="F52" i="70" s="1"/>
  <c r="F81" i="70" s="1"/>
  <c r="D11" i="70"/>
  <c r="D24" i="70" s="1"/>
  <c r="D51" i="70" s="1"/>
  <c r="D80" i="70" s="1"/>
  <c r="D8" i="53"/>
  <c r="D20" i="53" s="1"/>
  <c r="D44" i="53" s="1"/>
  <c r="D8" i="71"/>
  <c r="D20" i="71" s="1"/>
  <c r="D44" i="71" s="1"/>
  <c r="D50" i="71" s="1"/>
  <c r="D8" i="72" s="1"/>
  <c r="CC172" i="43"/>
  <c r="I11" i="70"/>
  <c r="I24" i="70" s="1"/>
  <c r="I51" i="70" s="1"/>
  <c r="I80" i="70" s="1"/>
  <c r="F8" i="71"/>
  <c r="F20" i="71" s="1"/>
  <c r="F44" i="71" s="1"/>
  <c r="F8" i="53"/>
  <c r="F20" i="53" s="1"/>
  <c r="F44" i="53" s="1"/>
  <c r="R309" i="42"/>
  <c r="D12" i="70"/>
  <c r="E8" i="53"/>
  <c r="E20" i="53" s="1"/>
  <c r="E44" i="53" s="1"/>
  <c r="E8" i="71"/>
  <c r="E20" i="71" s="1"/>
  <c r="E44" i="71" s="1"/>
  <c r="K8" i="53"/>
  <c r="K20" i="53" s="1"/>
  <c r="K44" i="53" s="1"/>
  <c r="K8" i="71"/>
  <c r="K20" i="71" s="1"/>
  <c r="K44" i="71" s="1"/>
  <c r="CD172" i="43"/>
  <c r="G10" i="70"/>
  <c r="G23" i="70" s="1"/>
  <c r="G50" i="70" s="1"/>
  <c r="K79" i="70" l="1"/>
  <c r="K57" i="70"/>
  <c r="D25" i="72" s="1"/>
  <c r="L79" i="70"/>
  <c r="L57" i="70"/>
  <c r="L65" i="70" s="1"/>
  <c r="N79" i="70"/>
  <c r="N57" i="70"/>
  <c r="D28" i="72" s="1"/>
  <c r="I79" i="70"/>
  <c r="I57" i="70"/>
  <c r="D23" i="72" s="1"/>
  <c r="F79" i="70"/>
  <c r="F57" i="70"/>
  <c r="D20" i="72" s="1"/>
  <c r="H79" i="70"/>
  <c r="H57" i="70"/>
  <c r="D22" i="72" s="1"/>
  <c r="E79" i="70"/>
  <c r="E57" i="70"/>
  <c r="D19" i="72" s="1"/>
  <c r="G79" i="70"/>
  <c r="G57" i="70"/>
  <c r="M79" i="70"/>
  <c r="M57" i="70"/>
  <c r="D27" i="72" s="1"/>
  <c r="J79" i="70"/>
  <c r="J57" i="70"/>
  <c r="D24" i="72" s="1"/>
  <c r="O79" i="70"/>
  <c r="O57" i="70"/>
  <c r="D29" i="72" s="1"/>
  <c r="D79" i="70"/>
  <c r="AP363" i="42"/>
  <c r="O57" i="47"/>
  <c r="C29" i="61" s="1"/>
  <c r="K57" i="47"/>
  <c r="H57" i="47"/>
  <c r="D57" i="47"/>
  <c r="L57" i="47"/>
  <c r="C26" i="61" s="1"/>
  <c r="G57" i="47"/>
  <c r="C23" i="47"/>
  <c r="P10" i="47"/>
  <c r="Q10" i="47"/>
  <c r="M57" i="47"/>
  <c r="I57" i="47"/>
  <c r="J57" i="47"/>
  <c r="E57" i="47"/>
  <c r="C19" i="61" s="1"/>
  <c r="F57" i="47"/>
  <c r="N57" i="47"/>
  <c r="AO363" i="42"/>
  <c r="D25" i="70"/>
  <c r="P12" i="70"/>
  <c r="Q12" i="70"/>
  <c r="K64" i="70"/>
  <c r="J50" i="53"/>
  <c r="C13" i="61" s="1"/>
  <c r="AN203" i="43"/>
  <c r="AN221" i="43" s="1"/>
  <c r="AN194" i="43"/>
  <c r="K70" i="71"/>
  <c r="K50" i="71"/>
  <c r="AO194" i="43"/>
  <c r="AO203" i="43"/>
  <c r="AO221" i="43" s="1"/>
  <c r="AP364" i="42"/>
  <c r="N64" i="70"/>
  <c r="J70" i="71"/>
  <c r="J50" i="71"/>
  <c r="G70" i="71"/>
  <c r="G50" i="71"/>
  <c r="O65" i="70"/>
  <c r="G50" i="53"/>
  <c r="C10" i="61" s="1"/>
  <c r="K50" i="53"/>
  <c r="E70" i="71"/>
  <c r="E50" i="71"/>
  <c r="M64" i="70"/>
  <c r="C20" i="53"/>
  <c r="L8" i="53"/>
  <c r="M8" i="53"/>
  <c r="C23" i="70"/>
  <c r="P10" i="70"/>
  <c r="Q10" i="70"/>
  <c r="I50" i="53"/>
  <c r="C11" i="61" s="1"/>
  <c r="AO364" i="42"/>
  <c r="AP365" i="42"/>
  <c r="AN364" i="42"/>
  <c r="AN363" i="42"/>
  <c r="F70" i="71"/>
  <c r="F50" i="71"/>
  <c r="D50" i="53"/>
  <c r="H50" i="53"/>
  <c r="AP194" i="43"/>
  <c r="AP203" i="43"/>
  <c r="AP221" i="43" s="1"/>
  <c r="E50" i="53"/>
  <c r="F50" i="53"/>
  <c r="D70" i="71"/>
  <c r="C20" i="71"/>
  <c r="M8" i="71"/>
  <c r="L8" i="71"/>
  <c r="F66" i="70"/>
  <c r="H64" i="70"/>
  <c r="C24" i="70"/>
  <c r="P11" i="70"/>
  <c r="Q11" i="70"/>
  <c r="H70" i="71"/>
  <c r="H50" i="71"/>
  <c r="AO365" i="42"/>
  <c r="I70" i="71"/>
  <c r="I50" i="71"/>
  <c r="E64" i="70"/>
  <c r="N65" i="70" l="1"/>
  <c r="J64" i="47"/>
  <c r="C24" i="61"/>
  <c r="D64" i="47"/>
  <c r="C18" i="61"/>
  <c r="G86" i="70"/>
  <c r="D21" i="72"/>
  <c r="L86" i="70"/>
  <c r="D26" i="72"/>
  <c r="F56" i="53"/>
  <c r="C33" i="61"/>
  <c r="H56" i="53"/>
  <c r="C9" i="61"/>
  <c r="E56" i="71"/>
  <c r="D12" i="72"/>
  <c r="J56" i="71"/>
  <c r="D13" i="72"/>
  <c r="N64" i="47"/>
  <c r="C28" i="61"/>
  <c r="I64" i="47"/>
  <c r="C23" i="61"/>
  <c r="H64" i="47"/>
  <c r="C22" i="61"/>
  <c r="H56" i="71"/>
  <c r="D9" i="72"/>
  <c r="E56" i="53"/>
  <c r="C12" i="61"/>
  <c r="D56" i="53"/>
  <c r="C8" i="61"/>
  <c r="F64" i="47"/>
  <c r="C20" i="61"/>
  <c r="M64" i="47"/>
  <c r="C27" i="61"/>
  <c r="G64" i="47"/>
  <c r="C21" i="61"/>
  <c r="K64" i="47"/>
  <c r="C25" i="61"/>
  <c r="I56" i="71"/>
  <c r="D11" i="72"/>
  <c r="F56" i="71"/>
  <c r="D33" i="72"/>
  <c r="K56" i="53"/>
  <c r="C34" i="61"/>
  <c r="G56" i="71"/>
  <c r="D10" i="72"/>
  <c r="K56" i="71"/>
  <c r="D34" i="72"/>
  <c r="J86" i="70"/>
  <c r="H86" i="70"/>
  <c r="G65" i="70"/>
  <c r="O86" i="70"/>
  <c r="M86" i="70"/>
  <c r="E86" i="70"/>
  <c r="F86" i="70"/>
  <c r="N86" i="70"/>
  <c r="K86" i="70"/>
  <c r="I86" i="70"/>
  <c r="I64" i="70"/>
  <c r="E63" i="47"/>
  <c r="E67" i="47"/>
  <c r="E60" i="47"/>
  <c r="E66" i="47"/>
  <c r="E68" i="47"/>
  <c r="E61" i="47"/>
  <c r="E62" i="47"/>
  <c r="E65" i="47"/>
  <c r="E69" i="47"/>
  <c r="E70" i="47"/>
  <c r="L67" i="47"/>
  <c r="L66" i="47"/>
  <c r="L65" i="47"/>
  <c r="L60" i="47"/>
  <c r="L68" i="47"/>
  <c r="L62" i="47"/>
  <c r="L63" i="47"/>
  <c r="L61" i="47"/>
  <c r="L69" i="47"/>
  <c r="L70" i="47"/>
  <c r="O68" i="47"/>
  <c r="O66" i="47"/>
  <c r="O67" i="47"/>
  <c r="O61" i="47"/>
  <c r="O63" i="47"/>
  <c r="O69" i="47"/>
  <c r="O60" i="47"/>
  <c r="O62" i="47"/>
  <c r="O65" i="47"/>
  <c r="O70" i="47"/>
  <c r="N68" i="47"/>
  <c r="N62" i="47"/>
  <c r="N69" i="47"/>
  <c r="N61" i="47"/>
  <c r="N63" i="47"/>
  <c r="N60" i="47"/>
  <c r="N66" i="47"/>
  <c r="N65" i="47"/>
  <c r="N67" i="47"/>
  <c r="N70" i="47"/>
  <c r="I61" i="47"/>
  <c r="I67" i="47"/>
  <c r="I66" i="47"/>
  <c r="I69" i="47"/>
  <c r="I62" i="47"/>
  <c r="I63" i="47"/>
  <c r="I68" i="47"/>
  <c r="I65" i="47"/>
  <c r="I60" i="47"/>
  <c r="I70" i="47"/>
  <c r="P23" i="47"/>
  <c r="C50" i="47"/>
  <c r="D60" i="47"/>
  <c r="D62" i="47"/>
  <c r="D63" i="47"/>
  <c r="D66" i="47"/>
  <c r="D69" i="47"/>
  <c r="D68" i="47"/>
  <c r="D61" i="47"/>
  <c r="D65" i="47"/>
  <c r="D67" i="47"/>
  <c r="D70" i="47"/>
  <c r="F60" i="47"/>
  <c r="F69" i="47"/>
  <c r="F67" i="47"/>
  <c r="F63" i="47"/>
  <c r="F68" i="47"/>
  <c r="F61" i="47"/>
  <c r="F65" i="47"/>
  <c r="F66" i="47"/>
  <c r="F62" i="47"/>
  <c r="F70" i="47"/>
  <c r="J67" i="47"/>
  <c r="J65" i="47"/>
  <c r="J61" i="47"/>
  <c r="J69" i="47"/>
  <c r="J66" i="47"/>
  <c r="J60" i="47"/>
  <c r="J63" i="47"/>
  <c r="J62" i="47"/>
  <c r="J68" i="47"/>
  <c r="J70" i="47"/>
  <c r="K65" i="47"/>
  <c r="K68" i="47"/>
  <c r="K63" i="47"/>
  <c r="K69" i="47"/>
  <c r="K67" i="47"/>
  <c r="K60" i="47"/>
  <c r="K61" i="47"/>
  <c r="K66" i="47"/>
  <c r="K62" i="47"/>
  <c r="K70" i="47"/>
  <c r="E64" i="47"/>
  <c r="M69" i="47"/>
  <c r="M61" i="47"/>
  <c r="M66" i="47"/>
  <c r="M62" i="47"/>
  <c r="M63" i="47"/>
  <c r="M68" i="47"/>
  <c r="M60" i="47"/>
  <c r="M67" i="47"/>
  <c r="M65" i="47"/>
  <c r="M70" i="47"/>
  <c r="G65" i="47"/>
  <c r="G61" i="47"/>
  <c r="G62" i="47"/>
  <c r="G63" i="47"/>
  <c r="G60" i="47"/>
  <c r="G66" i="47"/>
  <c r="G69" i="47"/>
  <c r="G68" i="47"/>
  <c r="G67" i="47"/>
  <c r="G70" i="47"/>
  <c r="L64" i="47"/>
  <c r="H60" i="47"/>
  <c r="H68" i="47"/>
  <c r="H69" i="47"/>
  <c r="H66" i="47"/>
  <c r="H61" i="47"/>
  <c r="H67" i="47"/>
  <c r="H63" i="47"/>
  <c r="H62" i="47"/>
  <c r="H65" i="47"/>
  <c r="H70" i="47"/>
  <c r="O64" i="47"/>
  <c r="F64" i="70"/>
  <c r="K65" i="70"/>
  <c r="G64" i="70"/>
  <c r="I54" i="53"/>
  <c r="I58" i="53"/>
  <c r="I57" i="53"/>
  <c r="I53" i="53"/>
  <c r="I61" i="53"/>
  <c r="I59" i="53"/>
  <c r="I55" i="53"/>
  <c r="I60" i="53"/>
  <c r="P23" i="70"/>
  <c r="C50" i="70"/>
  <c r="C79" i="70" s="1"/>
  <c r="G55" i="53"/>
  <c r="G59" i="53"/>
  <c r="G53" i="53"/>
  <c r="G58" i="53"/>
  <c r="G57" i="53"/>
  <c r="G61" i="53"/>
  <c r="G54" i="53"/>
  <c r="G60" i="53"/>
  <c r="J63" i="70"/>
  <c r="J68" i="70"/>
  <c r="J61" i="70"/>
  <c r="J67" i="70"/>
  <c r="J62" i="70"/>
  <c r="J69" i="70"/>
  <c r="J60" i="70"/>
  <c r="J66" i="70"/>
  <c r="J70" i="70"/>
  <c r="J59" i="53"/>
  <c r="J58" i="53"/>
  <c r="J61" i="53"/>
  <c r="J54" i="53"/>
  <c r="J55" i="53"/>
  <c r="J53" i="53"/>
  <c r="J57" i="53"/>
  <c r="J60" i="53"/>
  <c r="I61" i="71"/>
  <c r="I53" i="71"/>
  <c r="I55" i="71"/>
  <c r="I54" i="71"/>
  <c r="I58" i="71"/>
  <c r="I59" i="71"/>
  <c r="I57" i="71"/>
  <c r="I76" i="71"/>
  <c r="I60" i="71"/>
  <c r="F69" i="70"/>
  <c r="F67" i="70"/>
  <c r="F60" i="70"/>
  <c r="F68" i="70"/>
  <c r="F62" i="70"/>
  <c r="F61" i="70"/>
  <c r="F63" i="70"/>
  <c r="F70" i="70"/>
  <c r="E58" i="53"/>
  <c r="E53" i="53"/>
  <c r="E61" i="53"/>
  <c r="E54" i="53"/>
  <c r="E57" i="53"/>
  <c r="E55" i="53"/>
  <c r="E59" i="53"/>
  <c r="E60" i="53"/>
  <c r="D54" i="53"/>
  <c r="D61" i="53"/>
  <c r="D55" i="53"/>
  <c r="D53" i="53"/>
  <c r="D57" i="53"/>
  <c r="D59" i="53"/>
  <c r="D58" i="53"/>
  <c r="D60" i="53"/>
  <c r="F54" i="71"/>
  <c r="F55" i="71"/>
  <c r="F58" i="71"/>
  <c r="F57" i="71"/>
  <c r="F59" i="71"/>
  <c r="F76" i="71"/>
  <c r="F61" i="71"/>
  <c r="F53" i="71"/>
  <c r="F60" i="71"/>
  <c r="M20" i="53"/>
  <c r="L20" i="53"/>
  <c r="C44" i="53"/>
  <c r="M67" i="70"/>
  <c r="M69" i="70"/>
  <c r="M61" i="70"/>
  <c r="M63" i="70"/>
  <c r="M68" i="70"/>
  <c r="M60" i="70"/>
  <c r="M62" i="70"/>
  <c r="M66" i="70"/>
  <c r="M70" i="70"/>
  <c r="M65" i="70"/>
  <c r="J65" i="70"/>
  <c r="I69" i="70"/>
  <c r="I67" i="70"/>
  <c r="I68" i="70"/>
  <c r="I63" i="70"/>
  <c r="I60" i="70"/>
  <c r="I62" i="70"/>
  <c r="I61" i="70"/>
  <c r="I66" i="70"/>
  <c r="I70" i="70"/>
  <c r="K57" i="53"/>
  <c r="K53" i="53"/>
  <c r="K59" i="53"/>
  <c r="K54" i="53"/>
  <c r="K58" i="53"/>
  <c r="K55" i="53"/>
  <c r="K61" i="53"/>
  <c r="K60" i="53"/>
  <c r="L64" i="70"/>
  <c r="J54" i="71"/>
  <c r="J58" i="71"/>
  <c r="J61" i="71"/>
  <c r="J59" i="71"/>
  <c r="J76" i="71"/>
  <c r="J57" i="71"/>
  <c r="J55" i="71"/>
  <c r="J53" i="71"/>
  <c r="J60" i="71"/>
  <c r="K69" i="70"/>
  <c r="K63" i="70"/>
  <c r="K61" i="70"/>
  <c r="K62" i="70"/>
  <c r="K67" i="70"/>
  <c r="K60" i="70"/>
  <c r="K68" i="70"/>
  <c r="K66" i="70"/>
  <c r="K70" i="70"/>
  <c r="D55" i="71"/>
  <c r="D53" i="71"/>
  <c r="D61" i="71"/>
  <c r="D57" i="71"/>
  <c r="D54" i="71"/>
  <c r="D76" i="71"/>
  <c r="D59" i="71"/>
  <c r="D58" i="71"/>
  <c r="D60" i="71"/>
  <c r="O63" i="70"/>
  <c r="O67" i="70"/>
  <c r="O62" i="70"/>
  <c r="O69" i="70"/>
  <c r="O60" i="70"/>
  <c r="O68" i="70"/>
  <c r="O61" i="70"/>
  <c r="O66" i="70"/>
  <c r="O70" i="70"/>
  <c r="L20" i="71"/>
  <c r="M20" i="71"/>
  <c r="C44" i="71"/>
  <c r="H59" i="53"/>
  <c r="H58" i="53"/>
  <c r="H54" i="53"/>
  <c r="H61" i="53"/>
  <c r="H53" i="53"/>
  <c r="H55" i="53"/>
  <c r="H57" i="53"/>
  <c r="H60" i="53"/>
  <c r="E69" i="70"/>
  <c r="E61" i="70"/>
  <c r="E67" i="70"/>
  <c r="E62" i="70"/>
  <c r="E68" i="70"/>
  <c r="E60" i="70"/>
  <c r="E63" i="70"/>
  <c r="E66" i="70"/>
  <c r="E70" i="70"/>
  <c r="H55" i="71"/>
  <c r="H58" i="71"/>
  <c r="H54" i="71"/>
  <c r="H59" i="71"/>
  <c r="H61" i="71"/>
  <c r="H53" i="71"/>
  <c r="H57" i="71"/>
  <c r="H76" i="71"/>
  <c r="H60" i="71"/>
  <c r="H69" i="70"/>
  <c r="H60" i="70"/>
  <c r="H63" i="70"/>
  <c r="H61" i="70"/>
  <c r="H68" i="70"/>
  <c r="H62" i="70"/>
  <c r="H67" i="70"/>
  <c r="H66" i="70"/>
  <c r="H70" i="70"/>
  <c r="G61" i="70"/>
  <c r="G68" i="70"/>
  <c r="G67" i="70"/>
  <c r="G62" i="70"/>
  <c r="G69" i="70"/>
  <c r="G60" i="70"/>
  <c r="G63" i="70"/>
  <c r="G66" i="70"/>
  <c r="G70" i="70"/>
  <c r="F65" i="70"/>
  <c r="C51" i="70"/>
  <c r="C80" i="70" s="1"/>
  <c r="P24" i="70"/>
  <c r="D56" i="71"/>
  <c r="F54" i="53"/>
  <c r="F57" i="53"/>
  <c r="F58" i="53"/>
  <c r="F61" i="53"/>
  <c r="F55" i="53"/>
  <c r="F53" i="53"/>
  <c r="F59" i="53"/>
  <c r="F60" i="53"/>
  <c r="I56" i="53"/>
  <c r="E55" i="71"/>
  <c r="E59" i="71"/>
  <c r="E57" i="71"/>
  <c r="E58" i="71"/>
  <c r="E76" i="71"/>
  <c r="E61" i="71"/>
  <c r="E54" i="71"/>
  <c r="E53" i="71"/>
  <c r="E60" i="71"/>
  <c r="G56" i="53"/>
  <c r="E65" i="70"/>
  <c r="L69" i="70"/>
  <c r="L68" i="70"/>
  <c r="L67" i="70"/>
  <c r="L62" i="70"/>
  <c r="L60" i="70"/>
  <c r="L63" i="70"/>
  <c r="L61" i="70"/>
  <c r="L66" i="70"/>
  <c r="L70" i="70"/>
  <c r="O64" i="70"/>
  <c r="G61" i="71"/>
  <c r="G53" i="71"/>
  <c r="G58" i="71"/>
  <c r="G54" i="71"/>
  <c r="G57" i="71"/>
  <c r="G76" i="71"/>
  <c r="G59" i="71"/>
  <c r="G55" i="71"/>
  <c r="G60" i="71"/>
  <c r="N61" i="70"/>
  <c r="N62" i="70"/>
  <c r="N68" i="70"/>
  <c r="N63" i="70"/>
  <c r="N69" i="70"/>
  <c r="N67" i="70"/>
  <c r="N60" i="70"/>
  <c r="N66" i="70"/>
  <c r="N70" i="70"/>
  <c r="J64" i="70"/>
  <c r="I65" i="70"/>
  <c r="K76" i="71"/>
  <c r="K54" i="71"/>
  <c r="K58" i="71"/>
  <c r="K57" i="71"/>
  <c r="K53" i="71"/>
  <c r="K59" i="71"/>
  <c r="K61" i="71"/>
  <c r="K55" i="71"/>
  <c r="K60" i="71"/>
  <c r="H65" i="70"/>
  <c r="J56" i="53"/>
  <c r="D52" i="70"/>
  <c r="P25" i="70"/>
  <c r="D81" i="70" l="1"/>
  <c r="D57" i="70"/>
  <c r="N71" i="47"/>
  <c r="K71" i="47"/>
  <c r="P50" i="47"/>
  <c r="C57" i="47"/>
  <c r="E71" i="47"/>
  <c r="F71" i="47"/>
  <c r="L71" i="47"/>
  <c r="H71" i="47"/>
  <c r="G71" i="47"/>
  <c r="D71" i="47"/>
  <c r="O71" i="47"/>
  <c r="M71" i="47"/>
  <c r="J71" i="47"/>
  <c r="I71" i="47"/>
  <c r="F62" i="53"/>
  <c r="D62" i="71"/>
  <c r="E62" i="71"/>
  <c r="P51" i="70"/>
  <c r="G71" i="70"/>
  <c r="H62" i="71"/>
  <c r="E71" i="70"/>
  <c r="M71" i="70"/>
  <c r="C50" i="53"/>
  <c r="M44" i="53"/>
  <c r="L44" i="53"/>
  <c r="F62" i="71"/>
  <c r="E62" i="53"/>
  <c r="J71" i="70"/>
  <c r="N71" i="70"/>
  <c r="H62" i="53"/>
  <c r="O71" i="70"/>
  <c r="D14" i="72"/>
  <c r="K71" i="70"/>
  <c r="D62" i="53"/>
  <c r="C14" i="61"/>
  <c r="F71" i="70"/>
  <c r="I62" i="71"/>
  <c r="J62" i="53"/>
  <c r="I62" i="53"/>
  <c r="H71" i="70"/>
  <c r="L44" i="71"/>
  <c r="M44" i="71"/>
  <c r="C70" i="71"/>
  <c r="C50" i="71"/>
  <c r="D35" i="72" s="1"/>
  <c r="K62" i="71"/>
  <c r="P52" i="70"/>
  <c r="G62" i="71"/>
  <c r="L71" i="70"/>
  <c r="J62" i="71"/>
  <c r="K62" i="53"/>
  <c r="I71" i="70"/>
  <c r="G62" i="53"/>
  <c r="P50" i="70"/>
  <c r="C57" i="70"/>
  <c r="D17" i="72" s="1"/>
  <c r="C64" i="47" l="1"/>
  <c r="C17" i="61"/>
  <c r="D86" i="70"/>
  <c r="D18" i="72"/>
  <c r="C56" i="53"/>
  <c r="C35" i="61"/>
  <c r="P79" i="70"/>
  <c r="P80" i="70"/>
  <c r="P81" i="70"/>
  <c r="C65" i="70"/>
  <c r="C86" i="70"/>
  <c r="D66" i="70"/>
  <c r="P57" i="47"/>
  <c r="P64" i="47" s="1"/>
  <c r="C30" i="61"/>
  <c r="C69" i="47"/>
  <c r="C68" i="47"/>
  <c r="C62" i="47"/>
  <c r="C66" i="47"/>
  <c r="C63" i="47"/>
  <c r="C60" i="47"/>
  <c r="C67" i="47"/>
  <c r="C65" i="47"/>
  <c r="C61" i="47"/>
  <c r="C70" i="47"/>
  <c r="C64" i="70"/>
  <c r="C61" i="53"/>
  <c r="M50" i="53"/>
  <c r="C53" i="53"/>
  <c r="C55" i="53"/>
  <c r="C36" i="61"/>
  <c r="C59" i="53"/>
  <c r="C57" i="53"/>
  <c r="C54" i="53"/>
  <c r="L50" i="53"/>
  <c r="L56" i="53" s="1"/>
  <c r="C58" i="53"/>
  <c r="C60" i="53"/>
  <c r="C67" i="70"/>
  <c r="C63" i="70"/>
  <c r="C61" i="70"/>
  <c r="C60" i="70"/>
  <c r="C68" i="70"/>
  <c r="C62" i="70"/>
  <c r="C69" i="70"/>
  <c r="C66" i="70"/>
  <c r="C70" i="70"/>
  <c r="D69" i="70"/>
  <c r="D60" i="70"/>
  <c r="D61" i="70"/>
  <c r="D63" i="70"/>
  <c r="D62" i="70"/>
  <c r="D68" i="70"/>
  <c r="D67" i="70"/>
  <c r="D70" i="70"/>
  <c r="D64" i="70"/>
  <c r="D65" i="70"/>
  <c r="L70" i="71"/>
  <c r="P57" i="70"/>
  <c r="C56" i="71"/>
  <c r="C76" i="71"/>
  <c r="C59" i="71"/>
  <c r="L50" i="71"/>
  <c r="C58" i="71"/>
  <c r="C54" i="71"/>
  <c r="C53" i="71"/>
  <c r="C55" i="71"/>
  <c r="C57" i="71"/>
  <c r="C61" i="71"/>
  <c r="M50" i="71"/>
  <c r="C60" i="71"/>
  <c r="C38" i="61" l="1"/>
  <c r="P86" i="70"/>
  <c r="P67" i="70"/>
  <c r="P61" i="70"/>
  <c r="P63" i="70"/>
  <c r="P62" i="70"/>
  <c r="P60" i="70"/>
  <c r="P68" i="70"/>
  <c r="P69" i="70"/>
  <c r="P70" i="70"/>
  <c r="P66" i="70"/>
  <c r="P65" i="70"/>
  <c r="P64" i="70"/>
  <c r="C71" i="47"/>
  <c r="P69" i="47"/>
  <c r="P63" i="47"/>
  <c r="P61" i="47"/>
  <c r="P62" i="47"/>
  <c r="P67" i="47"/>
  <c r="P66" i="47"/>
  <c r="P60" i="47"/>
  <c r="P68" i="47"/>
  <c r="P65" i="47"/>
  <c r="P70" i="47"/>
  <c r="C71" i="70"/>
  <c r="C62" i="53"/>
  <c r="D71" i="70"/>
  <c r="D30" i="72"/>
  <c r="L55" i="71"/>
  <c r="L54" i="71"/>
  <c r="L59" i="71"/>
  <c r="L57" i="71"/>
  <c r="L58" i="71"/>
  <c r="L61" i="71"/>
  <c r="L53" i="71"/>
  <c r="L76" i="71"/>
  <c r="L60" i="71"/>
  <c r="L53" i="53"/>
  <c r="L59" i="53"/>
  <c r="L57" i="53"/>
  <c r="L55" i="53"/>
  <c r="L58" i="53"/>
  <c r="L61" i="53"/>
  <c r="L54" i="53"/>
  <c r="L60" i="53"/>
  <c r="D36" i="72"/>
  <c r="C62" i="71"/>
  <c r="L56" i="71"/>
  <c r="F18" i="61" l="1"/>
  <c r="G18" i="61" s="1"/>
  <c r="I18" i="61" s="1"/>
  <c r="J18" i="61" s="1"/>
  <c r="C18" i="72" s="1"/>
  <c r="F20" i="61"/>
  <c r="G20" i="61" s="1"/>
  <c r="I20" i="61" s="1"/>
  <c r="J20" i="61" s="1"/>
  <c r="C20" i="72" s="1"/>
  <c r="F24" i="61"/>
  <c r="G24" i="61" s="1"/>
  <c r="I24" i="61" s="1"/>
  <c r="J24" i="61" s="1"/>
  <c r="C24" i="72" s="1"/>
  <c r="F19" i="61"/>
  <c r="G19" i="61" s="1"/>
  <c r="I19" i="61" s="1"/>
  <c r="J19" i="61" s="1"/>
  <c r="C19" i="72" s="1"/>
  <c r="F10" i="61"/>
  <c r="G10" i="61" s="1"/>
  <c r="I10" i="61" s="1"/>
  <c r="J10" i="61" s="1"/>
  <c r="C10" i="72" s="1"/>
  <c r="F34" i="61"/>
  <c r="G34" i="61" s="1"/>
  <c r="I34" i="61" s="1"/>
  <c r="J34" i="61" s="1"/>
  <c r="C34" i="72" s="1"/>
  <c r="F17" i="61"/>
  <c r="G17" i="61" s="1"/>
  <c r="F8" i="61"/>
  <c r="G8" i="61" s="1"/>
  <c r="F22" i="61"/>
  <c r="G22" i="61" s="1"/>
  <c r="I22" i="61" s="1"/>
  <c r="J22" i="61" s="1"/>
  <c r="C22" i="72" s="1"/>
  <c r="F13" i="61"/>
  <c r="G13" i="61" s="1"/>
  <c r="I13" i="61" s="1"/>
  <c r="J13" i="61" s="1"/>
  <c r="C13" i="72" s="1"/>
  <c r="F21" i="61"/>
  <c r="G21" i="61" s="1"/>
  <c r="I21" i="61" s="1"/>
  <c r="J21" i="61" s="1"/>
  <c r="C21" i="72" s="1"/>
  <c r="F12" i="61"/>
  <c r="G12" i="61" s="1"/>
  <c r="I12" i="61" s="1"/>
  <c r="J12" i="61" s="1"/>
  <c r="C12" i="72" s="1"/>
  <c r="F35" i="61"/>
  <c r="G35" i="61" s="1"/>
  <c r="I35" i="61" s="1"/>
  <c r="J35" i="61" s="1"/>
  <c r="C35" i="72" s="1"/>
  <c r="F23" i="61"/>
  <c r="G23" i="61" s="1"/>
  <c r="I23" i="61" s="1"/>
  <c r="J23" i="61" s="1"/>
  <c r="C23" i="72" s="1"/>
  <c r="F25" i="61"/>
  <c r="G25" i="61" s="1"/>
  <c r="I25" i="61" s="1"/>
  <c r="J25" i="61" s="1"/>
  <c r="C25" i="72" s="1"/>
  <c r="F9" i="61"/>
  <c r="G9" i="61" s="1"/>
  <c r="I9" i="61" s="1"/>
  <c r="J9" i="61" s="1"/>
  <c r="C9" i="72" s="1"/>
  <c r="F26" i="61"/>
  <c r="G26" i="61" s="1"/>
  <c r="I26" i="61" s="1"/>
  <c r="J26" i="61" s="1"/>
  <c r="C26" i="72" s="1"/>
  <c r="F33" i="61"/>
  <c r="G33" i="61" s="1"/>
  <c r="F27" i="61"/>
  <c r="G27" i="61" s="1"/>
  <c r="I27" i="61" s="1"/>
  <c r="J27" i="61" s="1"/>
  <c r="C27" i="72" s="1"/>
  <c r="F29" i="61"/>
  <c r="G29" i="61" s="1"/>
  <c r="I29" i="61" s="1"/>
  <c r="J29" i="61" s="1"/>
  <c r="C29" i="72" s="1"/>
  <c r="F28" i="61"/>
  <c r="G28" i="61" s="1"/>
  <c r="I28" i="61" s="1"/>
  <c r="J28" i="61" s="1"/>
  <c r="C28" i="72" s="1"/>
  <c r="F11" i="61"/>
  <c r="G11" i="61" s="1"/>
  <c r="I11" i="61" s="1"/>
  <c r="J11" i="61" s="1"/>
  <c r="C11" i="72" s="1"/>
  <c r="P71" i="70"/>
  <c r="P71" i="47"/>
  <c r="D38" i="72"/>
  <c r="L62" i="53"/>
  <c r="L62" i="71"/>
  <c r="F36" i="61" l="1"/>
  <c r="F14" i="61"/>
  <c r="F30" i="61"/>
  <c r="M38" i="72"/>
  <c r="G9" i="72"/>
  <c r="G25" i="72"/>
  <c r="G22" i="72"/>
  <c r="G19" i="72"/>
  <c r="G24" i="72"/>
  <c r="G18" i="72"/>
  <c r="G26" i="72"/>
  <c r="G27" i="72"/>
  <c r="G28" i="72"/>
  <c r="G23" i="72"/>
  <c r="G11" i="72"/>
  <c r="G10" i="72"/>
  <c r="G35" i="72"/>
  <c r="G29" i="72"/>
  <c r="G21" i="72"/>
  <c r="G33" i="72"/>
  <c r="G8" i="72"/>
  <c r="G13" i="72"/>
  <c r="G20" i="72"/>
  <c r="G34" i="72"/>
  <c r="G12" i="72"/>
  <c r="G17" i="72"/>
  <c r="I8" i="61"/>
  <c r="I14" i="61" s="1"/>
  <c r="G14" i="61"/>
  <c r="I17" i="61"/>
  <c r="I30" i="61" s="1"/>
  <c r="G30" i="61"/>
  <c r="I33" i="61"/>
  <c r="I36" i="61" s="1"/>
  <c r="G36" i="61"/>
  <c r="F38" i="61" l="1"/>
  <c r="I38" i="61"/>
  <c r="J17" i="61"/>
  <c r="H26" i="72"/>
  <c r="J26" i="72" s="1"/>
  <c r="K26" i="72" s="1"/>
  <c r="L26" i="72" s="1"/>
  <c r="H13" i="72"/>
  <c r="J13" i="72" s="1"/>
  <c r="K13" i="72" s="1"/>
  <c r="L13" i="72" s="1"/>
  <c r="H18" i="72"/>
  <c r="J18" i="72" s="1"/>
  <c r="K18" i="72" s="1"/>
  <c r="L18" i="72" s="1"/>
  <c r="H25" i="72"/>
  <c r="J25" i="72" s="1"/>
  <c r="K25" i="72" s="1"/>
  <c r="L25" i="72" s="1"/>
  <c r="H20" i="72"/>
  <c r="J20" i="72" s="1"/>
  <c r="K20" i="72" s="1"/>
  <c r="L20" i="72" s="1"/>
  <c r="H11" i="72"/>
  <c r="J11" i="72" s="1"/>
  <c r="K11" i="72" s="1"/>
  <c r="L11" i="72" s="1"/>
  <c r="H22" i="72"/>
  <c r="J22" i="72" s="1"/>
  <c r="K22" i="72" s="1"/>
  <c r="L22" i="72" s="1"/>
  <c r="G30" i="72"/>
  <c r="H17" i="72"/>
  <c r="H29" i="72"/>
  <c r="J29" i="72" s="1"/>
  <c r="K29" i="72" s="1"/>
  <c r="L29" i="72" s="1"/>
  <c r="H12" i="72"/>
  <c r="J12" i="72" s="1"/>
  <c r="K12" i="72" s="1"/>
  <c r="L12" i="72" s="1"/>
  <c r="G14" i="72"/>
  <c r="H8" i="72"/>
  <c r="H35" i="72"/>
  <c r="J35" i="72" s="1"/>
  <c r="K35" i="72" s="1"/>
  <c r="L35" i="72" s="1"/>
  <c r="H28" i="72"/>
  <c r="J28" i="72" s="1"/>
  <c r="K28" i="72" s="1"/>
  <c r="L28" i="72" s="1"/>
  <c r="H24" i="72"/>
  <c r="J24" i="72" s="1"/>
  <c r="K24" i="72" s="1"/>
  <c r="L24" i="72" s="1"/>
  <c r="H9" i="72"/>
  <c r="J9" i="72" s="1"/>
  <c r="K9" i="72" s="1"/>
  <c r="L9" i="72" s="1"/>
  <c r="H21" i="72"/>
  <c r="J21" i="72" s="1"/>
  <c r="K21" i="72" s="1"/>
  <c r="L21" i="72" s="1"/>
  <c r="H23" i="72"/>
  <c r="J23" i="72" s="1"/>
  <c r="K23" i="72" s="1"/>
  <c r="L23" i="72" s="1"/>
  <c r="J33" i="61"/>
  <c r="C33" i="72" s="1"/>
  <c r="G38" i="61"/>
  <c r="J8" i="61"/>
  <c r="C8" i="72" s="1"/>
  <c r="H34" i="72"/>
  <c r="J34" i="72" s="1"/>
  <c r="K34" i="72" s="1"/>
  <c r="L34" i="72" s="1"/>
  <c r="G36" i="72"/>
  <c r="H33" i="72"/>
  <c r="H10" i="72"/>
  <c r="J10" i="72" s="1"/>
  <c r="K10" i="72" s="1"/>
  <c r="L10" i="72" s="1"/>
  <c r="H27" i="72"/>
  <c r="J27" i="72" s="1"/>
  <c r="K27" i="72" s="1"/>
  <c r="L27" i="72" s="1"/>
  <c r="H19" i="72"/>
  <c r="J19" i="72" s="1"/>
  <c r="K19" i="72" s="1"/>
  <c r="L19" i="72" s="1"/>
  <c r="J8" i="72" l="1"/>
  <c r="K8" i="72" s="1"/>
  <c r="K14" i="72" s="1"/>
  <c r="J30" i="61"/>
  <c r="C17" i="72"/>
  <c r="C30" i="72" s="1"/>
  <c r="N36" i="72"/>
  <c r="G38" i="72"/>
  <c r="J14" i="61"/>
  <c r="C14" i="72"/>
  <c r="J17" i="72"/>
  <c r="J30" i="72" s="1"/>
  <c r="H30" i="72"/>
  <c r="H36" i="72"/>
  <c r="J33" i="72"/>
  <c r="J36" i="72" s="1"/>
  <c r="H14" i="72"/>
  <c r="J14" i="72"/>
  <c r="J36" i="61"/>
  <c r="C36" i="72"/>
  <c r="K17" i="72" l="1"/>
  <c r="K30" i="72" s="1"/>
  <c r="H38" i="72"/>
  <c r="K33" i="72"/>
  <c r="K36" i="72" s="1"/>
  <c r="J38" i="61"/>
  <c r="C38" i="72"/>
  <c r="J38" i="72"/>
  <c r="K38" i="72" l="1"/>
  <c r="L33" i="72"/>
  <c r="N37" i="72"/>
  <c r="N38" i="72" s="1"/>
  <c r="L36" i="72"/>
  <c r="L14" i="72"/>
  <c r="L8" i="72"/>
  <c r="L17" i="72"/>
  <c r="L30" i="72"/>
  <c r="L38" i="72" l="1"/>
  <c r="C32" i="67" l="1"/>
  <c r="C16" i="67" l="1"/>
  <c r="C38" i="67"/>
  <c r="C40" i="67" l="1"/>
  <c r="D19" i="67" l="1"/>
  <c r="D31" i="67"/>
  <c r="E31" i="67" s="1"/>
  <c r="D22" i="67"/>
  <c r="E22" i="67" s="1"/>
  <c r="D28" i="67"/>
  <c r="E28" i="67" s="1"/>
  <c r="D21" i="67"/>
  <c r="E21" i="67" s="1"/>
  <c r="D29" i="67"/>
  <c r="E29" i="67" s="1"/>
  <c r="D24" i="67"/>
  <c r="E24" i="67" s="1"/>
  <c r="D25" i="67"/>
  <c r="E25" i="67" s="1"/>
  <c r="D26" i="67"/>
  <c r="E26" i="67" s="1"/>
  <c r="D30" i="67"/>
  <c r="E30" i="67" s="1"/>
  <c r="N11" i="67"/>
  <c r="O10" i="67" s="1"/>
  <c r="D23" i="67"/>
  <c r="E23" i="67" s="1"/>
  <c r="D20" i="67"/>
  <c r="E20" i="67" s="1"/>
  <c r="D27" i="67"/>
  <c r="E27" i="67" s="1"/>
  <c r="D14" i="67"/>
  <c r="E14" i="67" s="1"/>
  <c r="D37" i="67"/>
  <c r="E37" i="67" s="1"/>
  <c r="D36" i="67"/>
  <c r="E36" i="67" s="1"/>
  <c r="D35" i="67"/>
  <c r="D15" i="67"/>
  <c r="E15" i="67" s="1"/>
  <c r="D11" i="67"/>
  <c r="E11" i="67" s="1"/>
  <c r="D13" i="67"/>
  <c r="E13" i="67" s="1"/>
  <c r="D12" i="67"/>
  <c r="E12" i="67" s="1"/>
  <c r="D10" i="67"/>
  <c r="E10" i="67" l="1"/>
  <c r="D16" i="67"/>
  <c r="E35" i="67"/>
  <c r="D38" i="67"/>
  <c r="E19" i="67"/>
  <c r="D32" i="67"/>
  <c r="E38" i="67" l="1"/>
  <c r="E32" i="67"/>
  <c r="D40" i="67"/>
  <c r="E16" i="67"/>
  <c r="E40" i="67" l="1"/>
  <c r="F10" i="67" s="1"/>
  <c r="B8" i="69" l="1"/>
  <c r="F35" i="67"/>
  <c r="F20" i="67"/>
  <c r="B18" i="69" s="1"/>
  <c r="F36" i="67"/>
  <c r="F30" i="67"/>
  <c r="B28" i="69" s="1"/>
  <c r="F13" i="67"/>
  <c r="B11" i="69" s="1"/>
  <c r="F22" i="67"/>
  <c r="B20" i="69" s="1"/>
  <c r="F14" i="67"/>
  <c r="F15" i="67"/>
  <c r="B13" i="69" s="1"/>
  <c r="F25" i="67"/>
  <c r="F19" i="67"/>
  <c r="F23" i="67"/>
  <c r="F21" i="67"/>
  <c r="F37" i="67"/>
  <c r="F29" i="67"/>
  <c r="B27" i="69" s="1"/>
  <c r="F12" i="67"/>
  <c r="F27" i="67"/>
  <c r="B25" i="69" s="1"/>
  <c r="F28" i="67"/>
  <c r="B26" i="69" s="1"/>
  <c r="F11" i="67"/>
  <c r="B9" i="69" s="1"/>
  <c r="F26" i="67"/>
  <c r="F31" i="67"/>
  <c r="F24" i="67"/>
  <c r="B22" i="69" s="1"/>
  <c r="B10" i="69" l="1"/>
  <c r="B21" i="69"/>
  <c r="B34" i="69"/>
  <c r="B17" i="69"/>
  <c r="B23" i="69"/>
  <c r="B24" i="69"/>
  <c r="B12" i="69"/>
  <c r="B35" i="69"/>
  <c r="B33" i="69"/>
  <c r="B29" i="69"/>
  <c r="B19" i="69"/>
  <c r="F16" i="67"/>
  <c r="B14" i="69" s="1"/>
  <c r="F38" i="67"/>
  <c r="B36" i="69" s="1"/>
  <c r="F32" i="67"/>
  <c r="B30" i="69" s="1"/>
  <c r="F40" i="67" l="1"/>
  <c r="B38" i="69"/>
  <c r="N15" i="67" l="1"/>
  <c r="C33" i="69" l="1"/>
  <c r="C27" i="69"/>
  <c r="G27" i="69" s="1"/>
  <c r="I27" i="69" s="1"/>
  <c r="C13" i="69"/>
  <c r="G13" i="69" s="1"/>
  <c r="I13" i="69" s="1"/>
  <c r="C12" i="69"/>
  <c r="G12" i="69" s="1"/>
  <c r="I12" i="69" s="1"/>
  <c r="C29" i="69"/>
  <c r="G29" i="69" s="1"/>
  <c r="I29" i="69" s="1"/>
  <c r="C11" i="69"/>
  <c r="G11" i="69" s="1"/>
  <c r="I11" i="69" s="1"/>
  <c r="C8" i="69"/>
  <c r="C9" i="69"/>
  <c r="G9" i="69" s="1"/>
  <c r="I9" i="69" s="1"/>
  <c r="C35" i="69"/>
  <c r="G35" i="69" s="1"/>
  <c r="I35" i="69" s="1"/>
  <c r="C17" i="69"/>
  <c r="C10" i="69"/>
  <c r="G10" i="69" s="1"/>
  <c r="I10" i="69" s="1"/>
  <c r="C19" i="69"/>
  <c r="G19" i="69" s="1"/>
  <c r="I19" i="69" s="1"/>
  <c r="C28" i="69"/>
  <c r="G28" i="69" s="1"/>
  <c r="I28" i="69" s="1"/>
  <c r="C26" i="69"/>
  <c r="G26" i="69" s="1"/>
  <c r="I26" i="69" s="1"/>
  <c r="C20" i="69"/>
  <c r="G20" i="69" s="1"/>
  <c r="I20" i="69" s="1"/>
  <c r="C25" i="69"/>
  <c r="G25" i="69" s="1"/>
  <c r="I25" i="69" s="1"/>
  <c r="C23" i="69"/>
  <c r="G23" i="69" s="1"/>
  <c r="I23" i="69" s="1"/>
  <c r="C18" i="69"/>
  <c r="G18" i="69" s="1"/>
  <c r="I18" i="69" s="1"/>
  <c r="C21" i="69"/>
  <c r="G21" i="69" s="1"/>
  <c r="I21" i="69" s="1"/>
  <c r="C34" i="69"/>
  <c r="G34" i="69" s="1"/>
  <c r="I34" i="69" s="1"/>
  <c r="C22" i="69"/>
  <c r="G22" i="69" s="1"/>
  <c r="I22" i="69" s="1"/>
  <c r="C24" i="69"/>
  <c r="G24" i="69" s="1"/>
  <c r="I24" i="69" s="1"/>
  <c r="J34" i="69" l="1"/>
  <c r="J25" i="69"/>
  <c r="J19" i="69"/>
  <c r="J9" i="69"/>
  <c r="J12" i="69"/>
  <c r="J21" i="69"/>
  <c r="J20" i="69"/>
  <c r="J10" i="69"/>
  <c r="C14" i="69"/>
  <c r="G8" i="69"/>
  <c r="G14" i="69" s="1"/>
  <c r="J13" i="69"/>
  <c r="J24" i="69"/>
  <c r="J18" i="69"/>
  <c r="J26" i="69"/>
  <c r="C30" i="69"/>
  <c r="G17" i="69"/>
  <c r="G30" i="69" s="1"/>
  <c r="J11" i="69"/>
  <c r="J27" i="69"/>
  <c r="J22" i="69"/>
  <c r="J23" i="69"/>
  <c r="J28" i="69"/>
  <c r="J35" i="69"/>
  <c r="J29" i="69"/>
  <c r="C36" i="69"/>
  <c r="G33" i="69"/>
  <c r="G36" i="69" s="1"/>
  <c r="K28" i="69" l="1"/>
  <c r="K18" i="69"/>
  <c r="K23" i="69"/>
  <c r="K24" i="69"/>
  <c r="K10" i="69"/>
  <c r="K9" i="69"/>
  <c r="K12" i="69"/>
  <c r="K22" i="69"/>
  <c r="K13" i="69"/>
  <c r="K20" i="69"/>
  <c r="K19" i="69"/>
  <c r="K11" i="69"/>
  <c r="K34" i="69"/>
  <c r="K29" i="69"/>
  <c r="K35" i="69"/>
  <c r="K27" i="69"/>
  <c r="K26" i="69"/>
  <c r="K21" i="69"/>
  <c r="K25" i="69"/>
  <c r="I17" i="69"/>
  <c r="I30" i="69" s="1"/>
  <c r="I33" i="69"/>
  <c r="I36" i="69" s="1"/>
  <c r="I8" i="69"/>
  <c r="J8" i="69" s="1"/>
  <c r="G38" i="69"/>
  <c r="C38" i="69"/>
  <c r="J14" i="69" l="1"/>
  <c r="I14" i="69"/>
  <c r="I38" i="69" s="1"/>
  <c r="J17" i="69"/>
  <c r="J33" i="69"/>
  <c r="K8" i="69"/>
  <c r="J30" i="69" l="1"/>
  <c r="K30" i="69" s="1"/>
  <c r="J36" i="69"/>
  <c r="K36" i="69" s="1"/>
  <c r="K14" i="69"/>
  <c r="K17" i="69"/>
  <c r="J38" i="69"/>
  <c r="K38" i="69" s="1"/>
  <c r="K33" i="69"/>
  <c r="N17" i="67"/>
  <c r="G10" i="67" l="1"/>
  <c r="G12" i="67"/>
  <c r="G36" i="67"/>
  <c r="H36" i="67" s="1"/>
  <c r="G19" i="67"/>
  <c r="G26" i="67"/>
  <c r="G37" i="67"/>
  <c r="H37" i="67" s="1"/>
  <c r="G31" i="67"/>
  <c r="H31" i="67" s="1"/>
  <c r="G21" i="67"/>
  <c r="H21" i="67" s="1"/>
  <c r="G23" i="67"/>
  <c r="G25" i="67"/>
  <c r="H25" i="67" s="1"/>
  <c r="G14" i="67"/>
  <c r="H14" i="67" s="1"/>
  <c r="G35" i="67"/>
  <c r="H12" i="67"/>
  <c r="G22" i="67"/>
  <c r="H22" i="67" s="1"/>
  <c r="G13" i="67"/>
  <c r="H13" i="67" s="1"/>
  <c r="G28" i="67"/>
  <c r="H28" i="67" s="1"/>
  <c r="G15" i="67"/>
  <c r="H15" i="67" s="1"/>
  <c r="G24" i="67"/>
  <c r="H24" i="67" s="1"/>
  <c r="G29" i="67"/>
  <c r="H29" i="67" s="1"/>
  <c r="G11" i="67"/>
  <c r="H11" i="67" s="1"/>
  <c r="H23" i="67"/>
  <c r="G20" i="67"/>
  <c r="H20" i="67" s="1"/>
  <c r="G30" i="67"/>
  <c r="H30" i="67" s="1"/>
  <c r="H26" i="67"/>
  <c r="G27" i="67"/>
  <c r="H27" i="67" s="1"/>
  <c r="I14" i="67" l="1"/>
  <c r="I23" i="67"/>
  <c r="I24" i="67"/>
  <c r="I31" i="67"/>
  <c r="I36" i="67"/>
  <c r="I26" i="67"/>
  <c r="G38" i="67"/>
  <c r="H35" i="67"/>
  <c r="I15" i="67"/>
  <c r="G32" i="67"/>
  <c r="H19" i="67"/>
  <c r="I12" i="67"/>
  <c r="I21" i="67"/>
  <c r="I30" i="67"/>
  <c r="I11" i="67"/>
  <c r="I28" i="67"/>
  <c r="I13" i="67"/>
  <c r="I37" i="67"/>
  <c r="I27" i="67"/>
  <c r="I20" i="67"/>
  <c r="I29" i="67"/>
  <c r="I25" i="67"/>
  <c r="I22" i="67"/>
  <c r="H10" i="67"/>
  <c r="G16" i="67"/>
  <c r="G40" i="67" l="1"/>
  <c r="I19" i="67"/>
  <c r="H32" i="67"/>
  <c r="H38" i="67"/>
  <c r="I35" i="67"/>
  <c r="I10" i="67"/>
  <c r="H16" i="67"/>
  <c r="I38" i="67" l="1"/>
  <c r="H40" i="67"/>
  <c r="I16" i="67"/>
  <c r="I32" i="67"/>
  <c r="I40" i="6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Steven Gentile</author>
  </authors>
  <commentList>
    <comment ref="N6" authorId="0" shapeId="0" xr:uid="{00000000-0006-0000-0200-000001000000}">
      <text>
        <r>
          <rPr>
            <b/>
            <sz val="9"/>
            <color indexed="81"/>
            <rFont val="Tahoma"/>
            <family val="2"/>
          </rPr>
          <t>Steven Gentile:</t>
        </r>
        <r>
          <rPr>
            <sz val="9"/>
            <color indexed="81"/>
            <rFont val="Tahoma"/>
            <family val="2"/>
          </rPr>
          <t xml:space="preserve">
Ratio of Fixed Costs to Weighted Outcomes. A constant to be determined by historic ratios. Notice that total summation of Fixed Cost Points equals this percentage of Weighted Outcomes.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Crystal Collins</author>
    <author>Steven Gentile</author>
  </authors>
  <commentList>
    <comment ref="AN14" authorId="0" shapeId="0" xr:uid="{7BC5A65C-DDFB-4A29-990F-62E51CF46455}">
      <text>
        <r>
          <rPr>
            <b/>
            <sz val="9"/>
            <color indexed="81"/>
            <rFont val="Tahoma"/>
            <family val="2"/>
          </rPr>
          <t>Crystal Collins:</t>
        </r>
        <r>
          <rPr>
            <sz val="9"/>
            <color indexed="81"/>
            <rFont val="Tahoma"/>
            <family val="2"/>
          </rPr>
          <t xml:space="preserve">
During review of the 2019-20 report, discovered the inclusion of new course methodology known as "Self-Paced Tutorials" or "SPTs." Through follow up discussions learned that some institutions were reporting headcount for these activities, even if the student did not complete the course requirements. Based on the mehtodology, likened to independent study on the for-credit side, THEC determined that the only activities that should be included was completed SPTs. To ensure consistency across all years of data, institutions were asked to resubmit workforce training reports with any SPTs that met the deifnition included for completers only.
Chattanooga did not report all SPTs that met the definition initially. This report reflects all SPTs that were completed in 2018-19. CLC 10062020</t>
        </r>
      </text>
    </comment>
    <comment ref="U124" authorId="1" shapeId="0" xr:uid="{00000000-0006-0000-0300-000001000000}">
      <text>
        <r>
          <rPr>
            <b/>
            <sz val="9"/>
            <color indexed="81"/>
            <rFont val="Tahoma"/>
            <family val="2"/>
          </rPr>
          <t>Steven Gentile:</t>
        </r>
        <r>
          <rPr>
            <sz val="9"/>
            <color indexed="81"/>
            <rFont val="Tahoma"/>
            <family val="2"/>
          </rPr>
          <t xml:space="preserve">
Not included in scale calculation since Motlow effectively does not offer long-term certificates.</t>
        </r>
      </text>
    </comment>
    <comment ref="AJ129" authorId="0" shapeId="0" xr:uid="{BC937DF0-365B-4478-B181-39F4B9D0AFD2}">
      <text>
        <r>
          <rPr>
            <b/>
            <sz val="9"/>
            <color indexed="81"/>
            <rFont val="Tahoma"/>
            <family val="2"/>
          </rPr>
          <t>Crystal Collins:</t>
        </r>
        <r>
          <rPr>
            <sz val="9"/>
            <color indexed="81"/>
            <rFont val="Tahoma"/>
            <family val="2"/>
          </rPr>
          <t xml:space="preserve">
In June 2018, THEC received a CCTA Internal Audit report dated October 14, 2016 from TBR. This audit included one finding related to Workforce Training. It was determined that workforce training hours in 2014-15 were over-reported by 96 hours. The original amount reported was 3,273 hours. Due to the timing of this finding, no changes to the funding formula should be made. The base should be frozen at previous reported levels. Any growth will be measured off of that three-year average.</t>
        </r>
      </text>
    </comment>
    <comment ref="U193" authorId="1" shapeId="0" xr:uid="{00000000-0006-0000-0300-000003000000}">
      <text>
        <r>
          <rPr>
            <b/>
            <sz val="9"/>
            <color indexed="81"/>
            <rFont val="Tahoma"/>
            <family val="2"/>
          </rPr>
          <t>Steven Gentile:</t>
        </r>
        <r>
          <rPr>
            <sz val="9"/>
            <color indexed="81"/>
            <rFont val="Tahoma"/>
            <family val="2"/>
          </rPr>
          <t xml:space="preserve">
Not included in scale calculation since Pellissippi effectively does not offer long-term certificates.
</t>
        </r>
      </text>
    </comment>
    <comment ref="V301" authorId="1" shapeId="0" xr:uid="{00000000-0006-0000-0300-000004000000}">
      <text>
        <r>
          <rPr>
            <b/>
            <sz val="9"/>
            <color indexed="81"/>
            <rFont val="Tahoma"/>
            <family val="2"/>
          </rPr>
          <t>Steven Gentile:</t>
        </r>
        <r>
          <rPr>
            <sz val="9"/>
            <color indexed="81"/>
            <rFont val="Tahoma"/>
            <family val="2"/>
          </rPr>
          <t xml:space="preserve">
Scale for Associates set to 1.5, to reflect 2010-15's Associates scale. All other scales are change to reflect same relative proportion as shown in the "Average" column.
</t>
        </r>
      </text>
    </comment>
    <comment ref="U308" authorId="1" shapeId="0" xr:uid="{00000000-0006-0000-0300-000005000000}">
      <text>
        <r>
          <rPr>
            <b/>
            <sz val="9"/>
            <color indexed="81"/>
            <rFont val="Tahoma"/>
            <family val="2"/>
          </rPr>
          <t>Steven Gentile:</t>
        </r>
        <r>
          <rPr>
            <sz val="9"/>
            <color indexed="81"/>
            <rFont val="Tahoma"/>
            <family val="2"/>
          </rPr>
          <t xml:space="preserve">
Does not include Motlow or Pellissippi since they effectively do not offer long-term certificates.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Steven Gentile</author>
    <author>Crystal Collins</author>
  </authors>
  <commentList>
    <comment ref="U10" authorId="0" shapeId="0" xr:uid="{00000000-0006-0000-0400-000001000000}">
      <text>
        <r>
          <rPr>
            <b/>
            <sz val="9"/>
            <color indexed="81"/>
            <rFont val="Tahoma"/>
            <family val="2"/>
          </rPr>
          <t>Steven Gentile:</t>
        </r>
        <r>
          <rPr>
            <sz val="9"/>
            <color indexed="81"/>
            <rFont val="Tahoma"/>
            <family val="2"/>
          </rPr>
          <t xml:space="preserve">
Not included in scale calculation since UTM does not offer doctoral/law degrees.</t>
        </r>
      </text>
    </comment>
    <comment ref="AJ12" authorId="1" shapeId="0" xr:uid="{00000000-0006-0000-0400-000002000000}">
      <text>
        <r>
          <rPr>
            <b/>
            <sz val="10"/>
            <color indexed="81"/>
            <rFont val="Tahoma"/>
            <family val="2"/>
          </rPr>
          <t>Crystal Collins:</t>
        </r>
        <r>
          <rPr>
            <sz val="10"/>
            <color indexed="81"/>
            <rFont val="Tahoma"/>
            <family val="2"/>
          </rPr>
          <t xml:space="preserve">
On January 14, 2019, the UT System office contacted THEC to report that during the internal audit process of the RSSP data, it was determined that the Centers of Excellence were double counted in the public service portion of the reports for 2013-14, 2014-15, 2015-16 and 2016-17. The system provided corrected information for these years for UTM and confirmed that no such data issues were found at UTK or UTC. The data reported here are corrected.</t>
        </r>
      </text>
    </comment>
    <comment ref="U28" authorId="0" shapeId="0" xr:uid="{00000000-0006-0000-0400-000003000000}">
      <text>
        <r>
          <rPr>
            <b/>
            <sz val="9"/>
            <color indexed="81"/>
            <rFont val="Tahoma"/>
            <family val="2"/>
          </rPr>
          <t>Steven Gentile:</t>
        </r>
        <r>
          <rPr>
            <sz val="9"/>
            <color indexed="81"/>
            <rFont val="Tahoma"/>
            <family val="2"/>
          </rPr>
          <t xml:space="preserve">
Not included in scale calculation since APSU does not offer doctoral/law degrees.</t>
        </r>
      </text>
    </comment>
    <comment ref="AM30" authorId="1" shapeId="0" xr:uid="{0F12EDAE-8644-49B2-BA0D-23CAF000A35F}">
      <text>
        <r>
          <rPr>
            <b/>
            <sz val="9"/>
            <color indexed="81"/>
            <rFont val="Tahoma"/>
            <family val="2"/>
          </rPr>
          <t>Crystal Collins:</t>
        </r>
        <r>
          <rPr>
            <sz val="9"/>
            <color indexed="81"/>
            <rFont val="Tahoma"/>
            <family val="2"/>
          </rPr>
          <t xml:space="preserve">
During the data check process, I discovered that the 2017-18 R&amp;SP report had a hard entered value in cell C16. I reached out to APSU and asked them to resubmit a corrected file with this formula in tact. A resubmitted file can be found here: "H:\Fiscal\Fiscal Policy\STAY_OUT\FY2021-22\Formula\Data\Research, Service and Sponsored Programs\Institution Submittals\Questions\APSU_FY22 THEC RSSP Report 15-16 thru 18-19_FINAL_FOR REVIEW (corrected for Crystal).xlsx"
Due to this resubmission, the RSSP amount for APSU for 2017-18 declined. We will use this corrected value in the leading three-year average in the 2021-22 funding formula but will freeze the base, allowing APSU to feel the effects of the revised report. CLC 10122020</t>
        </r>
      </text>
    </comment>
    <comment ref="AN30" authorId="1" shapeId="0" xr:uid="{0AD4466E-5004-4DFE-AC48-B327FE1FF425}">
      <text>
        <r>
          <rPr>
            <b/>
            <sz val="9"/>
            <color indexed="81"/>
            <rFont val="Tahoma"/>
            <family val="2"/>
          </rPr>
          <t>Crystal Collins:</t>
        </r>
        <r>
          <rPr>
            <sz val="9"/>
            <color indexed="81"/>
            <rFont val="Tahoma"/>
            <family val="2"/>
          </rPr>
          <t xml:space="preserve">
Reporting $18,000 less in THEC report than the NSF HERD survey. Email requesting additional information sent to Sondra Hamilton on 09272021.
Response from APSU: Thomas did not include $18K for Refund to Grantors on the NSF report, and I included it on the THEC report.
Correspondence here: "H:\Fiscal\Fiscal Policy\STAY_OUT\FY2022-23\Formula\Data\Research, Service, and Sponsored Programs\Institution Submittals\Questions\APSU RSSP Question_response.pdf"
No further questions. CLC 10222021</t>
        </r>
      </text>
    </comment>
    <comment ref="AT153" authorId="0" shapeId="0" xr:uid="{00000000-0006-0000-0400-000004000000}">
      <text>
        <r>
          <rPr>
            <b/>
            <sz val="9"/>
            <color indexed="81"/>
            <rFont val="Tahoma"/>
            <family val="2"/>
          </rPr>
          <t>Steven Gentile:</t>
        </r>
        <r>
          <rPr>
            <sz val="9"/>
            <color indexed="81"/>
            <rFont val="Tahoma"/>
            <family val="2"/>
          </rPr>
          <t xml:space="preserve">
Includes DVM. Data did not differentiate in this year. -7/7/2015</t>
        </r>
      </text>
    </comment>
    <comment ref="AU153" authorId="0" shapeId="0" xr:uid="{00000000-0006-0000-0400-000005000000}">
      <text>
        <r>
          <rPr>
            <b/>
            <sz val="9"/>
            <color indexed="81"/>
            <rFont val="Tahoma"/>
            <family val="2"/>
          </rPr>
          <t>Steven Gentile:</t>
        </r>
        <r>
          <rPr>
            <sz val="9"/>
            <color indexed="81"/>
            <rFont val="Tahoma"/>
            <family val="2"/>
          </rPr>
          <t xml:space="preserve">
Includes DVM. Data did not differentiate in this year. -7/7/2015</t>
        </r>
      </text>
    </comment>
    <comment ref="AV153" authorId="0" shapeId="0" xr:uid="{00000000-0006-0000-0400-000006000000}">
      <text>
        <r>
          <rPr>
            <b/>
            <sz val="9"/>
            <color indexed="81"/>
            <rFont val="Tahoma"/>
            <family val="2"/>
          </rPr>
          <t>Steven Gentile:</t>
        </r>
        <r>
          <rPr>
            <sz val="9"/>
            <color indexed="81"/>
            <rFont val="Tahoma"/>
            <family val="2"/>
          </rPr>
          <t xml:space="preserve">
Includes DVM. Data did not differentiate in this year. -7/7/2015</t>
        </r>
      </text>
    </comment>
    <comment ref="U170" authorId="0" shapeId="0" xr:uid="{00000000-0006-0000-0400-000007000000}">
      <text>
        <r>
          <rPr>
            <b/>
            <sz val="9"/>
            <color indexed="81"/>
            <rFont val="Tahoma"/>
            <family val="2"/>
          </rPr>
          <t>Steven Gentile:</t>
        </r>
        <r>
          <rPr>
            <sz val="9"/>
            <color indexed="81"/>
            <rFont val="Tahoma"/>
            <family val="2"/>
          </rPr>
          <t xml:space="preserve">
Does not include APSU and UTM since they do not provide doctorates.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Crystal Collins</author>
  </authors>
  <commentList>
    <comment ref="B10" authorId="0" shapeId="0" xr:uid="{ADA5536C-BAF6-4160-A9E1-C9F299E44991}">
      <text>
        <r>
          <rPr>
            <b/>
            <sz val="9"/>
            <color indexed="81"/>
            <rFont val="Tahoma"/>
            <family val="2"/>
          </rPr>
          <t>Crystal Collins:</t>
        </r>
        <r>
          <rPr>
            <sz val="9"/>
            <color indexed="81"/>
            <rFont val="Tahoma"/>
            <family val="2"/>
          </rPr>
          <t xml:space="preserve">
Due to  an update to the process for removing duplicated degrees from degree counts, the base calculation for associate degrees must be recalculated to reflect this change and ensure an "apples to apples" comparison in the 2022-23 formula. CLC 10112021</t>
        </r>
      </text>
    </comment>
    <comment ref="B16" authorId="0" shapeId="0" xr:uid="{74302E03-A707-4448-910A-854F60728103}">
      <text>
        <r>
          <rPr>
            <b/>
            <sz val="9"/>
            <color indexed="81"/>
            <rFont val="Tahoma"/>
            <family val="2"/>
          </rPr>
          <t>Crystal Collins:</t>
        </r>
        <r>
          <rPr>
            <sz val="9"/>
            <color indexed="81"/>
            <rFont val="Tahoma"/>
            <family val="2"/>
          </rPr>
          <t xml:space="preserve">
Due to  an update to the process for removing duplicated degrees from degree counts, the base calculation for awards per 100 FTE must be recalculated to reflect this change and ensure an "apples to apples" comparison in the 2022-23 formula. CLC 10112021</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Crystal Collins</author>
  </authors>
  <commentList>
    <comment ref="B8" authorId="0" shapeId="0" xr:uid="{7A37AE55-B5CB-4982-9D2D-A132E92ECA54}">
      <text>
        <r>
          <rPr>
            <b/>
            <sz val="9"/>
            <color indexed="81"/>
            <rFont val="Tahoma"/>
            <family val="2"/>
          </rPr>
          <t>Crystal Collins:</t>
        </r>
        <r>
          <rPr>
            <sz val="9"/>
            <color indexed="81"/>
            <rFont val="Tahoma"/>
            <family val="2"/>
          </rPr>
          <t xml:space="preserve">
Due to changes to the univeristy-awarded associate degree definition approved by the Commission as part of the 2021-2025 five-year formula review process and an update to the process for removing duplicated degrees from degree counts, the base calculation for associate degrees must be recalculated to reflect this change and ensure an "apples to apples" comparison in the 2022-23 formula. CLC 10112021</t>
        </r>
      </text>
    </comment>
    <comment ref="B9" authorId="0" shapeId="0" xr:uid="{43B1CA97-692E-470C-ADDB-F9BAB9A88858}">
      <text>
        <r>
          <rPr>
            <b/>
            <sz val="9"/>
            <color indexed="81"/>
            <rFont val="Tahoma"/>
            <family val="2"/>
          </rPr>
          <t>Crystal Collins:</t>
        </r>
        <r>
          <rPr>
            <sz val="9"/>
            <color indexed="81"/>
            <rFont val="Tahoma"/>
            <family val="2"/>
          </rPr>
          <t xml:space="preserve">
Due to changes to the scale for associate degrees in the university sector approved by the Commission as part of the 2021-2025 five-year formula review process, and  an update to the process for removing duplicated degrees from degree counts, the base calculation for bachelors degrees must be recalculated to reflect this change and ensure an "apples to apples" comparison in the 2022-23 formula. CLC 10112021</t>
        </r>
      </text>
    </comment>
    <comment ref="B10" authorId="0" shapeId="0" xr:uid="{8FE6C6C4-73DD-4C67-B836-0F2F30660E69}">
      <text>
        <r>
          <rPr>
            <b/>
            <sz val="9"/>
            <color indexed="81"/>
            <rFont val="Tahoma"/>
            <family val="2"/>
          </rPr>
          <t>Crystal Collins:</t>
        </r>
        <r>
          <rPr>
            <sz val="9"/>
            <color indexed="81"/>
            <rFont val="Tahoma"/>
            <family val="2"/>
          </rPr>
          <t xml:space="preserve">
Due to  an update to the process for removing duplicated degrees from degree counts, the base calculation for Masters/Ed Specialists degrees must be recalculated to reflect this change and ensure an "apples to apples" comparison in the 2022-23 formula. CLC 10112021</t>
        </r>
      </text>
    </comment>
    <comment ref="B11" authorId="0" shapeId="0" xr:uid="{8388BB16-ADFF-4913-BAEB-84F7AFA0FDA5}">
      <text>
        <r>
          <rPr>
            <b/>
            <sz val="9"/>
            <color indexed="81"/>
            <rFont val="Tahoma"/>
            <family val="2"/>
          </rPr>
          <t>Crystal Collins:</t>
        </r>
        <r>
          <rPr>
            <sz val="9"/>
            <color indexed="81"/>
            <rFont val="Tahoma"/>
            <family val="2"/>
          </rPr>
          <t xml:space="preserve">
Due to  an update to the process for removing duplicated degrees from degree counts, the base calculation for Doctoral/Law degrees  must be recalculated to reflect this change and ensure an "apples to apples" comparison in the 2022-23 formula. CLC 10112021</t>
        </r>
      </text>
    </comment>
    <comment ref="B13" authorId="0" shapeId="0" xr:uid="{CF3A82B8-01B8-4D2A-8197-CE4DFA685A7E}">
      <text>
        <r>
          <rPr>
            <b/>
            <sz val="9"/>
            <color indexed="81"/>
            <rFont val="Tahoma"/>
            <family val="2"/>
          </rPr>
          <t>Crystal Collins:</t>
        </r>
        <r>
          <rPr>
            <sz val="9"/>
            <color indexed="81"/>
            <rFont val="Tahoma"/>
            <family val="2"/>
          </rPr>
          <t xml:space="preserve">
Due to changes to the univeristy-awarded associate degree definition approved by the Commission as part of the 2021-2025 five-year formula review process,and an update to the process for removing duplicated degrees from degree counts, the base calculation for degrees per 100 FTE must be recalculated to reflect this change and ensure an "apples to apples" comparison in the 2022-23 formula. CLC 10112021</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Steven Gentile</author>
  </authors>
  <commentList>
    <comment ref="L6" authorId="0" shapeId="0" xr:uid="{00000000-0006-0000-0700-000001000000}">
      <text>
        <r>
          <rPr>
            <b/>
            <sz val="9"/>
            <color indexed="81"/>
            <rFont val="Tahoma"/>
            <family val="2"/>
          </rPr>
          <t>Steven Gentile:</t>
        </r>
        <r>
          <rPr>
            <sz val="9"/>
            <color indexed="81"/>
            <rFont val="Tahoma"/>
            <family val="2"/>
          </rPr>
          <t xml:space="preserve">
Ratio of Fixed Costs to Weighted Outcomes. A constant to be determined by historic ratios. Notice that total summation of Fixed Cost Points equals this percentage of Weighted Outcomes.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Crystal Collins</author>
  </authors>
  <commentList>
    <comment ref="C11" authorId="0" shapeId="0" xr:uid="{00000000-0006-0000-0800-000001000000}">
      <text>
        <r>
          <rPr>
            <b/>
            <sz val="9"/>
            <color indexed="81"/>
            <rFont val="Tahoma"/>
            <family val="2"/>
          </rPr>
          <t>Crystal Collins:</t>
        </r>
        <r>
          <rPr>
            <sz val="9"/>
            <color indexed="81"/>
            <rFont val="Tahoma"/>
            <family val="2"/>
          </rPr>
          <t xml:space="preserve">
Backs out $350K in legislative initiative for the Gray Fossil Site.
Backs out $750K in legislative initiative for the Rural Public Health Project Faculty Recruitment.</t>
        </r>
      </text>
    </comment>
    <comment ref="C14" authorId="0" shapeId="0" xr:uid="{00000000-0006-0000-0800-000003000000}">
      <text>
        <r>
          <rPr>
            <b/>
            <sz val="9"/>
            <color indexed="81"/>
            <rFont val="Tahoma"/>
            <family val="2"/>
          </rPr>
          <t>Crystal Collins:</t>
        </r>
        <r>
          <rPr>
            <sz val="9"/>
            <color indexed="81"/>
            <rFont val="Tahoma"/>
            <family val="2"/>
          </rPr>
          <t xml:space="preserve">
Backs out $3M for College of Engineering.</t>
        </r>
      </text>
    </comment>
    <comment ref="N16" authorId="0" shapeId="0" xr:uid="{5E72E442-6598-4012-9221-4A06C1392192}">
      <text>
        <r>
          <rPr>
            <b/>
            <sz val="9"/>
            <color indexed="81"/>
            <rFont val="Tahoma"/>
            <charset val="1"/>
          </rPr>
          <t>Crystal Collins:</t>
        </r>
        <r>
          <rPr>
            <sz val="9"/>
            <color indexed="81"/>
            <rFont val="Tahoma"/>
            <charset val="1"/>
          </rPr>
          <t xml:space="preserve">
Based on a total $90M increase for all academic formula units (universities, community colleges, and TCATs).</t>
        </r>
      </text>
    </comment>
    <comment ref="C36" authorId="0" shapeId="0" xr:uid="{00000000-0006-0000-0800-000009000000}">
      <text>
        <r>
          <rPr>
            <b/>
            <sz val="9"/>
            <color indexed="81"/>
            <rFont val="Tahoma"/>
            <family val="2"/>
          </rPr>
          <t>Crystal Collins:</t>
        </r>
        <r>
          <rPr>
            <sz val="9"/>
            <color indexed="81"/>
            <rFont val="Tahoma"/>
            <family val="2"/>
          </rPr>
          <t xml:space="preserve">
Backs out the $3M in recurring approp for the engineering school.</t>
        </r>
      </text>
    </comment>
    <comment ref="C37" authorId="0" shapeId="0" xr:uid="{00000000-0006-0000-0800-00000A000000}">
      <text>
        <r>
          <rPr>
            <b/>
            <sz val="9"/>
            <color indexed="81"/>
            <rFont val="Tahoma"/>
            <family val="2"/>
          </rPr>
          <t>Crystal Collins:</t>
        </r>
        <r>
          <rPr>
            <sz val="9"/>
            <color indexed="81"/>
            <rFont val="Tahoma"/>
            <family val="2"/>
          </rPr>
          <t xml:space="preserve">
Backs out the $200K appropriated to the Parsons Center 
Backs out $250K appropriated to Somerville Center.
Backs out $190K appropriated to Selmer Center.</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Steven Gentile</author>
    <author>Crystal Collins</author>
  </authors>
  <commentList>
    <comment ref="F6" authorId="0" shapeId="0" xr:uid="{00000000-0006-0000-0B00-000001000000}">
      <text>
        <r>
          <rPr>
            <b/>
            <sz val="9"/>
            <color indexed="81"/>
            <rFont val="Tahoma"/>
            <family val="2"/>
          </rPr>
          <t>Steven Gentile:</t>
        </r>
        <r>
          <rPr>
            <sz val="9"/>
            <color indexed="81"/>
            <rFont val="Tahoma"/>
            <family val="2"/>
          </rPr>
          <t xml:space="preserve">
Will use the ratio of the 2015-16 Tuition Deduction to the 2015-16 Formula Recommendation, since 2015-16 was the final year with tuition deduction. The formulas going forward will have the 2015-16 tuition deduction "baked into the cake" going forward. -10/29/2015</t>
        </r>
      </text>
    </comment>
    <comment ref="E9" authorId="0" shapeId="0" xr:uid="{00000000-0006-0000-0B00-000002000000}">
      <text>
        <r>
          <rPr>
            <b/>
            <sz val="9"/>
            <color indexed="81"/>
            <rFont val="Tahoma"/>
            <family val="2"/>
          </rPr>
          <t>Crystal Collins:</t>
        </r>
        <r>
          <rPr>
            <sz val="9"/>
            <color indexed="81"/>
            <rFont val="Tahoma"/>
            <family val="2"/>
          </rPr>
          <t xml:space="preserve">
Do not include Gray Fossil Site Operations or Rural Public Health. -10192020</t>
        </r>
      </text>
    </comment>
    <comment ref="E12" authorId="1" shapeId="0" xr:uid="{00000000-0006-0000-0B00-000003000000}">
      <text>
        <r>
          <rPr>
            <b/>
            <sz val="9"/>
            <color indexed="81"/>
            <rFont val="Tahoma"/>
            <family val="2"/>
          </rPr>
          <t>Crystal Collins:</t>
        </r>
        <r>
          <rPr>
            <sz val="9"/>
            <color indexed="81"/>
            <rFont val="Tahoma"/>
            <family val="2"/>
          </rPr>
          <t xml:space="preserve">
Does not include College of Engineering. 10192020</t>
        </r>
      </text>
    </comment>
    <comment ref="E34" authorId="1" shapeId="0" xr:uid="{00000000-0006-0000-0B00-000004000000}">
      <text>
        <r>
          <rPr>
            <b/>
            <sz val="9"/>
            <color indexed="81"/>
            <rFont val="Tahoma"/>
            <family val="2"/>
          </rPr>
          <t>Crystal Collins:</t>
        </r>
        <r>
          <rPr>
            <sz val="9"/>
            <color indexed="81"/>
            <rFont val="Tahoma"/>
            <family val="2"/>
          </rPr>
          <t xml:space="preserve">
Does not include $3M for College of Engineering 10192020</t>
        </r>
      </text>
    </comment>
    <comment ref="E35" authorId="1" shapeId="0" xr:uid="{00000000-0006-0000-0B00-000005000000}">
      <text>
        <r>
          <rPr>
            <b/>
            <sz val="9"/>
            <color indexed="81"/>
            <rFont val="Tahoma"/>
            <family val="2"/>
          </rPr>
          <t>Crystal Collins:</t>
        </r>
        <r>
          <rPr>
            <sz val="9"/>
            <color indexed="81"/>
            <rFont val="Tahoma"/>
            <family val="2"/>
          </rPr>
          <t xml:space="preserve">
Does not include $200K for Parsons Center, $250K for Somerville Center or $190,000 for Selmer Center. 10192020</t>
        </r>
      </text>
    </comment>
  </commentList>
</comments>
</file>

<file path=xl/sharedStrings.xml><?xml version="1.0" encoding="utf-8"?>
<sst xmlns="http://schemas.openxmlformats.org/spreadsheetml/2006/main" count="4587" uniqueCount="215">
  <si>
    <t>UTM</t>
  </si>
  <si>
    <t>APSU</t>
  </si>
  <si>
    <t>TTU</t>
  </si>
  <si>
    <t>UTC</t>
  </si>
  <si>
    <t>MTSU</t>
  </si>
  <si>
    <t>ETSU</t>
  </si>
  <si>
    <t>TSU</t>
  </si>
  <si>
    <t>UM</t>
  </si>
  <si>
    <t>UTK</t>
  </si>
  <si>
    <t>Students Accumulating 24 hrs</t>
  </si>
  <si>
    <t>Bachelors and Associates</t>
  </si>
  <si>
    <t>Masters/Ed Specialist Degrees</t>
  </si>
  <si>
    <t>Doctoral / Law Degrees</t>
  </si>
  <si>
    <t>Research and Service</t>
  </si>
  <si>
    <t xml:space="preserve"> </t>
  </si>
  <si>
    <t>Transfers Out with 12 hrs</t>
  </si>
  <si>
    <t>Degrees per 100 FTE</t>
  </si>
  <si>
    <t>Six-Year Graduation Rate</t>
  </si>
  <si>
    <t>Weights Based on Institutional Mission</t>
  </si>
  <si>
    <t>A</t>
  </si>
  <si>
    <t>Chattanooga</t>
  </si>
  <si>
    <t>Cleveland</t>
  </si>
  <si>
    <t>Columbia</t>
  </si>
  <si>
    <t>Dyersburg</t>
  </si>
  <si>
    <t>Jackson</t>
  </si>
  <si>
    <t>Motlow</t>
  </si>
  <si>
    <t>Nashville</t>
  </si>
  <si>
    <t>Northeast</t>
  </si>
  <si>
    <t>Pellissippi</t>
  </si>
  <si>
    <t>Roane</t>
  </si>
  <si>
    <t>Southwest</t>
  </si>
  <si>
    <t>Volunteer</t>
  </si>
  <si>
    <t>Walters</t>
  </si>
  <si>
    <t>Students Accumulating 12 hrs</t>
  </si>
  <si>
    <t>Students Accumulating 36 hrs</t>
  </si>
  <si>
    <t>Dual Enrollment</t>
  </si>
  <si>
    <t>Associates</t>
  </si>
  <si>
    <t>1-2 Year Certificates</t>
  </si>
  <si>
    <t>&lt;1yr Certificates</t>
  </si>
  <si>
    <t>Job Placements</t>
  </si>
  <si>
    <t>Workforce Training (Contact Hours)</t>
  </si>
  <si>
    <t>Awards per 100 FTE</t>
  </si>
  <si>
    <t>Community Colleges</t>
  </si>
  <si>
    <t>2013-14</t>
  </si>
  <si>
    <t>2012-13</t>
  </si>
  <si>
    <t>2011-12</t>
  </si>
  <si>
    <t>2010-11</t>
  </si>
  <si>
    <t>2009-10</t>
  </si>
  <si>
    <t>2008-09</t>
  </si>
  <si>
    <t>2007-08</t>
  </si>
  <si>
    <t>TOTAL</t>
  </si>
  <si>
    <t>Adults</t>
  </si>
  <si>
    <t>Low-Income</t>
  </si>
  <si>
    <t>Bach &amp; Assoc</t>
  </si>
  <si>
    <t>TBR Universities</t>
  </si>
  <si>
    <t>Austin Peay</t>
  </si>
  <si>
    <t>East Tennessee</t>
  </si>
  <si>
    <t>Middle Tennessee</t>
  </si>
  <si>
    <t>Tennessee State</t>
  </si>
  <si>
    <t>Tennessee Tech</t>
  </si>
  <si>
    <t>University of Memphis</t>
  </si>
  <si>
    <t xml:space="preserve">Northeast </t>
  </si>
  <si>
    <t>UT Universities</t>
  </si>
  <si>
    <t>UT Chattanooga</t>
  </si>
  <si>
    <t>UT Knoxville</t>
  </si>
  <si>
    <t>Total</t>
  </si>
  <si>
    <t>Percent</t>
  </si>
  <si>
    <t>Academic Formula Units</t>
  </si>
  <si>
    <t>UT Martin</t>
  </si>
  <si>
    <t>2015-16</t>
  </si>
  <si>
    <t>Academically Underprepared</t>
  </si>
  <si>
    <t>Bachelors</t>
  </si>
  <si>
    <t>Students Accumulating 30 hrs</t>
  </si>
  <si>
    <t>Students Accumulating 60 hrs</t>
  </si>
  <si>
    <t>Students Accumulating 90 hrs</t>
  </si>
  <si>
    <t>Combined Outcomes</t>
  </si>
  <si>
    <t>Changes</t>
  </si>
  <si>
    <t>2016-17</t>
  </si>
  <si>
    <t>For Reference</t>
  </si>
  <si>
    <t>Total Appropriation Request</t>
  </si>
  <si>
    <t>Change</t>
  </si>
  <si>
    <t>All CC</t>
  </si>
  <si>
    <t>Avg All CC</t>
  </si>
  <si>
    <t>Actual Scales</t>
  </si>
  <si>
    <t>Average</t>
  </si>
  <si>
    <t>Weighted Outcomes</t>
  </si>
  <si>
    <t>Fixed Costs</t>
  </si>
  <si>
    <t>Subtotal</t>
  </si>
  <si>
    <t>Weighted Outcomes Breakdown</t>
  </si>
  <si>
    <t>All Univ</t>
  </si>
  <si>
    <t>Avg All Univ</t>
  </si>
  <si>
    <t>Students Accumulating 48 hrs</t>
  </si>
  <si>
    <t>Students Accumulating 72 hrs</t>
  </si>
  <si>
    <t>Masters / Ed Specialists</t>
  </si>
  <si>
    <t>Doctoral / Law Degree</t>
  </si>
  <si>
    <t>All Univs</t>
  </si>
  <si>
    <t>2014-15</t>
  </si>
  <si>
    <t>Focus Population Overlap</t>
  </si>
  <si>
    <t>Focus Premium</t>
  </si>
  <si>
    <t>One Focus Pop Only</t>
  </si>
  <si>
    <t>Two Focus Pops Only</t>
  </si>
  <si>
    <t>All Three Focus Pops</t>
  </si>
  <si>
    <t>Monetized Outcomes</t>
  </si>
  <si>
    <t>Community College Subtotal</t>
  </si>
  <si>
    <t>Appropriation</t>
  </si>
  <si>
    <t>Fixed Cost Points</t>
  </si>
  <si>
    <t>Point Subtotal</t>
  </si>
  <si>
    <t>Point Total</t>
  </si>
  <si>
    <t>Fixed  Cost Constant</t>
  </si>
  <si>
    <t>Quality Assurance Constant</t>
  </si>
  <si>
    <t>Colleges and Universities Total</t>
  </si>
  <si>
    <t>Ratio</t>
  </si>
  <si>
    <t>Standard Dev.</t>
  </si>
  <si>
    <t>Universities</t>
  </si>
  <si>
    <t>Scale Calculation</t>
  </si>
  <si>
    <t>2010-15 Scale Comparison</t>
  </si>
  <si>
    <t>C = Adjusted by Point Total Annual Percent Change</t>
  </si>
  <si>
    <t>D = E x Total Rec</t>
  </si>
  <si>
    <t>E = D - A</t>
  </si>
  <si>
    <t>F = E / A</t>
  </si>
  <si>
    <t>Fixed Cost Constant Rationalization</t>
  </si>
  <si>
    <t>Fixed Cost Share</t>
  </si>
  <si>
    <t>2006-07</t>
  </si>
  <si>
    <t>2005-06</t>
  </si>
  <si>
    <t>2004-05</t>
  </si>
  <si>
    <t>General Count</t>
  </si>
  <si>
    <t>Percent that Meet Just Two Focus Criteria</t>
  </si>
  <si>
    <t>Percent that Meet Any Focus Criteria</t>
  </si>
  <si>
    <t>Full-time Enrollment for Formula</t>
  </si>
  <si>
    <t>FOR REFERENCE</t>
  </si>
  <si>
    <t>Associate</t>
  </si>
  <si>
    <t>Masters</t>
  </si>
  <si>
    <t>Education Specialist</t>
  </si>
  <si>
    <t>Law Degrees</t>
  </si>
  <si>
    <t>Doctoral</t>
  </si>
  <si>
    <t>Percent that Meet No Focus Criteria</t>
  </si>
  <si>
    <t>Percent that Meet All Three Focus Criteria</t>
  </si>
  <si>
    <t>Mathematically</t>
  </si>
  <si>
    <t>Derived Scales</t>
  </si>
  <si>
    <t>Scales</t>
  </si>
  <si>
    <t>Mathematically Derived Scales</t>
  </si>
  <si>
    <t>2010-15</t>
  </si>
  <si>
    <t>2015-20</t>
  </si>
  <si>
    <t>Proposed Scales</t>
  </si>
  <si>
    <t>Percent that Meet Just One Focus Criterion</t>
  </si>
  <si>
    <t>Total Points</t>
  </si>
  <si>
    <t>Scale Comparisons</t>
  </si>
  <si>
    <t>NA</t>
  </si>
  <si>
    <t>Percent Change</t>
  </si>
  <si>
    <t>Out-of-State</t>
  </si>
  <si>
    <t>Quality</t>
  </si>
  <si>
    <t>Formula</t>
  </si>
  <si>
    <t>Subsidy Fee/Policy</t>
  </si>
  <si>
    <t>Legislative Initiatives</t>
  </si>
  <si>
    <t>Assurance</t>
  </si>
  <si>
    <t>Total Revenue Need</t>
  </si>
  <si>
    <t>Formula Rec</t>
  </si>
  <si>
    <t>Tuition Deduction</t>
  </si>
  <si>
    <t>5-Year Average</t>
  </si>
  <si>
    <t>Range</t>
  </si>
  <si>
    <r>
      <t>B = A</t>
    </r>
    <r>
      <rPr>
        <b/>
        <vertAlign val="subscript"/>
        <sz val="14"/>
        <color theme="1"/>
        <rFont val="Open Sans"/>
        <family val="2"/>
      </rPr>
      <t>i</t>
    </r>
    <r>
      <rPr>
        <b/>
        <sz val="14"/>
        <color theme="1"/>
        <rFont val="Open Sans"/>
        <family val="2"/>
      </rPr>
      <t xml:space="preserve"> / A</t>
    </r>
    <r>
      <rPr>
        <b/>
        <vertAlign val="subscript"/>
        <sz val="14"/>
        <color theme="1"/>
        <rFont val="Open Sans"/>
        <family val="2"/>
      </rPr>
      <t>TOT</t>
    </r>
  </si>
  <si>
    <t>2017-18</t>
  </si>
  <si>
    <t>Reverse Articulated Associates</t>
  </si>
  <si>
    <t>R.A. Assoc. Credit</t>
  </si>
  <si>
    <t>Research, Service and Sponsored Programs</t>
  </si>
  <si>
    <t>Degrees of Veterinary Medicine</t>
  </si>
  <si>
    <t>DON'T UPDATE THIS TABLE--USED TO CALCULATE OST DEDUCTION CONSTANTS</t>
  </si>
  <si>
    <t>LGI Universities</t>
  </si>
  <si>
    <t>QA Score</t>
  </si>
  <si>
    <t>QA Points</t>
  </si>
  <si>
    <t>Approp Share</t>
  </si>
  <si>
    <t>Approp Share Growth</t>
  </si>
  <si>
    <t>NEW RSSP DEFINITION STARTS HERE</t>
  </si>
  <si>
    <t>Overall Grad Rate</t>
  </si>
  <si>
    <t>2020-21</t>
  </si>
  <si>
    <t>2018-19</t>
  </si>
  <si>
    <t>2021-22</t>
  </si>
  <si>
    <t>2021-22 Fixed Costs</t>
  </si>
  <si>
    <t>2021-22 Quality Assurance</t>
  </si>
  <si>
    <t>2021-22 Total Point Calculation</t>
  </si>
  <si>
    <t>2021-22 Formula Weighted Outcomes Calculation</t>
  </si>
  <si>
    <t>Combined Outcomes (17-18 to 19-20 Data)</t>
  </si>
  <si>
    <t>Scaled Outcomes (17-18 to 19-20 Data)</t>
  </si>
  <si>
    <t>2021-22 Formula Calculation</t>
  </si>
  <si>
    <t>2019-20</t>
  </si>
  <si>
    <t>2022-23</t>
  </si>
  <si>
    <t xml:space="preserve">Reverse Associate </t>
  </si>
  <si>
    <t>2022-23 Formula Weighted Outcomes Calculation</t>
  </si>
  <si>
    <t>2022-23 Total Point Calculation</t>
  </si>
  <si>
    <t>2022-23 Fixed Costs</t>
  </si>
  <si>
    <t>2022-23 Quality Assurance</t>
  </si>
  <si>
    <t>Associate Degrees</t>
  </si>
  <si>
    <t>Bachelors Degrees</t>
  </si>
  <si>
    <t>2022-23 State Appropriations Distribution Recommendation</t>
  </si>
  <si>
    <t xml:space="preserve">      2022-23 OBF Point Growth</t>
  </si>
  <si>
    <t xml:space="preserve">      2022-23 OBF Fixed Cost Growth</t>
  </si>
  <si>
    <t xml:space="preserve">      2022-23 Operating Inflation</t>
  </si>
  <si>
    <t>2022-23 Formula Calculation</t>
  </si>
  <si>
    <t>2022-23 New Funding Rec</t>
  </si>
  <si>
    <t>2022-23 Total OBF Appropriation Request</t>
  </si>
  <si>
    <t>2021-22 Salary, Benefits &amp; Adj Increases</t>
  </si>
  <si>
    <t>2021-22 Recurring Approp (less Leg Initiatives)</t>
  </si>
  <si>
    <t>2022-23 Formula Subtotal and Revenue Need Calculation</t>
  </si>
  <si>
    <t>2022-23      Appropriation Share</t>
  </si>
  <si>
    <t>2022-23           Formula Rec</t>
  </si>
  <si>
    <t>Out-of-State Tuition</t>
  </si>
  <si>
    <t>Deduct Historic %</t>
  </si>
  <si>
    <t>Degrees General Count</t>
  </si>
  <si>
    <t>W.O. % Change from 21-22</t>
  </si>
  <si>
    <t>NEW ASSOCIATE DEFINITION STARTS HERE</t>
  </si>
  <si>
    <t>Combined Outcomes (18-19 to 20-21 Data)</t>
  </si>
  <si>
    <t>Scaled Outcomes (18-19 to 20-21 Data)</t>
  </si>
  <si>
    <t>New Associate Degree Definition</t>
  </si>
  <si>
    <t>21-22 Percent Funded</t>
  </si>
  <si>
    <t>2015-2020 Outcomes-Based Funding Formula Tabs Flow Chart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</si>
</sst>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000_);_(* \(#,##0.000\);_(* &quot;-&quot;??_);_(@_)"/>
    <numFmt numFmtId="165" formatCode="0.0%"/>
    <numFmt numFmtId="166" formatCode="_(* #,##0_);_(* \(#,##0\);_(* &quot;-&quot;??_);_(@_)"/>
    <numFmt numFmtId="167" formatCode="#,##0.0"/>
    <numFmt numFmtId="168" formatCode="_(&quot;$&quot;* #,##0_);_(&quot;$&quot;* \(#,##0\);_(&quot;$&quot;* &quot;-&quot;??_);_(@_)"/>
    <numFmt numFmtId="169" formatCode="_(* #,##0.0_);_(* \(#,##0.0\);_(* &quot;-&quot;??_);_(@_)"/>
    <numFmt numFmtId="170" formatCode="_(* #,##0.0_);_(* \(#,##0.0\);_(* &quot;-&quot;?_);_(@_)"/>
    <numFmt numFmtId="171" formatCode="0.000000"/>
    <numFmt numFmtId="172" formatCode="0.0"/>
    <numFmt numFmtId="173" formatCode="General_)"/>
    <numFmt numFmtId="174" formatCode="&quot;$&quot;\ \ \ \ \ \ \ #,##0_);\(&quot;$&quot;#,##0\)"/>
    <numFmt numFmtId="175" formatCode="&quot;$&quot;* #,##0;&quot;$&quot;* \-#,##0"/>
    <numFmt numFmtId="176" formatCode="0.0000000%"/>
    <numFmt numFmtId="177" formatCode="_(* #,##0.0000_);_(* \(#,##0.0000\);_(* &quot;-&quot;??_);_(@_)"/>
    <numFmt numFmtId="178" formatCode="&quot;$&quot;#,##0.00"/>
    <numFmt numFmtId="179" formatCode="&quot;$&quot;#,##0"/>
  </numFmts>
  <fonts count="66">
    <font>
      <sz val="11"/>
      <color theme="1"/>
      <name val="Calibri"/>
      <family val="2"/>
      <scheme val="minor"/>
    </font>
    <font>
      <sz val="11"/>
      <color theme="1"/>
      <name val="Calibri"/>
      <family val="2"/>
      <scheme val="minor"/>
    </font>
    <font>
      <sz val="12"/>
      <name val="Calibri"/>
      <family val="2"/>
    </font>
    <font>
      <b/>
      <sz val="9"/>
      <color indexed="81"/>
      <name val="Tahoma"/>
      <family val="2"/>
    </font>
    <font>
      <sz val="9"/>
      <color indexed="81"/>
      <name val="Tahoma"/>
      <family val="2"/>
    </font>
    <font>
      <sz val="11"/>
      <color indexed="8"/>
      <name val="Calibri"/>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MS Sans Serif"/>
      <family val="2"/>
    </font>
    <font>
      <sz val="10"/>
      <color theme="1"/>
      <name val="Arial"/>
      <family val="2"/>
    </font>
    <font>
      <sz val="10"/>
      <name val="Helv"/>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2"/>
      <name val="Arial MT"/>
    </font>
    <font>
      <sz val="8"/>
      <name val="Arial"/>
      <family val="2"/>
    </font>
    <font>
      <sz val="8"/>
      <name val="MS Sans Serif"/>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name val="Open Sans"/>
      <family val="2"/>
    </font>
    <font>
      <b/>
      <sz val="22"/>
      <name val="Open Sans"/>
      <family val="2"/>
    </font>
    <font>
      <sz val="22"/>
      <name val="Open Sans"/>
      <family val="2"/>
    </font>
    <font>
      <b/>
      <sz val="12"/>
      <name val="Open Sans"/>
      <family val="2"/>
    </font>
    <font>
      <sz val="12"/>
      <color rgb="FFFF0000"/>
      <name val="Open Sans"/>
      <family val="2"/>
    </font>
    <font>
      <sz val="12"/>
      <color indexed="12"/>
      <name val="Open Sans"/>
      <family val="2"/>
    </font>
    <font>
      <b/>
      <sz val="12"/>
      <color rgb="FFFF0000"/>
      <name val="Open Sans"/>
      <family val="2"/>
    </font>
    <font>
      <sz val="10"/>
      <color rgb="FFFF0000"/>
      <name val="Open Sans"/>
      <family val="2"/>
    </font>
    <font>
      <sz val="12"/>
      <color rgb="FF0000FF"/>
      <name val="Open Sans"/>
      <family val="2"/>
    </font>
    <font>
      <b/>
      <sz val="22"/>
      <color theme="1"/>
      <name val="Open Sans"/>
      <family val="2"/>
    </font>
    <font>
      <sz val="11"/>
      <color theme="1"/>
      <name val="Open Sans"/>
      <family val="2"/>
    </font>
    <font>
      <b/>
      <sz val="16"/>
      <color theme="1"/>
      <name val="Open Sans"/>
      <family val="2"/>
    </font>
    <font>
      <b/>
      <sz val="12"/>
      <color theme="1"/>
      <name val="Open Sans"/>
      <family val="2"/>
    </font>
    <font>
      <b/>
      <sz val="11"/>
      <color theme="1"/>
      <name val="Open Sans"/>
      <family val="2"/>
    </font>
    <font>
      <sz val="12"/>
      <color theme="1"/>
      <name val="Open Sans"/>
      <family val="2"/>
    </font>
    <font>
      <b/>
      <sz val="12"/>
      <color rgb="FF0000FF"/>
      <name val="Open Sans"/>
      <family val="2"/>
    </font>
    <font>
      <sz val="11"/>
      <color rgb="FF0000FF"/>
      <name val="Open Sans"/>
      <family val="2"/>
    </font>
    <font>
      <b/>
      <sz val="18"/>
      <color theme="1"/>
      <name val="Open Sans"/>
      <family val="2"/>
    </font>
    <font>
      <b/>
      <sz val="14"/>
      <color theme="1"/>
      <name val="Open Sans"/>
      <family val="2"/>
    </font>
    <font>
      <b/>
      <sz val="11"/>
      <name val="Open Sans"/>
      <family val="2"/>
    </font>
    <font>
      <b/>
      <sz val="20"/>
      <color theme="1"/>
      <name val="Open Sans"/>
      <family val="2"/>
    </font>
    <font>
      <b/>
      <vertAlign val="subscript"/>
      <sz val="14"/>
      <color theme="1"/>
      <name val="Open Sans"/>
      <family val="2"/>
    </font>
    <font>
      <sz val="11"/>
      <name val="Open Sans"/>
      <family val="2"/>
    </font>
    <font>
      <b/>
      <sz val="16"/>
      <name val="Open Sans"/>
      <family val="2"/>
    </font>
    <font>
      <b/>
      <sz val="10"/>
      <color theme="1"/>
      <name val="Open Sans"/>
      <family val="2"/>
    </font>
    <font>
      <sz val="10"/>
      <color theme="1"/>
      <name val="Open Sans"/>
      <family val="2"/>
    </font>
    <font>
      <sz val="8"/>
      <name val="Calibri"/>
      <family val="2"/>
      <scheme val="minor"/>
    </font>
    <font>
      <b/>
      <sz val="10"/>
      <color indexed="81"/>
      <name val="Tahoma"/>
      <family val="2"/>
    </font>
    <font>
      <sz val="10"/>
      <color indexed="81"/>
      <name val="Tahoma"/>
      <family val="2"/>
    </font>
    <font>
      <b/>
      <sz val="18"/>
      <name val="Open Sans"/>
      <family val="2"/>
    </font>
    <font>
      <sz val="10"/>
      <name val="Open Sans"/>
      <family val="2"/>
    </font>
    <font>
      <b/>
      <sz val="18"/>
      <color rgb="FF0000FF"/>
      <name val="Open Sans"/>
      <family val="2"/>
    </font>
    <font>
      <b/>
      <sz val="10"/>
      <color rgb="FF0000FF"/>
      <name val="Open Sans"/>
      <family val="2"/>
    </font>
    <font>
      <b/>
      <sz val="10"/>
      <name val="Open Sans"/>
      <family val="2"/>
    </font>
    <font>
      <b/>
      <sz val="14"/>
      <name val="Open Sans"/>
      <family val="2"/>
    </font>
    <font>
      <sz val="9"/>
      <color indexed="81"/>
      <name val="Tahoma"/>
      <charset val="1"/>
    </font>
    <font>
      <b/>
      <sz val="9"/>
      <color indexed="81"/>
      <name val="Tahoma"/>
      <charset val="1"/>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
      <patternFill patternType="solid">
        <fgColor theme="0" tint="-0.14999847407452621"/>
        <bgColor indexed="64"/>
      </patternFill>
    </fill>
    <fill>
      <patternFill patternType="solid">
        <fgColor rgb="FF8DB4E2"/>
        <bgColor rgb="FF000000"/>
      </patternFill>
    </fill>
    <fill>
      <patternFill patternType="solid">
        <fgColor theme="0"/>
        <bgColor indexed="64"/>
      </patternFill>
    </fill>
    <fill>
      <patternFill patternType="solid">
        <fgColor theme="1"/>
        <bgColor indexed="64"/>
      </patternFill>
    </fill>
    <fill>
      <patternFill patternType="solid">
        <fgColor theme="7" tint="0.79998168889431442"/>
        <bgColor indexed="64"/>
      </patternFill>
    </fill>
    <fill>
      <patternFill patternType="solid">
        <fgColor theme="2" tint="-9.9978637043366805E-2"/>
        <bgColor indexed="64"/>
      </patternFill>
    </fill>
  </fills>
  <borders count="74">
    <border>
      <left/>
      <right/>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style="thin">
        <color indexed="64"/>
      </left>
      <right style="medium">
        <color indexed="64"/>
      </right>
      <top/>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dashDotDot">
        <color indexed="64"/>
      </left>
      <right style="medium">
        <color indexed="64"/>
      </right>
      <top style="medium">
        <color indexed="64"/>
      </top>
      <bottom/>
      <diagonal/>
    </border>
    <border>
      <left style="dashDotDot">
        <color indexed="64"/>
      </left>
      <right style="medium">
        <color indexed="64"/>
      </right>
      <top/>
      <bottom style="thin">
        <color indexed="64"/>
      </bottom>
      <diagonal/>
    </border>
    <border>
      <left style="dashDotDot">
        <color indexed="64"/>
      </left>
      <right style="medium">
        <color indexed="64"/>
      </right>
      <top/>
      <bottom/>
      <diagonal/>
    </border>
    <border>
      <left style="dashDotDot">
        <color indexed="64"/>
      </left>
      <right style="medium">
        <color indexed="64"/>
      </right>
      <top/>
      <bottom style="medium">
        <color indexed="64"/>
      </bottom>
      <diagonal/>
    </border>
    <border>
      <left/>
      <right style="dashDotDot">
        <color indexed="64"/>
      </right>
      <top/>
      <bottom style="thin">
        <color indexed="64"/>
      </bottom>
      <diagonal/>
    </border>
    <border>
      <left/>
      <right style="dashDotDot">
        <color indexed="64"/>
      </right>
      <top style="thin">
        <color indexed="64"/>
      </top>
      <bottom/>
      <diagonal/>
    </border>
    <border>
      <left/>
      <right style="dashDotDot">
        <color indexed="64"/>
      </right>
      <top/>
      <bottom/>
      <diagonal/>
    </border>
    <border>
      <left/>
      <right style="dashDotDot">
        <color indexed="64"/>
      </right>
      <top/>
      <bottom style="medium">
        <color indexed="64"/>
      </bottom>
      <diagonal/>
    </border>
    <border>
      <left style="dashDotDot">
        <color indexed="64"/>
      </left>
      <right style="medium">
        <color indexed="64"/>
      </right>
      <top style="thin">
        <color indexed="64"/>
      </top>
      <bottom/>
      <diagonal/>
    </border>
    <border>
      <left/>
      <right style="dashDotDot">
        <color indexed="64"/>
      </right>
      <top style="medium">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s>
  <cellStyleXfs count="1186">
    <xf numFmtId="0" fontId="0" fillId="0" borderId="0"/>
    <xf numFmtId="43" fontId="1" fillId="0" borderId="0" applyFont="0" applyFill="0" applyBorder="0" applyAlignment="0" applyProtection="0"/>
    <xf numFmtId="9" fontId="1"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6" fillId="0" borderId="0"/>
    <xf numFmtId="9"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9" fillId="20" borderId="38" applyNumberFormat="0" applyAlignment="0" applyProtection="0"/>
    <xf numFmtId="0" fontId="9" fillId="20" borderId="38" applyNumberFormat="0" applyAlignment="0" applyProtection="0"/>
    <xf numFmtId="0" fontId="9" fillId="20" borderId="38" applyNumberFormat="0" applyAlignment="0" applyProtection="0"/>
    <xf numFmtId="0" fontId="9" fillId="20" borderId="38" applyNumberFormat="0" applyAlignment="0" applyProtection="0"/>
    <xf numFmtId="0" fontId="9" fillId="20" borderId="38" applyNumberFormat="0" applyAlignment="0" applyProtection="0"/>
    <xf numFmtId="0" fontId="9" fillId="20" borderId="38" applyNumberFormat="0" applyAlignment="0" applyProtection="0"/>
    <xf numFmtId="0" fontId="9" fillId="20" borderId="38" applyNumberFormat="0" applyAlignment="0" applyProtection="0"/>
    <xf numFmtId="0" fontId="9" fillId="20" borderId="38" applyNumberFormat="0" applyAlignment="0" applyProtection="0"/>
    <xf numFmtId="0" fontId="9" fillId="20" borderId="38" applyNumberFormat="0" applyAlignment="0" applyProtection="0"/>
    <xf numFmtId="0" fontId="9" fillId="20" borderId="38" applyNumberFormat="0" applyAlignment="0" applyProtection="0"/>
    <xf numFmtId="0" fontId="9" fillId="20" borderId="38" applyNumberFormat="0" applyAlignment="0" applyProtection="0"/>
    <xf numFmtId="0" fontId="9" fillId="20" borderId="38" applyNumberFormat="0" applyAlignment="0" applyProtection="0"/>
    <xf numFmtId="0" fontId="9" fillId="20" borderId="38" applyNumberFormat="0" applyAlignment="0" applyProtection="0"/>
    <xf numFmtId="0" fontId="9" fillId="20" borderId="38" applyNumberFormat="0" applyAlignment="0" applyProtection="0"/>
    <xf numFmtId="0" fontId="9" fillId="20" borderId="38" applyNumberFormat="0" applyAlignment="0" applyProtection="0"/>
    <xf numFmtId="0" fontId="9" fillId="20" borderId="38" applyNumberFormat="0" applyAlignment="0" applyProtection="0"/>
    <xf numFmtId="0" fontId="9" fillId="20" borderId="38" applyNumberFormat="0" applyAlignment="0" applyProtection="0"/>
    <xf numFmtId="0" fontId="9" fillId="20" borderId="38" applyNumberFormat="0" applyAlignment="0" applyProtection="0"/>
    <xf numFmtId="0" fontId="9" fillId="20" borderId="38" applyNumberFormat="0" applyAlignment="0" applyProtection="0"/>
    <xf numFmtId="0" fontId="9" fillId="20" borderId="38" applyNumberFormat="0" applyAlignment="0" applyProtection="0"/>
    <xf numFmtId="0" fontId="9" fillId="20" borderId="38" applyNumberFormat="0" applyAlignment="0" applyProtection="0"/>
    <xf numFmtId="0" fontId="9" fillId="20" borderId="38" applyNumberFormat="0" applyAlignment="0" applyProtection="0"/>
    <xf numFmtId="0" fontId="9" fillId="20" borderId="38" applyNumberFormat="0" applyAlignment="0" applyProtection="0"/>
    <xf numFmtId="0" fontId="9" fillId="20" borderId="38" applyNumberFormat="0" applyAlignment="0" applyProtection="0"/>
    <xf numFmtId="0" fontId="9" fillId="20" borderId="38" applyNumberFormat="0" applyAlignment="0" applyProtection="0"/>
    <xf numFmtId="0" fontId="10" fillId="21" borderId="39" applyNumberFormat="0" applyAlignment="0" applyProtection="0"/>
    <xf numFmtId="0" fontId="10" fillId="21" borderId="39" applyNumberFormat="0" applyAlignment="0" applyProtection="0"/>
    <xf numFmtId="0" fontId="10" fillId="21" borderId="39" applyNumberFormat="0" applyAlignment="0" applyProtection="0"/>
    <xf numFmtId="0" fontId="10" fillId="21" borderId="39" applyNumberFormat="0" applyAlignment="0" applyProtection="0"/>
    <xf numFmtId="0" fontId="10" fillId="21" borderId="39" applyNumberFormat="0" applyAlignment="0" applyProtection="0"/>
    <xf numFmtId="0" fontId="10" fillId="21" borderId="39" applyNumberFormat="0" applyAlignment="0" applyProtection="0"/>
    <xf numFmtId="0" fontId="10" fillId="21" borderId="39" applyNumberFormat="0" applyAlignment="0" applyProtection="0"/>
    <xf numFmtId="0" fontId="10" fillId="21" borderId="39" applyNumberFormat="0" applyAlignment="0" applyProtection="0"/>
    <xf numFmtId="0" fontId="10" fillId="21" borderId="39" applyNumberFormat="0" applyAlignment="0" applyProtection="0"/>
    <xf numFmtId="0" fontId="10" fillId="21" borderId="39" applyNumberFormat="0" applyAlignment="0" applyProtection="0"/>
    <xf numFmtId="0" fontId="10" fillId="21" borderId="39" applyNumberFormat="0" applyAlignment="0" applyProtection="0"/>
    <xf numFmtId="0" fontId="10" fillId="21" borderId="39" applyNumberFormat="0" applyAlignment="0" applyProtection="0"/>
    <xf numFmtId="0" fontId="10" fillId="21" borderId="39" applyNumberFormat="0" applyAlignment="0" applyProtection="0"/>
    <xf numFmtId="0" fontId="10" fillId="21" borderId="39" applyNumberFormat="0" applyAlignment="0" applyProtection="0"/>
    <xf numFmtId="0" fontId="10" fillId="21" borderId="39" applyNumberFormat="0" applyAlignment="0" applyProtection="0"/>
    <xf numFmtId="0" fontId="10" fillId="21" borderId="39" applyNumberFormat="0" applyAlignment="0" applyProtection="0"/>
    <xf numFmtId="0" fontId="10" fillId="21" borderId="39" applyNumberFormat="0" applyAlignment="0" applyProtection="0"/>
    <xf numFmtId="0" fontId="10" fillId="21" borderId="39" applyNumberFormat="0" applyAlignment="0" applyProtection="0"/>
    <xf numFmtId="0" fontId="10" fillId="21" borderId="39" applyNumberFormat="0" applyAlignment="0" applyProtection="0"/>
    <xf numFmtId="0" fontId="10" fillId="21" borderId="39" applyNumberFormat="0" applyAlignment="0" applyProtection="0"/>
    <xf numFmtId="0" fontId="10" fillId="21" borderId="39" applyNumberFormat="0" applyAlignment="0" applyProtection="0"/>
    <xf numFmtId="0" fontId="10" fillId="21" borderId="39" applyNumberFormat="0" applyAlignment="0" applyProtection="0"/>
    <xf numFmtId="0" fontId="10" fillId="21" borderId="39" applyNumberFormat="0" applyAlignment="0" applyProtection="0"/>
    <xf numFmtId="0" fontId="10" fillId="21" borderId="39" applyNumberFormat="0" applyAlignment="0" applyProtection="0"/>
    <xf numFmtId="0" fontId="10" fillId="21" borderId="39" applyNumberFormat="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0" fontId="11"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0" fontId="11"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2"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8" fontId="11" fillId="0" borderId="0" applyFont="0" applyFill="0" applyBorder="0" applyAlignment="0" applyProtection="0"/>
    <xf numFmtId="44" fontId="13" fillId="0" borderId="0" applyFont="0" applyFill="0" applyBorder="0" applyAlignment="0" applyProtection="0"/>
    <xf numFmtId="44" fontId="6" fillId="0" borderId="0" applyFont="0" applyFill="0" applyBorder="0" applyAlignment="0" applyProtection="0"/>
    <xf numFmtId="8" fontId="11" fillId="0" borderId="0" applyFont="0" applyFill="0" applyBorder="0" applyAlignment="0" applyProtection="0"/>
    <xf numFmtId="44" fontId="5" fillId="0" borderId="0" applyFont="0" applyFill="0" applyBorder="0" applyAlignment="0" applyProtection="0"/>
    <xf numFmtId="44" fontId="6" fillId="0" borderId="0" applyFont="0" applyFill="0" applyBorder="0" applyAlignment="0" applyProtection="0"/>
    <xf numFmtId="173" fontId="11" fillId="0" borderId="0" applyFont="0" applyFill="0" applyBorder="0" applyAlignment="0" applyProtection="0"/>
    <xf numFmtId="17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5"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7" borderId="38" applyNumberFormat="0" applyAlignment="0" applyProtection="0"/>
    <xf numFmtId="0" fontId="19" fillId="7" borderId="38" applyNumberFormat="0" applyAlignment="0" applyProtection="0"/>
    <xf numFmtId="0" fontId="19" fillId="7" borderId="38" applyNumberFormat="0" applyAlignment="0" applyProtection="0"/>
    <xf numFmtId="0" fontId="19" fillId="7" borderId="38" applyNumberFormat="0" applyAlignment="0" applyProtection="0"/>
    <xf numFmtId="0" fontId="19" fillId="7" borderId="38" applyNumberFormat="0" applyAlignment="0" applyProtection="0"/>
    <xf numFmtId="0" fontId="19" fillId="7" borderId="38" applyNumberFormat="0" applyAlignment="0" applyProtection="0"/>
    <xf numFmtId="0" fontId="19" fillId="7" borderId="38" applyNumberFormat="0" applyAlignment="0" applyProtection="0"/>
    <xf numFmtId="0" fontId="19" fillId="7" borderId="38" applyNumberFormat="0" applyAlignment="0" applyProtection="0"/>
    <xf numFmtId="0" fontId="19" fillId="7" borderId="38" applyNumberFormat="0" applyAlignment="0" applyProtection="0"/>
    <xf numFmtId="0" fontId="19" fillId="7" borderId="38" applyNumberFormat="0" applyAlignment="0" applyProtection="0"/>
    <xf numFmtId="0" fontId="19" fillId="7" borderId="38" applyNumberFormat="0" applyAlignment="0" applyProtection="0"/>
    <xf numFmtId="0" fontId="19" fillId="7" borderId="38" applyNumberFormat="0" applyAlignment="0" applyProtection="0"/>
    <xf numFmtId="0" fontId="19" fillId="7" borderId="38" applyNumberFormat="0" applyAlignment="0" applyProtection="0"/>
    <xf numFmtId="0" fontId="19" fillId="7" borderId="38" applyNumberFormat="0" applyAlignment="0" applyProtection="0"/>
    <xf numFmtId="0" fontId="19" fillId="7" borderId="38" applyNumberFormat="0" applyAlignment="0" applyProtection="0"/>
    <xf numFmtId="0" fontId="19" fillId="7" borderId="38" applyNumberFormat="0" applyAlignment="0" applyProtection="0"/>
    <xf numFmtId="0" fontId="19" fillId="7" borderId="38" applyNumberFormat="0" applyAlignment="0" applyProtection="0"/>
    <xf numFmtId="0" fontId="19" fillId="7" borderId="38" applyNumberFormat="0" applyAlignment="0" applyProtection="0"/>
    <xf numFmtId="0" fontId="19" fillId="7" borderId="38" applyNumberFormat="0" applyAlignment="0" applyProtection="0"/>
    <xf numFmtId="0" fontId="19" fillId="7" borderId="38" applyNumberFormat="0" applyAlignment="0" applyProtection="0"/>
    <xf numFmtId="0" fontId="19" fillId="7" borderId="38" applyNumberFormat="0" applyAlignment="0" applyProtection="0"/>
    <xf numFmtId="0" fontId="19" fillId="7" borderId="38" applyNumberFormat="0" applyAlignment="0" applyProtection="0"/>
    <xf numFmtId="0" fontId="19" fillId="7" borderId="38" applyNumberFormat="0" applyAlignment="0" applyProtection="0"/>
    <xf numFmtId="0" fontId="19" fillId="7" borderId="38" applyNumberFormat="0" applyAlignment="0" applyProtection="0"/>
    <xf numFmtId="0" fontId="19" fillId="7" borderId="38" applyNumberFormat="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2" fillId="0" borderId="0"/>
    <xf numFmtId="0" fontId="22"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22" fillId="0" borderId="0"/>
    <xf numFmtId="0" fontId="6" fillId="0" borderId="0"/>
    <xf numFmtId="0" fontId="11" fillId="0" borderId="0"/>
    <xf numFmtId="0" fontId="22" fillId="0" borderId="0"/>
    <xf numFmtId="0" fontId="22" fillId="0" borderId="0"/>
    <xf numFmtId="0" fontId="22" fillId="0" borderId="0"/>
    <xf numFmtId="0" fontId="22" fillId="0" borderId="0"/>
    <xf numFmtId="0" fontId="22" fillId="0" borderId="0"/>
    <xf numFmtId="0" fontId="22" fillId="0" borderId="0"/>
    <xf numFmtId="0" fontId="1" fillId="0" borderId="0"/>
    <xf numFmtId="0" fontId="1" fillId="0" borderId="0"/>
    <xf numFmtId="0" fontId="1" fillId="0" borderId="0"/>
    <xf numFmtId="173" fontId="13" fillId="0" borderId="0"/>
    <xf numFmtId="0" fontId="6" fillId="0" borderId="0"/>
    <xf numFmtId="0" fontId="11" fillId="0" borderId="0"/>
    <xf numFmtId="0" fontId="11" fillId="0" borderId="0"/>
    <xf numFmtId="0" fontId="11" fillId="0" borderId="0"/>
    <xf numFmtId="0" fontId="11" fillId="0" borderId="0"/>
    <xf numFmtId="0" fontId="23" fillId="0" borderId="0"/>
    <xf numFmtId="0" fontId="6" fillId="0" borderId="0"/>
    <xf numFmtId="3" fontId="24" fillId="0" borderId="0"/>
    <xf numFmtId="0" fontId="23" fillId="0" borderId="0"/>
    <xf numFmtId="0" fontId="6" fillId="0" borderId="0"/>
    <xf numFmtId="0" fontId="6" fillId="0" borderId="0"/>
    <xf numFmtId="0" fontId="22" fillId="0" borderId="0"/>
    <xf numFmtId="0" fontId="6" fillId="0" borderId="0"/>
    <xf numFmtId="0" fontId="22" fillId="0" borderId="0"/>
    <xf numFmtId="0" fontId="1" fillId="0" borderId="0"/>
    <xf numFmtId="0" fontId="22" fillId="0" borderId="0"/>
    <xf numFmtId="0" fontId="1" fillId="0" borderId="0"/>
    <xf numFmtId="0" fontId="1" fillId="0" borderId="0"/>
    <xf numFmtId="0" fontId="22" fillId="0" borderId="0"/>
    <xf numFmtId="0" fontId="22" fillId="0" borderId="0"/>
    <xf numFmtId="0" fontId="22" fillId="0" borderId="0"/>
    <xf numFmtId="0" fontId="22" fillId="0" borderId="0"/>
    <xf numFmtId="0" fontId="11" fillId="0" borderId="0"/>
    <xf numFmtId="0" fontId="22" fillId="0" borderId="0"/>
    <xf numFmtId="0" fontId="6" fillId="0" borderId="0"/>
    <xf numFmtId="0" fontId="6" fillId="0" borderId="0"/>
    <xf numFmtId="0" fontId="1" fillId="0" borderId="0"/>
    <xf numFmtId="0" fontId="6" fillId="0" borderId="0"/>
    <xf numFmtId="0" fontId="1" fillId="0" borderId="0"/>
    <xf numFmtId="0" fontId="1" fillId="0" borderId="0"/>
    <xf numFmtId="0" fontId="6" fillId="0" borderId="0"/>
    <xf numFmtId="3" fontId="24" fillId="0" borderId="0"/>
    <xf numFmtId="173" fontId="13" fillId="0" borderId="0"/>
    <xf numFmtId="0" fontId="6" fillId="0" borderId="0"/>
    <xf numFmtId="173" fontId="13" fillId="0" borderId="0"/>
    <xf numFmtId="37" fontId="13" fillId="0" borderId="0"/>
    <xf numFmtId="0" fontId="6" fillId="0" borderId="0"/>
    <xf numFmtId="173" fontId="13" fillId="0" borderId="0"/>
    <xf numFmtId="3" fontId="24" fillId="0" borderId="0"/>
    <xf numFmtId="37" fontId="13" fillId="0" borderId="0"/>
    <xf numFmtId="0" fontId="11" fillId="0" borderId="0"/>
    <xf numFmtId="173" fontId="13" fillId="0" borderId="0"/>
    <xf numFmtId="0" fontId="6" fillId="0" borderId="0"/>
    <xf numFmtId="0" fontId="22" fillId="0" borderId="0"/>
    <xf numFmtId="3" fontId="24" fillId="0" borderId="0"/>
    <xf numFmtId="0" fontId="11" fillId="0" borderId="0"/>
    <xf numFmtId="0" fontId="22" fillId="0" borderId="0"/>
    <xf numFmtId="0" fontId="6" fillId="0" borderId="0"/>
    <xf numFmtId="0" fontId="22" fillId="0" borderId="0"/>
    <xf numFmtId="0" fontId="6" fillId="23" borderId="44" applyNumberFormat="0" applyFont="0" applyAlignment="0" applyProtection="0"/>
    <xf numFmtId="0" fontId="22" fillId="23" borderId="44" applyNumberFormat="0" applyFont="0" applyAlignment="0" applyProtection="0"/>
    <xf numFmtId="0" fontId="22" fillId="23" borderId="44" applyNumberFormat="0" applyFont="0" applyAlignment="0" applyProtection="0"/>
    <xf numFmtId="0" fontId="22" fillId="23" borderId="44" applyNumberFormat="0" applyFont="0" applyAlignment="0" applyProtection="0"/>
    <xf numFmtId="0" fontId="22" fillId="23" borderId="44" applyNumberFormat="0" applyFont="0" applyAlignment="0" applyProtection="0"/>
    <xf numFmtId="0" fontId="22" fillId="23" borderId="44" applyNumberFormat="0" applyFont="0" applyAlignment="0" applyProtection="0"/>
    <xf numFmtId="0" fontId="22" fillId="23" borderId="44" applyNumberFormat="0" applyFont="0" applyAlignment="0" applyProtection="0"/>
    <xf numFmtId="0" fontId="22" fillId="23" borderId="44" applyNumberFormat="0" applyFont="0" applyAlignment="0" applyProtection="0"/>
    <xf numFmtId="0" fontId="22" fillId="23" borderId="44" applyNumberFormat="0" applyFont="0" applyAlignment="0" applyProtection="0"/>
    <xf numFmtId="0" fontId="22" fillId="23" borderId="44" applyNumberFormat="0" applyFont="0" applyAlignment="0" applyProtection="0"/>
    <xf numFmtId="0" fontId="22" fillId="23" borderId="44" applyNumberFormat="0" applyFont="0" applyAlignment="0" applyProtection="0"/>
    <xf numFmtId="0" fontId="22" fillId="23" borderId="44" applyNumberFormat="0" applyFont="0" applyAlignment="0" applyProtection="0"/>
    <xf numFmtId="0" fontId="22" fillId="23" borderId="44" applyNumberFormat="0" applyFont="0" applyAlignment="0" applyProtection="0"/>
    <xf numFmtId="0" fontId="22" fillId="23" borderId="44" applyNumberFormat="0" applyFont="0" applyAlignment="0" applyProtection="0"/>
    <xf numFmtId="0" fontId="22" fillId="23" borderId="44" applyNumberFormat="0" applyFont="0" applyAlignment="0" applyProtection="0"/>
    <xf numFmtId="0" fontId="22" fillId="23" borderId="44" applyNumberFormat="0" applyFont="0" applyAlignment="0" applyProtection="0"/>
    <xf numFmtId="0" fontId="22" fillId="23" borderId="44" applyNumberFormat="0" applyFont="0" applyAlignment="0" applyProtection="0"/>
    <xf numFmtId="0" fontId="22" fillId="23" borderId="44" applyNumberFormat="0" applyFont="0" applyAlignment="0" applyProtection="0"/>
    <xf numFmtId="0" fontId="22" fillId="23" borderId="44" applyNumberFormat="0" applyFont="0" applyAlignment="0" applyProtection="0"/>
    <xf numFmtId="0" fontId="22" fillId="23" borderId="44" applyNumberFormat="0" applyFont="0" applyAlignment="0" applyProtection="0"/>
    <xf numFmtId="0" fontId="22" fillId="23" borderId="44" applyNumberFormat="0" applyFont="0" applyAlignment="0" applyProtection="0"/>
    <xf numFmtId="0" fontId="22" fillId="23" borderId="44" applyNumberFormat="0" applyFont="0" applyAlignment="0" applyProtection="0"/>
    <xf numFmtId="0" fontId="22" fillId="23" borderId="44" applyNumberFormat="0" applyFont="0" applyAlignment="0" applyProtection="0"/>
    <xf numFmtId="0" fontId="22" fillId="23" borderId="44" applyNumberFormat="0" applyFont="0" applyAlignment="0" applyProtection="0"/>
    <xf numFmtId="0" fontId="22" fillId="23" borderId="44" applyNumberFormat="0" applyFont="0" applyAlignment="0" applyProtection="0"/>
    <xf numFmtId="0" fontId="6" fillId="23" borderId="44" applyNumberFormat="0" applyFont="0" applyAlignment="0" applyProtection="0"/>
    <xf numFmtId="0" fontId="25" fillId="20" borderId="45" applyNumberFormat="0" applyAlignment="0" applyProtection="0"/>
    <xf numFmtId="0" fontId="25" fillId="20" borderId="45" applyNumberFormat="0" applyAlignment="0" applyProtection="0"/>
    <xf numFmtId="0" fontId="25" fillId="20" borderId="45" applyNumberFormat="0" applyAlignment="0" applyProtection="0"/>
    <xf numFmtId="0" fontId="25" fillId="20" borderId="45" applyNumberFormat="0" applyAlignment="0" applyProtection="0"/>
    <xf numFmtId="0" fontId="25" fillId="20" borderId="45" applyNumberFormat="0" applyAlignment="0" applyProtection="0"/>
    <xf numFmtId="0" fontId="25" fillId="20" borderId="45" applyNumberFormat="0" applyAlignment="0" applyProtection="0"/>
    <xf numFmtId="0" fontId="25" fillId="20" borderId="45" applyNumberFormat="0" applyAlignment="0" applyProtection="0"/>
    <xf numFmtId="0" fontId="25" fillId="20" borderId="45" applyNumberFormat="0" applyAlignment="0" applyProtection="0"/>
    <xf numFmtId="0" fontId="25" fillId="20" borderId="45" applyNumberFormat="0" applyAlignment="0" applyProtection="0"/>
    <xf numFmtId="0" fontId="25" fillId="20" borderId="45" applyNumberFormat="0" applyAlignment="0" applyProtection="0"/>
    <xf numFmtId="0" fontId="25" fillId="20" borderId="45" applyNumberFormat="0" applyAlignment="0" applyProtection="0"/>
    <xf numFmtId="0" fontId="25" fillId="20" borderId="45" applyNumberFormat="0" applyAlignment="0" applyProtection="0"/>
    <xf numFmtId="0" fontId="25" fillId="20" borderId="45" applyNumberFormat="0" applyAlignment="0" applyProtection="0"/>
    <xf numFmtId="0" fontId="25" fillId="20" borderId="45" applyNumberFormat="0" applyAlignment="0" applyProtection="0"/>
    <xf numFmtId="0" fontId="25" fillId="20" borderId="45" applyNumberFormat="0" applyAlignment="0" applyProtection="0"/>
    <xf numFmtId="0" fontId="25" fillId="20" borderId="45" applyNumberFormat="0" applyAlignment="0" applyProtection="0"/>
    <xf numFmtId="0" fontId="25" fillId="20" borderId="45" applyNumberFormat="0" applyAlignment="0" applyProtection="0"/>
    <xf numFmtId="0" fontId="25" fillId="20" borderId="45" applyNumberFormat="0" applyAlignment="0" applyProtection="0"/>
    <xf numFmtId="0" fontId="25" fillId="20" borderId="45" applyNumberFormat="0" applyAlignment="0" applyProtection="0"/>
    <xf numFmtId="0" fontId="25" fillId="20" borderId="45" applyNumberFormat="0" applyAlignment="0" applyProtection="0"/>
    <xf numFmtId="0" fontId="25" fillId="20" borderId="45" applyNumberFormat="0" applyAlignment="0" applyProtection="0"/>
    <xf numFmtId="0" fontId="25" fillId="20" borderId="45" applyNumberFormat="0" applyAlignment="0" applyProtection="0"/>
    <xf numFmtId="0" fontId="25" fillId="20" borderId="45" applyNumberFormat="0" applyAlignment="0" applyProtection="0"/>
    <xf numFmtId="0" fontId="25" fillId="20" borderId="45" applyNumberFormat="0" applyAlignment="0" applyProtection="0"/>
    <xf numFmtId="0" fontId="25" fillId="20" borderId="45" applyNumberFormat="0" applyAlignment="0" applyProtection="0"/>
    <xf numFmtId="9" fontId="6"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44" fontId="1" fillId="0" borderId="0" applyFont="0" applyFill="0" applyBorder="0" applyAlignment="0" applyProtection="0"/>
  </cellStyleXfs>
  <cellXfs count="742">
    <xf numFmtId="0" fontId="0" fillId="0" borderId="0" xfId="0"/>
    <xf numFmtId="0" fontId="0" fillId="0" borderId="0" xfId="0" applyAlignment="1"/>
    <xf numFmtId="0" fontId="2" fillId="0" borderId="0" xfId="6" applyFont="1" applyFill="1" applyAlignment="1">
      <alignment horizontal="right"/>
    </xf>
    <xf numFmtId="0" fontId="2" fillId="0" borderId="0" xfId="6" applyFont="1" applyFill="1" applyBorder="1" applyAlignment="1">
      <alignment horizontal="right"/>
    </xf>
    <xf numFmtId="0" fontId="0" fillId="27" borderId="0" xfId="0" applyFill="1"/>
    <xf numFmtId="0" fontId="29" fillId="0" borderId="0" xfId="6" applyFont="1" applyFill="1"/>
    <xf numFmtId="0" fontId="29" fillId="0" borderId="0" xfId="6" applyFont="1"/>
    <xf numFmtId="0" fontId="29" fillId="0" borderId="0" xfId="6" applyFont="1" applyFill="1" applyAlignment="1">
      <alignment horizontal="right"/>
    </xf>
    <xf numFmtId="0" fontId="32" fillId="0" borderId="0" xfId="6" applyFont="1" applyBorder="1" applyAlignment="1">
      <alignment horizontal="center"/>
    </xf>
    <xf numFmtId="0" fontId="32" fillId="0" borderId="1" xfId="6" applyFont="1" applyFill="1" applyBorder="1" applyAlignment="1">
      <alignment horizontal="right"/>
    </xf>
    <xf numFmtId="0" fontId="32" fillId="0" borderId="1" xfId="6" applyFont="1" applyBorder="1" applyAlignment="1">
      <alignment horizontal="center"/>
    </xf>
    <xf numFmtId="3" fontId="29" fillId="0" borderId="0" xfId="6" applyNumberFormat="1" applyFont="1"/>
    <xf numFmtId="167" fontId="29" fillId="0" borderId="0" xfId="6" applyNumberFormat="1" applyFont="1" applyFill="1"/>
    <xf numFmtId="0" fontId="29" fillId="0" borderId="0" xfId="6" applyFont="1" applyFill="1" applyBorder="1"/>
    <xf numFmtId="0" fontId="29" fillId="0" borderId="0" xfId="6" applyFont="1" applyFill="1" applyBorder="1" applyAlignment="1">
      <alignment horizontal="right"/>
    </xf>
    <xf numFmtId="0" fontId="29" fillId="0" borderId="0" xfId="6" applyFont="1" applyBorder="1"/>
    <xf numFmtId="3" fontId="29" fillId="0" borderId="0" xfId="6" applyNumberFormat="1" applyFont="1" applyFill="1"/>
    <xf numFmtId="0" fontId="29" fillId="0" borderId="1" xfId="6" applyFont="1" applyFill="1" applyBorder="1" applyAlignment="1">
      <alignment horizontal="right"/>
    </xf>
    <xf numFmtId="4" fontId="29" fillId="0" borderId="1" xfId="6" applyNumberFormat="1" applyFont="1" applyFill="1" applyBorder="1"/>
    <xf numFmtId="167" fontId="29" fillId="0" borderId="1" xfId="6" applyNumberFormat="1" applyFont="1" applyFill="1" applyBorder="1"/>
    <xf numFmtId="0" fontId="33" fillId="0" borderId="0" xfId="6" applyFont="1" applyFill="1" applyBorder="1" applyAlignment="1">
      <alignment horizontal="right"/>
    </xf>
    <xf numFmtId="3" fontId="33" fillId="0" borderId="0" xfId="6" applyNumberFormat="1" applyFont="1" applyFill="1" applyBorder="1"/>
    <xf numFmtId="0" fontId="33" fillId="0" borderId="0" xfId="6" applyFont="1" applyFill="1"/>
    <xf numFmtId="0" fontId="32" fillId="0" borderId="0" xfId="6" applyFont="1" applyFill="1" applyAlignment="1">
      <alignment horizontal="center"/>
    </xf>
    <xf numFmtId="0" fontId="32" fillId="0" borderId="1" xfId="6" applyFont="1" applyFill="1" applyBorder="1" applyAlignment="1">
      <alignment horizontal="center"/>
    </xf>
    <xf numFmtId="2" fontId="34" fillId="0" borderId="0" xfId="6" applyNumberFormat="1" applyFont="1" applyFill="1"/>
    <xf numFmtId="3" fontId="29" fillId="0" borderId="1" xfId="6" applyNumberFormat="1" applyFont="1" applyFill="1" applyBorder="1"/>
    <xf numFmtId="0" fontId="35" fillId="0" borderId="0" xfId="6" applyFont="1" applyFill="1" applyAlignment="1">
      <alignment horizontal="right"/>
    </xf>
    <xf numFmtId="9" fontId="35" fillId="0" borderId="0" xfId="7" applyFont="1" applyFill="1"/>
    <xf numFmtId="171" fontId="35" fillId="0" borderId="0" xfId="6" applyNumberFormat="1" applyFont="1" applyFill="1"/>
    <xf numFmtId="1" fontId="35" fillId="0" borderId="0" xfId="6" applyNumberFormat="1" applyFont="1" applyFill="1"/>
    <xf numFmtId="165" fontId="29" fillId="0" borderId="0" xfId="7" applyNumberFormat="1" applyFont="1" applyFill="1" applyBorder="1"/>
    <xf numFmtId="9" fontId="29" fillId="0" borderId="0" xfId="7" applyFont="1" applyFill="1" applyBorder="1"/>
    <xf numFmtId="165" fontId="29" fillId="0" borderId="0" xfId="7" applyNumberFormat="1" applyFont="1" applyFill="1"/>
    <xf numFmtId="9" fontId="29" fillId="0" borderId="0" xfId="7" applyFont="1" applyFill="1" applyBorder="1" applyAlignment="1">
      <alignment horizontal="right"/>
    </xf>
    <xf numFmtId="9" fontId="29" fillId="0" borderId="0" xfId="7" applyFont="1" applyFill="1"/>
    <xf numFmtId="9" fontId="29" fillId="0" borderId="1" xfId="7" applyFont="1" applyFill="1" applyBorder="1"/>
    <xf numFmtId="165" fontId="32" fillId="0" borderId="0" xfId="7" applyNumberFormat="1" applyFont="1" applyFill="1"/>
    <xf numFmtId="9" fontId="32" fillId="0" borderId="0" xfId="7" applyFont="1" applyFill="1" applyBorder="1"/>
    <xf numFmtId="0" fontId="33" fillId="0" borderId="0" xfId="6" applyFont="1" applyFill="1" applyAlignment="1">
      <alignment horizontal="right"/>
    </xf>
    <xf numFmtId="166" fontId="29" fillId="0" borderId="0" xfId="8" applyNumberFormat="1" applyFont="1" applyFill="1"/>
    <xf numFmtId="166" fontId="29" fillId="0" borderId="1" xfId="8" applyNumberFormat="1" applyFont="1" applyBorder="1"/>
    <xf numFmtId="0" fontId="32" fillId="0" borderId="0" xfId="6" applyFont="1" applyFill="1" applyAlignment="1">
      <alignment horizontal="right"/>
    </xf>
    <xf numFmtId="166" fontId="32" fillId="0" borderId="0" xfId="8" applyNumberFormat="1" applyFont="1"/>
    <xf numFmtId="0" fontId="32" fillId="0" borderId="0" xfId="6" applyFont="1"/>
    <xf numFmtId="165" fontId="33" fillId="0" borderId="0" xfId="7" applyNumberFormat="1" applyFont="1"/>
    <xf numFmtId="165" fontId="29" fillId="0" borderId="0" xfId="2" applyNumberFormat="1" applyFont="1" applyBorder="1"/>
    <xf numFmtId="0" fontId="33" fillId="0" borderId="0" xfId="6" applyFont="1" applyAlignment="1"/>
    <xf numFmtId="0" fontId="36" fillId="0" borderId="0" xfId="6" applyFont="1" applyAlignment="1"/>
    <xf numFmtId="0" fontId="33" fillId="0" borderId="0" xfId="6" applyFont="1" applyAlignment="1">
      <alignment horizontal="center" vertical="center"/>
    </xf>
    <xf numFmtId="0" fontId="33" fillId="0" borderId="0" xfId="6" applyFont="1"/>
    <xf numFmtId="164" fontId="33" fillId="0" borderId="0" xfId="686" applyNumberFormat="1" applyFont="1"/>
    <xf numFmtId="0" fontId="29" fillId="0" borderId="0" xfId="6" applyFont="1" applyAlignment="1">
      <alignment horizontal="right"/>
    </xf>
    <xf numFmtId="0" fontId="29" fillId="0" borderId="1" xfId="6" applyFont="1" applyBorder="1" applyAlignment="1">
      <alignment horizontal="right"/>
    </xf>
    <xf numFmtId="3" fontId="33" fillId="0" borderId="0" xfId="6" applyNumberFormat="1" applyFont="1"/>
    <xf numFmtId="43" fontId="37" fillId="0" borderId="0" xfId="1" applyFont="1" applyFill="1"/>
    <xf numFmtId="0" fontId="32" fillId="0" borderId="1" xfId="6" applyFont="1" applyBorder="1" applyAlignment="1">
      <alignment horizontal="right"/>
    </xf>
    <xf numFmtId="0" fontId="33" fillId="0" borderId="0" xfId="6" applyFont="1" applyBorder="1" applyAlignment="1">
      <alignment horizontal="center"/>
    </xf>
    <xf numFmtId="0" fontId="33" fillId="0" borderId="0" xfId="6" applyFont="1" applyFill="1" applyBorder="1" applyAlignment="1">
      <alignment horizontal="center"/>
    </xf>
    <xf numFmtId="0" fontId="33" fillId="0" borderId="0" xfId="6" applyFont="1" applyBorder="1"/>
    <xf numFmtId="165" fontId="29" fillId="0" borderId="0" xfId="1104" applyNumberFormat="1" applyFont="1"/>
    <xf numFmtId="9" fontId="29" fillId="0" borderId="0" xfId="1104" applyFont="1" applyFill="1" applyBorder="1"/>
    <xf numFmtId="9" fontId="33" fillId="0" borderId="0" xfId="1104" applyNumberFormat="1" applyFont="1" applyBorder="1" applyAlignment="1">
      <alignment horizontal="center"/>
    </xf>
    <xf numFmtId="172" fontId="33" fillId="0" borderId="0" xfId="6" applyNumberFormat="1" applyFont="1" applyBorder="1"/>
    <xf numFmtId="165" fontId="29" fillId="0" borderId="1" xfId="1104" applyNumberFormat="1" applyFont="1" applyBorder="1"/>
    <xf numFmtId="9" fontId="29" fillId="0" borderId="1" xfId="1104" applyFont="1" applyFill="1" applyBorder="1"/>
    <xf numFmtId="165" fontId="32" fillId="0" borderId="0" xfId="1104" applyNumberFormat="1" applyFont="1"/>
    <xf numFmtId="0" fontId="33" fillId="0" borderId="0" xfId="6" applyFont="1" applyAlignment="1">
      <alignment horizontal="center"/>
    </xf>
    <xf numFmtId="172" fontId="33" fillId="0" borderId="0" xfId="6" applyNumberFormat="1" applyFont="1" applyAlignment="1">
      <alignment horizontal="center"/>
    </xf>
    <xf numFmtId="0" fontId="32" fillId="0" borderId="0" xfId="6" applyFont="1" applyAlignment="1">
      <alignment horizontal="right"/>
    </xf>
    <xf numFmtId="0" fontId="35" fillId="0" borderId="0" xfId="6" applyFont="1"/>
    <xf numFmtId="9" fontId="29" fillId="0" borderId="0" xfId="2" applyFont="1" applyBorder="1"/>
    <xf numFmtId="0" fontId="29" fillId="0" borderId="0" xfId="6" applyFont="1" applyBorder="1" applyAlignment="1">
      <alignment horizontal="right"/>
    </xf>
    <xf numFmtId="0" fontId="36" fillId="0" borderId="0" xfId="6" applyFont="1"/>
    <xf numFmtId="0" fontId="39" fillId="0" borderId="0" xfId="0" applyFont="1" applyAlignment="1"/>
    <xf numFmtId="0" fontId="39" fillId="0" borderId="0" xfId="0" applyFont="1"/>
    <xf numFmtId="0" fontId="40" fillId="0" borderId="0" xfId="0" applyFont="1" applyAlignment="1">
      <alignment horizontal="center"/>
    </xf>
    <xf numFmtId="0" fontId="42" fillId="0" borderId="15" xfId="0" applyFont="1" applyBorder="1" applyAlignment="1">
      <alignment horizontal="center"/>
    </xf>
    <xf numFmtId="0" fontId="32" fillId="0" borderId="36" xfId="0" applyFont="1" applyBorder="1"/>
    <xf numFmtId="0" fontId="32" fillId="0" borderId="36" xfId="0" applyFont="1" applyBorder="1" applyAlignment="1">
      <alignment horizontal="center"/>
    </xf>
    <xf numFmtId="0" fontId="32" fillId="0" borderId="26" xfId="0" applyFont="1" applyBorder="1" applyAlignment="1">
      <alignment horizontal="center"/>
    </xf>
    <xf numFmtId="0" fontId="32" fillId="0" borderId="28" xfId="0" applyFont="1" applyFill="1" applyBorder="1" applyAlignment="1">
      <alignment horizontal="center"/>
    </xf>
    <xf numFmtId="0" fontId="29" fillId="0" borderId="36" xfId="0" applyFont="1" applyBorder="1"/>
    <xf numFmtId="166" fontId="43" fillId="0" borderId="36" xfId="686" applyNumberFormat="1" applyFont="1" applyBorder="1"/>
    <xf numFmtId="10" fontId="43" fillId="0" borderId="2" xfId="1104" applyNumberFormat="1" applyFont="1" applyBorder="1"/>
    <xf numFmtId="166" fontId="43" fillId="0" borderId="2" xfId="686" applyNumberFormat="1" applyFont="1" applyBorder="1"/>
    <xf numFmtId="166" fontId="43" fillId="0" borderId="28" xfId="686" applyNumberFormat="1" applyFont="1" applyBorder="1"/>
    <xf numFmtId="0" fontId="29" fillId="0" borderId="50" xfId="0" applyFont="1" applyBorder="1"/>
    <xf numFmtId="0" fontId="32" fillId="25" borderId="51" xfId="0" applyFont="1" applyFill="1" applyBorder="1" applyAlignment="1">
      <alignment horizontal="right"/>
    </xf>
    <xf numFmtId="166" fontId="41" fillId="25" borderId="51" xfId="686" applyNumberFormat="1" applyFont="1" applyFill="1" applyBorder="1"/>
    <xf numFmtId="10" fontId="41" fillId="25" borderId="13" xfId="1104" applyNumberFormat="1" applyFont="1" applyFill="1" applyBorder="1"/>
    <xf numFmtId="166" fontId="41" fillId="25" borderId="13" xfId="686" applyNumberFormat="1" applyFont="1" applyFill="1" applyBorder="1"/>
    <xf numFmtId="166" fontId="41" fillId="25" borderId="18" xfId="686" applyNumberFormat="1" applyFont="1" applyFill="1" applyBorder="1"/>
    <xf numFmtId="0" fontId="43" fillId="0" borderId="2" xfId="0" applyFont="1" applyBorder="1"/>
    <xf numFmtId="0" fontId="32" fillId="0" borderId="36" xfId="0" applyFont="1" applyFill="1" applyBorder="1" applyAlignment="1">
      <alignment horizontal="right"/>
    </xf>
    <xf numFmtId="166" fontId="39" fillId="0" borderId="36" xfId="686" applyNumberFormat="1" applyFont="1" applyBorder="1"/>
    <xf numFmtId="5" fontId="32" fillId="0" borderId="26" xfId="0" applyNumberFormat="1" applyFont="1" applyFill="1" applyBorder="1"/>
    <xf numFmtId="10" fontId="39" fillId="0" borderId="2" xfId="1104" applyNumberFormat="1" applyFont="1" applyBorder="1"/>
    <xf numFmtId="166" fontId="39" fillId="0" borderId="2" xfId="686" applyNumberFormat="1" applyFont="1" applyBorder="1"/>
    <xf numFmtId="166" fontId="39" fillId="0" borderId="28" xfId="686" applyNumberFormat="1" applyFont="1" applyBorder="1"/>
    <xf numFmtId="0" fontId="41" fillId="0" borderId="2" xfId="0" applyFont="1" applyBorder="1"/>
    <xf numFmtId="5" fontId="29" fillId="0" borderId="26" xfId="0" applyNumberFormat="1" applyFont="1" applyBorder="1"/>
    <xf numFmtId="166" fontId="43" fillId="0" borderId="36" xfId="686" applyNumberFormat="1" applyFont="1" applyFill="1" applyBorder="1"/>
    <xf numFmtId="0" fontId="39" fillId="0" borderId="36" xfId="0" applyFont="1" applyBorder="1"/>
    <xf numFmtId="10" fontId="43" fillId="0" borderId="26" xfId="1104" applyNumberFormat="1" applyFont="1" applyBorder="1"/>
    <xf numFmtId="0" fontId="32" fillId="25" borderId="52" xfId="0" applyFont="1" applyFill="1" applyBorder="1" applyAlignment="1">
      <alignment horizontal="right"/>
    </xf>
    <xf numFmtId="166" fontId="41" fillId="25" borderId="52" xfId="686" applyNumberFormat="1" applyFont="1" applyFill="1" applyBorder="1"/>
    <xf numFmtId="10" fontId="41" fillId="25" borderId="48" xfId="1104" applyNumberFormat="1" applyFont="1" applyFill="1" applyBorder="1"/>
    <xf numFmtId="166" fontId="41" fillId="25" borderId="48" xfId="686" applyNumberFormat="1" applyFont="1" applyFill="1" applyBorder="1"/>
    <xf numFmtId="166" fontId="41" fillId="25" borderId="23" xfId="686" applyNumberFormat="1" applyFont="1" applyFill="1" applyBorder="1"/>
    <xf numFmtId="9" fontId="41" fillId="0" borderId="0" xfId="2" applyFont="1" applyBorder="1" applyAlignment="1">
      <alignment horizontal="center"/>
    </xf>
    <xf numFmtId="0" fontId="39" fillId="0" borderId="0" xfId="0" applyNumberFormat="1" applyFont="1"/>
    <xf numFmtId="0" fontId="43" fillId="0" borderId="0" xfId="0" applyFont="1"/>
    <xf numFmtId="0" fontId="46" fillId="0" borderId="0" xfId="0" applyFont="1" applyAlignment="1">
      <alignment horizontal="center"/>
    </xf>
    <xf numFmtId="0" fontId="41" fillId="0" borderId="0" xfId="0" applyFont="1" applyBorder="1" applyAlignment="1">
      <alignment horizontal="center"/>
    </xf>
    <xf numFmtId="0" fontId="32" fillId="0" borderId="0" xfId="0" applyFont="1" applyFill="1" applyBorder="1" applyAlignment="1">
      <alignment horizontal="right"/>
    </xf>
    <xf numFmtId="166" fontId="29" fillId="0" borderId="0" xfId="3" applyNumberFormat="1" applyFont="1" applyBorder="1" applyAlignment="1">
      <alignment horizontal="right"/>
    </xf>
    <xf numFmtId="0" fontId="43" fillId="0" borderId="0" xfId="0" applyFont="1" applyBorder="1"/>
    <xf numFmtId="0" fontId="32" fillId="0" borderId="2" xfId="0" applyFont="1" applyBorder="1" applyAlignment="1">
      <alignment horizontal="right"/>
    </xf>
    <xf numFmtId="0" fontId="39" fillId="0" borderId="0" xfId="0" applyFont="1" applyBorder="1"/>
    <xf numFmtId="176" fontId="39" fillId="0" borderId="0" xfId="2" applyNumberFormat="1" applyFont="1" applyBorder="1"/>
    <xf numFmtId="179" fontId="37" fillId="0" borderId="0" xfId="1185" applyNumberFormat="1" applyFont="1" applyBorder="1"/>
    <xf numFmtId="179" fontId="39" fillId="0" borderId="0" xfId="0" applyNumberFormat="1" applyFont="1" applyBorder="1"/>
    <xf numFmtId="0" fontId="41" fillId="0" borderId="15" xfId="0" applyFont="1" applyBorder="1" applyAlignment="1">
      <alignment horizontal="center"/>
    </xf>
    <xf numFmtId="169" fontId="32" fillId="25" borderId="14" xfId="686" applyNumberFormat="1" applyFont="1" applyFill="1" applyBorder="1" applyAlignment="1">
      <alignment horizontal="right"/>
    </xf>
    <xf numFmtId="169" fontId="32" fillId="25" borderId="53" xfId="686" applyNumberFormat="1" applyFont="1" applyFill="1" applyBorder="1" applyAlignment="1">
      <alignment horizontal="right"/>
    </xf>
    <xf numFmtId="5" fontId="32" fillId="25" borderId="17" xfId="0" applyNumberFormat="1" applyFont="1" applyFill="1" applyBorder="1"/>
    <xf numFmtId="169" fontId="29" fillId="0" borderId="12" xfId="686" applyNumberFormat="1" applyFont="1" applyBorder="1" applyAlignment="1">
      <alignment horizontal="right"/>
    </xf>
    <xf numFmtId="5" fontId="32" fillId="25" borderId="22" xfId="0" applyNumberFormat="1" applyFont="1" applyFill="1" applyBorder="1"/>
    <xf numFmtId="0" fontId="41" fillId="0" borderId="15" xfId="0" applyFont="1" applyBorder="1" applyAlignment="1">
      <alignment horizontal="center" vertical="center"/>
    </xf>
    <xf numFmtId="166" fontId="37" fillId="0" borderId="0" xfId="1" applyNumberFormat="1" applyFont="1" applyFill="1"/>
    <xf numFmtId="169" fontId="44" fillId="25" borderId="3" xfId="686" applyNumberFormat="1" applyFont="1" applyFill="1" applyBorder="1"/>
    <xf numFmtId="169" fontId="45" fillId="0" borderId="10" xfId="686" applyNumberFormat="1" applyFont="1" applyBorder="1"/>
    <xf numFmtId="0" fontId="32" fillId="0" borderId="4" xfId="0" applyFont="1" applyBorder="1" applyAlignment="1">
      <alignment horizontal="center" vertical="center"/>
    </xf>
    <xf numFmtId="165" fontId="32" fillId="0" borderId="9" xfId="2" applyNumberFormat="1" applyFont="1" applyBorder="1" applyAlignment="1">
      <alignment horizontal="center" vertical="center"/>
    </xf>
    <xf numFmtId="0" fontId="32" fillId="0" borderId="7" xfId="0" applyFont="1" applyBorder="1" applyAlignment="1">
      <alignment horizontal="center" vertical="center"/>
    </xf>
    <xf numFmtId="165" fontId="32" fillId="0" borderId="7" xfId="2" applyNumberFormat="1" applyFont="1" applyBorder="1" applyAlignment="1">
      <alignment horizontal="center" vertical="center"/>
    </xf>
    <xf numFmtId="165" fontId="32" fillId="0" borderId="11" xfId="2" applyNumberFormat="1" applyFont="1" applyBorder="1" applyAlignment="1">
      <alignment horizontal="center" vertical="center"/>
    </xf>
    <xf numFmtId="0" fontId="32" fillId="0" borderId="9" xfId="0" applyFont="1" applyBorder="1"/>
    <xf numFmtId="0" fontId="32" fillId="0" borderId="0" xfId="0" applyFont="1" applyBorder="1"/>
    <xf numFmtId="0" fontId="29" fillId="0" borderId="2" xfId="0" applyFont="1" applyBorder="1" applyAlignment="1">
      <alignment horizontal="center" vertical="center"/>
    </xf>
    <xf numFmtId="165" fontId="29" fillId="0" borderId="2" xfId="2" applyNumberFormat="1" applyFont="1" applyBorder="1" applyAlignment="1">
      <alignment horizontal="center" vertical="center"/>
    </xf>
    <xf numFmtId="165" fontId="29" fillId="0" borderId="10" xfId="2" applyNumberFormat="1" applyFont="1" applyBorder="1" applyAlignment="1">
      <alignment horizontal="center" vertical="center"/>
    </xf>
    <xf numFmtId="0" fontId="29" fillId="0" borderId="10" xfId="0" applyFont="1" applyBorder="1"/>
    <xf numFmtId="5" fontId="29" fillId="0" borderId="10" xfId="0" applyNumberFormat="1" applyFont="1" applyBorder="1"/>
    <xf numFmtId="10" fontId="29" fillId="0" borderId="2" xfId="2" applyNumberFormat="1" applyFont="1" applyBorder="1"/>
    <xf numFmtId="166" fontId="29" fillId="0" borderId="10" xfId="686" applyNumberFormat="1" applyFont="1" applyBorder="1"/>
    <xf numFmtId="0" fontId="29" fillId="0" borderId="11" xfId="0" applyFont="1" applyBorder="1"/>
    <xf numFmtId="166" fontId="29" fillId="0" borderId="11" xfId="686" applyNumberFormat="1" applyFont="1" applyBorder="1"/>
    <xf numFmtId="0" fontId="32" fillId="25" borderId="3" xfId="0" applyFont="1" applyFill="1" applyBorder="1" applyAlignment="1">
      <alignment horizontal="right"/>
    </xf>
    <xf numFmtId="10" fontId="32" fillId="25" borderId="29" xfId="0" applyNumberFormat="1" applyFont="1" applyFill="1" applyBorder="1" applyAlignment="1">
      <alignment horizontal="right"/>
    </xf>
    <xf numFmtId="5" fontId="32" fillId="25" borderId="3" xfId="0" applyNumberFormat="1" applyFont="1" applyFill="1" applyBorder="1"/>
    <xf numFmtId="10" fontId="32" fillId="25" borderId="3" xfId="2" applyNumberFormat="1" applyFont="1" applyFill="1" applyBorder="1"/>
    <xf numFmtId="0" fontId="32" fillId="0" borderId="10" xfId="0" applyFont="1" applyFill="1" applyBorder="1" applyAlignment="1">
      <alignment horizontal="right"/>
    </xf>
    <xf numFmtId="5" fontId="32" fillId="0" borderId="10" xfId="0" applyNumberFormat="1" applyFont="1" applyBorder="1"/>
    <xf numFmtId="5" fontId="32" fillId="0" borderId="10" xfId="0" applyNumberFormat="1" applyFont="1" applyFill="1" applyBorder="1"/>
    <xf numFmtId="0" fontId="32" fillId="0" borderId="10" xfId="0" applyFont="1" applyBorder="1"/>
    <xf numFmtId="166" fontId="29" fillId="0" borderId="10" xfId="686" applyNumberFormat="1" applyFont="1" applyFill="1" applyBorder="1"/>
    <xf numFmtId="0" fontId="39" fillId="0" borderId="10" xfId="0" applyFont="1" applyBorder="1"/>
    <xf numFmtId="5" fontId="39" fillId="0" borderId="9" xfId="0" applyNumberFormat="1" applyFont="1" applyBorder="1"/>
    <xf numFmtId="5" fontId="32" fillId="0" borderId="11" xfId="0" applyNumberFormat="1" applyFont="1" applyBorder="1"/>
    <xf numFmtId="165" fontId="32" fillId="25" borderId="14" xfId="0" applyNumberFormat="1" applyFont="1" applyFill="1" applyBorder="1" applyAlignment="1">
      <alignment horizontal="right"/>
    </xf>
    <xf numFmtId="0" fontId="39" fillId="0" borderId="9" xfId="0" applyFont="1" applyBorder="1"/>
    <xf numFmtId="0" fontId="32" fillId="0" borderId="11" xfId="0" applyFont="1" applyBorder="1" applyAlignment="1">
      <alignment horizontal="center" vertical="center"/>
    </xf>
    <xf numFmtId="0" fontId="29" fillId="0" borderId="10" xfId="0" applyFont="1" applyBorder="1" applyAlignment="1">
      <alignment horizontal="center" vertical="center"/>
    </xf>
    <xf numFmtId="0" fontId="48" fillId="0" borderId="11" xfId="0" applyFont="1" applyBorder="1" applyAlignment="1">
      <alignment horizontal="center"/>
    </xf>
    <xf numFmtId="165" fontId="29" fillId="0" borderId="10" xfId="0" applyNumberFormat="1" applyFont="1" applyBorder="1"/>
    <xf numFmtId="165" fontId="32" fillId="25" borderId="3" xfId="0" applyNumberFormat="1" applyFont="1" applyFill="1" applyBorder="1" applyAlignment="1">
      <alignment horizontal="right"/>
    </xf>
    <xf numFmtId="165" fontId="32" fillId="0" borderId="10" xfId="0" applyNumberFormat="1" applyFont="1" applyFill="1" applyBorder="1" applyAlignment="1">
      <alignment horizontal="right"/>
    </xf>
    <xf numFmtId="165" fontId="32" fillId="0" borderId="10" xfId="0" applyNumberFormat="1" applyFont="1" applyBorder="1"/>
    <xf numFmtId="165" fontId="39" fillId="0" borderId="10" xfId="0" applyNumberFormat="1" applyFont="1" applyBorder="1"/>
    <xf numFmtId="0" fontId="38" fillId="24" borderId="0" xfId="0" applyFont="1" applyFill="1" applyAlignment="1">
      <alignment horizontal="center"/>
    </xf>
    <xf numFmtId="3" fontId="29" fillId="0" borderId="0" xfId="6" applyNumberFormat="1" applyFont="1" applyFill="1" applyBorder="1"/>
    <xf numFmtId="169" fontId="29" fillId="0" borderId="0" xfId="8" applyNumberFormat="1" applyFont="1" applyFill="1"/>
    <xf numFmtId="169" fontId="29" fillId="0" borderId="1" xfId="8" applyNumberFormat="1" applyFont="1" applyBorder="1"/>
    <xf numFmtId="165" fontId="29" fillId="0" borderId="0" xfId="7" applyNumberFormat="1" applyFont="1" applyBorder="1"/>
    <xf numFmtId="165" fontId="29" fillId="0" borderId="1" xfId="7" applyNumberFormat="1" applyFont="1" applyBorder="1"/>
    <xf numFmtId="165" fontId="32" fillId="0" borderId="0" xfId="7" applyNumberFormat="1" applyFont="1"/>
    <xf numFmtId="0" fontId="33" fillId="0" borderId="0" xfId="6" applyFont="1" applyBorder="1" applyAlignment="1">
      <alignment horizontal="center" vertical="center"/>
    </xf>
    <xf numFmtId="0" fontId="46" fillId="0" borderId="0" xfId="0" applyFont="1" applyAlignment="1"/>
    <xf numFmtId="0" fontId="47" fillId="0" borderId="0" xfId="0" applyFont="1" applyAlignment="1">
      <alignment horizontal="center" vertical="center"/>
    </xf>
    <xf numFmtId="0" fontId="42" fillId="0" borderId="0" xfId="0" applyFont="1"/>
    <xf numFmtId="0" fontId="47" fillId="0" borderId="0" xfId="0" applyFont="1" applyBorder="1" applyAlignment="1">
      <alignment horizontal="center" vertical="center"/>
    </xf>
    <xf numFmtId="165" fontId="32" fillId="0" borderId="0" xfId="2" applyNumberFormat="1" applyFont="1" applyBorder="1" applyAlignment="1">
      <alignment horizontal="center" vertical="center"/>
    </xf>
    <xf numFmtId="0" fontId="29" fillId="0" borderId="0" xfId="0" applyFont="1" applyBorder="1" applyAlignment="1">
      <alignment horizontal="center" vertical="center"/>
    </xf>
    <xf numFmtId="0" fontId="32" fillId="0" borderId="2" xfId="0" applyFont="1" applyBorder="1"/>
    <xf numFmtId="165" fontId="29" fillId="0" borderId="0" xfId="2" applyNumberFormat="1" applyFont="1" applyBorder="1" applyAlignment="1">
      <alignment horizontal="center" vertical="center"/>
    </xf>
    <xf numFmtId="9" fontId="41" fillId="0" borderId="19" xfId="0" applyNumberFormat="1" applyFont="1" applyBorder="1" applyAlignment="1">
      <alignment horizontal="center"/>
    </xf>
    <xf numFmtId="0" fontId="29" fillId="0" borderId="2" xfId="0" applyFont="1" applyBorder="1"/>
    <xf numFmtId="10" fontId="29" fillId="0" borderId="10" xfId="2" applyNumberFormat="1" applyFont="1" applyBorder="1"/>
    <xf numFmtId="10" fontId="29" fillId="0" borderId="0" xfId="2" applyNumberFormat="1" applyFont="1" applyBorder="1"/>
    <xf numFmtId="5" fontId="29" fillId="0" borderId="0" xfId="2" applyNumberFormat="1" applyFont="1" applyBorder="1"/>
    <xf numFmtId="165" fontId="41" fillId="0" borderId="0" xfId="2" applyNumberFormat="1" applyFont="1" applyAlignment="1">
      <alignment horizontal="center"/>
    </xf>
    <xf numFmtId="5" fontId="29" fillId="0" borderId="0" xfId="0" applyNumberFormat="1" applyFont="1" applyBorder="1"/>
    <xf numFmtId="5" fontId="39" fillId="0" borderId="0" xfId="0" applyNumberFormat="1" applyFont="1" applyBorder="1"/>
    <xf numFmtId="166" fontId="29" fillId="0" borderId="0" xfId="686" applyNumberFormat="1" applyFont="1" applyBorder="1"/>
    <xf numFmtId="5" fontId="32" fillId="0" borderId="19" xfId="0" applyNumberFormat="1" applyFont="1" applyBorder="1"/>
    <xf numFmtId="0" fontId="32" fillId="25" borderId="13" xfId="0" applyFont="1" applyFill="1" applyBorder="1" applyAlignment="1">
      <alignment horizontal="right"/>
    </xf>
    <xf numFmtId="5" fontId="32" fillId="0" borderId="0" xfId="0" applyNumberFormat="1" applyFont="1" applyFill="1" applyBorder="1"/>
    <xf numFmtId="10" fontId="32" fillId="25" borderId="0" xfId="2" applyNumberFormat="1" applyFont="1" applyFill="1" applyBorder="1"/>
    <xf numFmtId="1" fontId="29" fillId="0" borderId="0" xfId="2" applyNumberFormat="1" applyFont="1" applyBorder="1"/>
    <xf numFmtId="5" fontId="32" fillId="25" borderId="0" xfId="0" applyNumberFormat="1" applyFont="1" applyFill="1" applyBorder="1"/>
    <xf numFmtId="5" fontId="32" fillId="0" borderId="0" xfId="0" applyNumberFormat="1" applyFont="1" applyBorder="1"/>
    <xf numFmtId="0" fontId="32" fillId="0" borderId="2" xfId="0" applyFont="1" applyBorder="1" applyAlignment="1">
      <alignment vertical="center"/>
    </xf>
    <xf numFmtId="165" fontId="29" fillId="0" borderId="0" xfId="2" applyNumberFormat="1" applyFont="1" applyBorder="1" applyAlignment="1">
      <alignment horizontal="center"/>
    </xf>
    <xf numFmtId="166" fontId="29" fillId="0" borderId="0" xfId="686" applyNumberFormat="1" applyFont="1" applyFill="1" applyBorder="1"/>
    <xf numFmtId="166" fontId="29" fillId="0" borderId="0" xfId="2" applyNumberFormat="1" applyFont="1" applyBorder="1"/>
    <xf numFmtId="1" fontId="29" fillId="0" borderId="0" xfId="2" applyNumberFormat="1" applyFont="1" applyFill="1" applyBorder="1"/>
    <xf numFmtId="0" fontId="29" fillId="0" borderId="2" xfId="0" applyFont="1" applyFill="1" applyBorder="1"/>
    <xf numFmtId="165" fontId="39" fillId="0" borderId="0" xfId="0" applyNumberFormat="1" applyFont="1"/>
    <xf numFmtId="166" fontId="32" fillId="0" borderId="0" xfId="1" applyNumberFormat="1" applyFont="1" applyBorder="1"/>
    <xf numFmtId="7" fontId="39" fillId="0" borderId="0" xfId="0" applyNumberFormat="1" applyFont="1" applyBorder="1"/>
    <xf numFmtId="0" fontId="29" fillId="0" borderId="11" xfId="0" applyFont="1" applyFill="1" applyBorder="1"/>
    <xf numFmtId="0" fontId="29" fillId="0" borderId="0" xfId="0" applyFont="1" applyBorder="1"/>
    <xf numFmtId="166" fontId="29" fillId="0" borderId="11" xfId="686" applyNumberFormat="1" applyFont="1" applyFill="1" applyBorder="1"/>
    <xf numFmtId="0" fontId="39" fillId="0" borderId="0" xfId="0" applyFont="1" applyBorder="1" applyAlignment="1">
      <alignment wrapText="1"/>
    </xf>
    <xf numFmtId="0" fontId="39" fillId="0" borderId="0" xfId="0" applyFont="1" applyAlignment="1">
      <alignment wrapText="1"/>
    </xf>
    <xf numFmtId="0" fontId="39" fillId="0" borderId="5" xfId="0" applyFont="1" applyBorder="1" applyAlignment="1">
      <alignment wrapText="1"/>
    </xf>
    <xf numFmtId="9" fontId="39" fillId="0" borderId="0" xfId="0" applyNumberFormat="1" applyFont="1" applyBorder="1"/>
    <xf numFmtId="10" fontId="39" fillId="0" borderId="0" xfId="0" applyNumberFormat="1" applyFont="1" applyBorder="1"/>
    <xf numFmtId="178" fontId="39" fillId="0" borderId="0" xfId="0" applyNumberFormat="1" applyFont="1" applyBorder="1"/>
    <xf numFmtId="0" fontId="39" fillId="0" borderId="0" xfId="0" applyFont="1" applyAlignment="1">
      <alignment horizontal="left" wrapText="1"/>
    </xf>
    <xf numFmtId="7" fontId="39" fillId="0" borderId="0" xfId="0" applyNumberFormat="1" applyFont="1" applyAlignment="1">
      <alignment horizontal="left" wrapText="1"/>
    </xf>
    <xf numFmtId="167" fontId="29" fillId="0" borderId="0" xfId="0" applyNumberFormat="1" applyFont="1" applyFill="1" applyBorder="1"/>
    <xf numFmtId="0" fontId="43" fillId="0" borderId="0" xfId="0" applyFont="1" applyBorder="1" applyAlignment="1"/>
    <xf numFmtId="0" fontId="41" fillId="0" borderId="4" xfId="0" applyFont="1" applyBorder="1" applyAlignment="1">
      <alignment horizontal="center" wrapText="1"/>
    </xf>
    <xf numFmtId="0" fontId="41" fillId="0" borderId="9" xfId="0" applyFont="1" applyBorder="1" applyAlignment="1">
      <alignment horizontal="center" wrapText="1"/>
    </xf>
    <xf numFmtId="0" fontId="41" fillId="0" borderId="9" xfId="0" applyFont="1" applyBorder="1" applyAlignment="1">
      <alignment horizontal="center"/>
    </xf>
    <xf numFmtId="0" fontId="32" fillId="0" borderId="0" xfId="6" applyFont="1" applyFill="1" applyBorder="1" applyAlignment="1">
      <alignment horizontal="center"/>
    </xf>
    <xf numFmtId="0" fontId="41" fillId="0" borderId="7" xfId="0" applyFont="1" applyBorder="1" applyAlignment="1">
      <alignment horizontal="center" wrapText="1"/>
    </xf>
    <xf numFmtId="0" fontId="41" fillId="0" borderId="11" xfId="0" applyFont="1" applyBorder="1" applyAlignment="1">
      <alignment horizontal="center" wrapText="1"/>
    </xf>
    <xf numFmtId="0" fontId="41" fillId="0" borderId="11" xfId="0" applyFont="1" applyBorder="1" applyAlignment="1">
      <alignment horizontal="center"/>
    </xf>
    <xf numFmtId="0" fontId="41" fillId="0" borderId="0" xfId="0" applyFont="1" applyBorder="1"/>
    <xf numFmtId="0" fontId="29" fillId="0" borderId="9" xfId="6" applyFont="1" applyFill="1" applyBorder="1" applyAlignment="1">
      <alignment horizontal="right"/>
    </xf>
    <xf numFmtId="43" fontId="29" fillId="0" borderId="5" xfId="1" applyFont="1" applyBorder="1"/>
    <xf numFmtId="43" fontId="29" fillId="0" borderId="9" xfId="1" applyFont="1" applyBorder="1"/>
    <xf numFmtId="43" fontId="43" fillId="0" borderId="9" xfId="1" applyFont="1" applyBorder="1"/>
    <xf numFmtId="0" fontId="29" fillId="0" borderId="10" xfId="6" applyFont="1" applyFill="1" applyBorder="1" applyAlignment="1">
      <alignment horizontal="right"/>
    </xf>
    <xf numFmtId="43" fontId="29" fillId="0" borderId="0" xfId="1" applyFont="1" applyBorder="1"/>
    <xf numFmtId="43" fontId="29" fillId="0" borderId="10" xfId="1" applyFont="1" applyBorder="1"/>
    <xf numFmtId="43" fontId="43" fillId="0" borderId="10" xfId="1" applyFont="1" applyBorder="1"/>
    <xf numFmtId="43" fontId="44" fillId="0" borderId="0" xfId="1" applyFont="1" applyBorder="1"/>
    <xf numFmtId="43" fontId="44" fillId="0" borderId="10" xfId="1" applyFont="1" applyBorder="1"/>
    <xf numFmtId="2" fontId="37" fillId="0" borderId="2" xfId="0" applyNumberFormat="1" applyFont="1" applyBorder="1"/>
    <xf numFmtId="43" fontId="43" fillId="24" borderId="10" xfId="1" applyFont="1" applyFill="1" applyBorder="1"/>
    <xf numFmtId="2" fontId="43" fillId="0" borderId="2" xfId="0" applyNumberFormat="1" applyFont="1" applyBorder="1"/>
    <xf numFmtId="169" fontId="43" fillId="0" borderId="10" xfId="1" applyNumberFormat="1" applyFont="1" applyBorder="1"/>
    <xf numFmtId="0" fontId="29" fillId="0" borderId="11" xfId="6" applyFont="1" applyFill="1" applyBorder="1" applyAlignment="1">
      <alignment horizontal="right"/>
    </xf>
    <xf numFmtId="43" fontId="29" fillId="0" borderId="1" xfId="1" applyFont="1" applyBorder="1"/>
    <xf numFmtId="43" fontId="29" fillId="0" borderId="11" xfId="1" applyFont="1" applyBorder="1"/>
    <xf numFmtId="43" fontId="43" fillId="24" borderId="11" xfId="1" applyFont="1" applyFill="1" applyBorder="1"/>
    <xf numFmtId="2" fontId="29" fillId="0" borderId="0" xfId="6" applyNumberFormat="1" applyFont="1" applyFill="1"/>
    <xf numFmtId="2" fontId="43" fillId="0" borderId="5" xfId="0" applyNumberFormat="1" applyFont="1" applyBorder="1"/>
    <xf numFmtId="43" fontId="29" fillId="0" borderId="9" xfId="1" applyFont="1" applyFill="1" applyBorder="1"/>
    <xf numFmtId="2" fontId="43" fillId="24" borderId="9" xfId="0" applyNumberFormat="1" applyFont="1" applyFill="1" applyBorder="1"/>
    <xf numFmtId="2" fontId="43" fillId="0" borderId="0" xfId="0" applyNumberFormat="1" applyFont="1" applyBorder="1"/>
    <xf numFmtId="43" fontId="29" fillId="0" borderId="10" xfId="1" applyFont="1" applyFill="1" applyBorder="1"/>
    <xf numFmtId="2" fontId="43" fillId="24" borderId="10" xfId="0" applyNumberFormat="1" applyFont="1" applyFill="1" applyBorder="1"/>
    <xf numFmtId="2" fontId="44" fillId="0" borderId="0" xfId="0" applyNumberFormat="1" applyFont="1" applyBorder="1"/>
    <xf numFmtId="43" fontId="44" fillId="0" borderId="10" xfId="1" applyFont="1" applyFill="1" applyBorder="1"/>
    <xf numFmtId="2" fontId="44" fillId="0" borderId="10" xfId="0" applyNumberFormat="1" applyFont="1" applyBorder="1"/>
    <xf numFmtId="2" fontId="43" fillId="0" borderId="10" xfId="0" applyNumberFormat="1" applyFont="1" applyBorder="1"/>
    <xf numFmtId="43" fontId="43" fillId="0" borderId="2" xfId="1" applyFont="1" applyBorder="1"/>
    <xf numFmtId="177" fontId="29" fillId="0" borderId="10" xfId="1" applyNumberFormat="1" applyFont="1" applyFill="1" applyBorder="1"/>
    <xf numFmtId="2" fontId="43" fillId="0" borderId="1" xfId="0" applyNumberFormat="1" applyFont="1" applyBorder="1"/>
    <xf numFmtId="43" fontId="29" fillId="0" borderId="11" xfId="1" applyFont="1" applyFill="1" applyBorder="1"/>
    <xf numFmtId="2" fontId="43" fillId="0" borderId="11" xfId="0" applyNumberFormat="1" applyFont="1" applyBorder="1"/>
    <xf numFmtId="165" fontId="29" fillId="0" borderId="0" xfId="2" applyNumberFormat="1" applyFont="1" applyFill="1" applyBorder="1"/>
    <xf numFmtId="9" fontId="29" fillId="0" borderId="1" xfId="2" applyFont="1" applyBorder="1"/>
    <xf numFmtId="168" fontId="29" fillId="0" borderId="2" xfId="1185" applyNumberFormat="1" applyFont="1" applyBorder="1"/>
    <xf numFmtId="168" fontId="29" fillId="0" borderId="0" xfId="1185" applyNumberFormat="1" applyFont="1" applyBorder="1"/>
    <xf numFmtId="168" fontId="29" fillId="0" borderId="12" xfId="1185" applyNumberFormat="1" applyFont="1" applyBorder="1"/>
    <xf numFmtId="168" fontId="29" fillId="0" borderId="12" xfId="0" applyNumberFormat="1" applyFont="1" applyBorder="1"/>
    <xf numFmtId="0" fontId="32" fillId="0" borderId="13" xfId="0" applyFont="1" applyBorder="1"/>
    <xf numFmtId="165" fontId="32" fillId="0" borderId="13" xfId="2" applyNumberFormat="1" applyFont="1" applyBorder="1" applyAlignment="1">
      <alignment horizontal="center"/>
    </xf>
    <xf numFmtId="165" fontId="32" fillId="0" borderId="29" xfId="2" applyNumberFormat="1" applyFont="1" applyBorder="1" applyAlignment="1">
      <alignment horizontal="center"/>
    </xf>
    <xf numFmtId="165" fontId="32" fillId="0" borderId="14" xfId="2" applyNumberFormat="1" applyFont="1" applyBorder="1" applyAlignment="1">
      <alignment horizontal="center"/>
    </xf>
    <xf numFmtId="166" fontId="32" fillId="0" borderId="36" xfId="1" applyNumberFormat="1" applyFont="1" applyBorder="1"/>
    <xf numFmtId="166" fontId="32" fillId="0" borderId="49" xfId="1" applyNumberFormat="1" applyFont="1" applyBorder="1"/>
    <xf numFmtId="10" fontId="43" fillId="0" borderId="30" xfId="1104" applyNumberFormat="1" applyFont="1" applyBorder="1"/>
    <xf numFmtId="10" fontId="41" fillId="25" borderId="71" xfId="1104" applyNumberFormat="1" applyFont="1" applyFill="1" applyBorder="1"/>
    <xf numFmtId="10" fontId="39" fillId="0" borderId="30" xfId="1104" applyNumberFormat="1" applyFont="1" applyBorder="1"/>
    <xf numFmtId="10" fontId="41" fillId="25" borderId="72" xfId="1104" applyNumberFormat="1" applyFont="1" applyFill="1" applyBorder="1"/>
    <xf numFmtId="0" fontId="32" fillId="0" borderId="69" xfId="0" applyFont="1" applyFill="1" applyBorder="1" applyAlignment="1">
      <alignment horizontal="center"/>
    </xf>
    <xf numFmtId="166" fontId="43" fillId="0" borderId="26" xfId="686" applyNumberFormat="1" applyFont="1" applyBorder="1"/>
    <xf numFmtId="166" fontId="41" fillId="25" borderId="17" xfId="686" applyNumberFormat="1" applyFont="1" applyFill="1" applyBorder="1"/>
    <xf numFmtId="166" fontId="39" fillId="0" borderId="26" xfId="686" applyNumberFormat="1" applyFont="1" applyBorder="1"/>
    <xf numFmtId="166" fontId="41" fillId="25" borderId="22" xfId="686" applyNumberFormat="1" applyFont="1" applyFill="1" applyBorder="1"/>
    <xf numFmtId="0" fontId="51" fillId="0" borderId="0" xfId="0" applyFont="1"/>
    <xf numFmtId="166" fontId="29" fillId="0" borderId="36" xfId="1" applyNumberFormat="1" applyFont="1" applyBorder="1"/>
    <xf numFmtId="9" fontId="29" fillId="0" borderId="0" xfId="2" applyFont="1"/>
    <xf numFmtId="9" fontId="32" fillId="0" borderId="0" xfId="2" applyFont="1"/>
    <xf numFmtId="9" fontId="29" fillId="0" borderId="0" xfId="2" applyFont="1" applyFill="1"/>
    <xf numFmtId="0" fontId="52" fillId="0" borderId="0" xfId="0" applyFont="1" applyAlignment="1">
      <alignment horizontal="center"/>
    </xf>
    <xf numFmtId="169" fontId="51" fillId="0" borderId="12" xfId="686" applyNumberFormat="1" applyFont="1" applyBorder="1"/>
    <xf numFmtId="5" fontId="29" fillId="0" borderId="10" xfId="0" applyNumberFormat="1" applyFont="1" applyFill="1" applyBorder="1"/>
    <xf numFmtId="0" fontId="32" fillId="0" borderId="13" xfId="0" applyFont="1" applyBorder="1" applyAlignment="1">
      <alignment horizontal="center"/>
    </xf>
    <xf numFmtId="0" fontId="32" fillId="0" borderId="29" xfId="0" applyFont="1" applyBorder="1" applyAlignment="1">
      <alignment horizontal="center"/>
    </xf>
    <xf numFmtId="9" fontId="29" fillId="0" borderId="1" xfId="2" applyFont="1" applyFill="1" applyBorder="1"/>
    <xf numFmtId="9" fontId="32" fillId="0" borderId="0" xfId="2" applyFont="1" applyFill="1"/>
    <xf numFmtId="0" fontId="35" fillId="0" borderId="12" xfId="0" applyFont="1" applyFill="1" applyBorder="1" applyAlignment="1">
      <alignment horizontal="center"/>
    </xf>
    <xf numFmtId="9" fontId="32" fillId="0" borderId="19" xfId="0" applyNumberFormat="1" applyFont="1" applyBorder="1"/>
    <xf numFmtId="0" fontId="32" fillId="0" borderId="19" xfId="0" applyFont="1" applyBorder="1"/>
    <xf numFmtId="9" fontId="29" fillId="0" borderId="27" xfId="0" applyNumberFormat="1" applyFont="1" applyBorder="1"/>
    <xf numFmtId="9" fontId="29" fillId="0" borderId="19" xfId="0" applyNumberFormat="1" applyFont="1" applyBorder="1"/>
    <xf numFmtId="9" fontId="32" fillId="0" borderId="20" xfId="0" applyNumberFormat="1" applyFont="1" applyBorder="1"/>
    <xf numFmtId="9" fontId="32" fillId="0" borderId="31" xfId="0" applyNumberFormat="1" applyFont="1" applyBorder="1" applyAlignment="1">
      <alignment horizontal="left"/>
    </xf>
    <xf numFmtId="0" fontId="39" fillId="0" borderId="0" xfId="0" applyFont="1" applyFill="1"/>
    <xf numFmtId="10" fontId="39" fillId="0" borderId="0" xfId="2" applyNumberFormat="1" applyFont="1"/>
    <xf numFmtId="0" fontId="32" fillId="0" borderId="13" xfId="0" applyFont="1" applyBorder="1" applyAlignment="1">
      <alignment horizontal="center"/>
    </xf>
    <xf numFmtId="0" fontId="32" fillId="0" borderId="29" xfId="0" applyFont="1" applyBorder="1" applyAlignment="1">
      <alignment horizontal="center"/>
    </xf>
    <xf numFmtId="0" fontId="32" fillId="0" borderId="14" xfId="0" applyFont="1" applyBorder="1" applyAlignment="1">
      <alignment horizontal="center"/>
    </xf>
    <xf numFmtId="0" fontId="32" fillId="0" borderId="2" xfId="0" applyFont="1" applyFill="1" applyBorder="1" applyAlignment="1">
      <alignment horizontal="center"/>
    </xf>
    <xf numFmtId="168" fontId="39" fillId="0" borderId="0" xfId="0" applyNumberFormat="1" applyFont="1"/>
    <xf numFmtId="0" fontId="32" fillId="0" borderId="24" xfId="0" applyFont="1" applyFill="1" applyBorder="1" applyAlignment="1">
      <alignment horizontal="center"/>
    </xf>
    <xf numFmtId="9" fontId="32" fillId="0" borderId="27" xfId="0" applyNumberFormat="1" applyFont="1" applyBorder="1"/>
    <xf numFmtId="5" fontId="32" fillId="0" borderId="33" xfId="0" applyNumberFormat="1" applyFont="1" applyBorder="1"/>
    <xf numFmtId="5" fontId="32" fillId="0" borderId="30" xfId="0" applyNumberFormat="1" applyFont="1" applyBorder="1"/>
    <xf numFmtId="5" fontId="32" fillId="0" borderId="32" xfId="0" applyNumberFormat="1" applyFont="1" applyBorder="1"/>
    <xf numFmtId="0" fontId="32" fillId="0" borderId="2" xfId="0" applyFont="1" applyFill="1" applyBorder="1" applyAlignment="1">
      <alignment horizontal="center"/>
    </xf>
    <xf numFmtId="0" fontId="31" fillId="0" borderId="0" xfId="6" applyFont="1" applyFill="1" applyAlignment="1"/>
    <xf numFmtId="43" fontId="39" fillId="0" borderId="0" xfId="1" applyFont="1"/>
    <xf numFmtId="0" fontId="32" fillId="0" borderId="34" xfId="0" applyFont="1" applyFill="1" applyBorder="1" applyAlignment="1">
      <alignment horizontal="center"/>
    </xf>
    <xf numFmtId="166" fontId="32" fillId="25" borderId="52" xfId="1" applyNumberFormat="1" applyFont="1" applyFill="1" applyBorder="1"/>
    <xf numFmtId="0" fontId="53" fillId="0" borderId="0" xfId="0" applyFont="1" applyAlignment="1">
      <alignment horizontal="center"/>
    </xf>
    <xf numFmtId="0" fontId="53" fillId="0" borderId="0" xfId="0" applyFont="1" applyAlignment="1"/>
    <xf numFmtId="0" fontId="54" fillId="0" borderId="0" xfId="0" applyFont="1"/>
    <xf numFmtId="0" fontId="32" fillId="0" borderId="29" xfId="0" applyFont="1" applyBorder="1" applyAlignment="1">
      <alignment horizontal="center"/>
    </xf>
    <xf numFmtId="0" fontId="32" fillId="0" borderId="3" xfId="0" applyFont="1" applyBorder="1" applyAlignment="1">
      <alignment horizontal="center"/>
    </xf>
    <xf numFmtId="168" fontId="29" fillId="0" borderId="10" xfId="0" applyNumberFormat="1" applyFont="1" applyBorder="1"/>
    <xf numFmtId="165" fontId="32" fillId="0" borderId="3" xfId="2" applyNumberFormat="1" applyFont="1" applyBorder="1" applyAlignment="1">
      <alignment horizontal="center"/>
    </xf>
    <xf numFmtId="165" fontId="48" fillId="0" borderId="36" xfId="0" applyNumberFormat="1" applyFont="1" applyBorder="1" applyAlignment="1">
      <alignment horizontal="center"/>
    </xf>
    <xf numFmtId="10" fontId="48" fillId="0" borderId="16" xfId="0" applyNumberFormat="1" applyFont="1" applyBorder="1" applyAlignment="1">
      <alignment horizontal="center"/>
    </xf>
    <xf numFmtId="0" fontId="51" fillId="0" borderId="0" xfId="0" applyFont="1" applyBorder="1"/>
    <xf numFmtId="169" fontId="29" fillId="0" borderId="10" xfId="686" applyNumberFormat="1" applyFont="1" applyBorder="1"/>
    <xf numFmtId="10" fontId="29" fillId="0" borderId="0" xfId="0" applyNumberFormat="1" applyFont="1" applyBorder="1"/>
    <xf numFmtId="0" fontId="32" fillId="0" borderId="65" xfId="0" applyFont="1" applyBorder="1"/>
    <xf numFmtId="165" fontId="29" fillId="29" borderId="4" xfId="7" applyNumberFormat="1" applyFont="1" applyFill="1" applyBorder="1"/>
    <xf numFmtId="165" fontId="29" fillId="29" borderId="5" xfId="7" applyNumberFormat="1" applyFont="1" applyFill="1" applyBorder="1"/>
    <xf numFmtId="165" fontId="29" fillId="29" borderId="6" xfId="7" applyNumberFormat="1" applyFont="1" applyFill="1" applyBorder="1"/>
    <xf numFmtId="165" fontId="29" fillId="29" borderId="2" xfId="7" applyNumberFormat="1" applyFont="1" applyFill="1" applyBorder="1"/>
    <xf numFmtId="165" fontId="29" fillId="29" borderId="0" xfId="7" applyNumberFormat="1" applyFont="1" applyFill="1" applyBorder="1"/>
    <xf numFmtId="165" fontId="29" fillId="29" borderId="12" xfId="7" applyNumberFormat="1" applyFont="1" applyFill="1" applyBorder="1"/>
    <xf numFmtId="165" fontId="29" fillId="29" borderId="7" xfId="7" applyNumberFormat="1" applyFont="1" applyFill="1" applyBorder="1"/>
    <xf numFmtId="165" fontId="29" fillId="29" borderId="1" xfId="7" applyNumberFormat="1" applyFont="1" applyFill="1" applyBorder="1"/>
    <xf numFmtId="165" fontId="29" fillId="29" borderId="8" xfId="7" applyNumberFormat="1" applyFont="1" applyFill="1" applyBorder="1"/>
    <xf numFmtId="165" fontId="29" fillId="29" borderId="13" xfId="7" applyNumberFormat="1" applyFont="1" applyFill="1" applyBorder="1"/>
    <xf numFmtId="165" fontId="29" fillId="29" borderId="29" xfId="7" applyNumberFormat="1" applyFont="1" applyFill="1" applyBorder="1"/>
    <xf numFmtId="165" fontId="29" fillId="29" borderId="14" xfId="7" applyNumberFormat="1" applyFont="1" applyFill="1" applyBorder="1"/>
    <xf numFmtId="166" fontId="39" fillId="0" borderId="0" xfId="0" applyNumberFormat="1" applyFont="1"/>
    <xf numFmtId="168" fontId="29" fillId="0" borderId="2" xfId="2" applyNumberFormat="1" applyFont="1" applyBorder="1"/>
    <xf numFmtId="43" fontId="43" fillId="0" borderId="0" xfId="1" applyFont="1" applyBorder="1"/>
    <xf numFmtId="43" fontId="43" fillId="0" borderId="10" xfId="1" applyFont="1" applyFill="1" applyBorder="1"/>
    <xf numFmtId="169" fontId="43" fillId="0" borderId="10" xfId="1" applyNumberFormat="1" applyFont="1" applyFill="1" applyBorder="1"/>
    <xf numFmtId="43" fontId="43" fillId="0" borderId="11" xfId="1" applyFont="1" applyFill="1" applyBorder="1"/>
    <xf numFmtId="2" fontId="44" fillId="24" borderId="10" xfId="0" applyNumberFormat="1" applyFont="1" applyFill="1" applyBorder="1"/>
    <xf numFmtId="2" fontId="43" fillId="0" borderId="10" xfId="0" applyNumberFormat="1" applyFont="1" applyFill="1" applyBorder="1"/>
    <xf numFmtId="2" fontId="43" fillId="0" borderId="9" xfId="0" applyNumberFormat="1" applyFont="1" applyFill="1" applyBorder="1"/>
    <xf numFmtId="5" fontId="32" fillId="0" borderId="26" xfId="0" applyNumberFormat="1" applyFont="1" applyBorder="1"/>
    <xf numFmtId="0" fontId="32" fillId="0" borderId="28" xfId="0" applyFont="1" applyBorder="1" applyAlignment="1">
      <alignment horizontal="center"/>
    </xf>
    <xf numFmtId="0" fontId="29" fillId="0" borderId="0" xfId="0" applyFont="1"/>
    <xf numFmtId="0" fontId="32" fillId="0" borderId="1" xfId="0" applyFont="1" applyBorder="1" applyAlignment="1">
      <alignment horizontal="right"/>
    </xf>
    <xf numFmtId="0" fontId="32" fillId="0" borderId="0" xfId="0" applyFont="1" applyBorder="1" applyAlignment="1">
      <alignment horizontal="right"/>
    </xf>
    <xf numFmtId="0" fontId="29" fillId="0" borderId="0" xfId="0" applyFont="1" applyFill="1" applyBorder="1" applyAlignment="1">
      <alignment horizontal="right"/>
    </xf>
    <xf numFmtId="166" fontId="29" fillId="0" borderId="5" xfId="3" applyNumberFormat="1" applyFont="1" applyBorder="1" applyAlignment="1">
      <alignment horizontal="right"/>
    </xf>
    <xf numFmtId="0" fontId="29" fillId="0" borderId="1" xfId="0" applyFont="1" applyFill="1" applyBorder="1" applyAlignment="1">
      <alignment horizontal="right"/>
    </xf>
    <xf numFmtId="43" fontId="29" fillId="0" borderId="1" xfId="3" applyNumberFormat="1" applyFont="1" applyBorder="1" applyAlignment="1">
      <alignment horizontal="right"/>
    </xf>
    <xf numFmtId="43" fontId="32" fillId="0" borderId="0" xfId="0" applyNumberFormat="1" applyFont="1" applyBorder="1" applyAlignment="1"/>
    <xf numFmtId="0" fontId="32" fillId="0" borderId="0" xfId="0" applyFont="1" applyBorder="1" applyAlignment="1"/>
    <xf numFmtId="166" fontId="32" fillId="0" borderId="0" xfId="0" applyNumberFormat="1" applyFont="1" applyBorder="1" applyAlignment="1"/>
    <xf numFmtId="170" fontId="29" fillId="0" borderId="0" xfId="0" applyNumberFormat="1" applyFont="1"/>
    <xf numFmtId="1" fontId="29" fillId="0" borderId="0" xfId="0" applyNumberFormat="1" applyFont="1" applyFill="1" applyBorder="1" applyAlignment="1">
      <alignment horizontal="right"/>
    </xf>
    <xf numFmtId="0" fontId="29" fillId="0" borderId="0" xfId="0" applyFont="1" applyFill="1"/>
    <xf numFmtId="0" fontId="29" fillId="0" borderId="0" xfId="0" applyFont="1" applyFill="1" applyBorder="1"/>
    <xf numFmtId="166" fontId="29" fillId="0" borderId="5" xfId="3" applyNumberFormat="1" applyFont="1" applyFill="1" applyBorder="1" applyAlignment="1">
      <alignment horizontal="right"/>
    </xf>
    <xf numFmtId="166" fontId="29" fillId="0" borderId="0" xfId="3" applyNumberFormat="1" applyFont="1" applyFill="1" applyBorder="1" applyAlignment="1">
      <alignment horizontal="right"/>
    </xf>
    <xf numFmtId="43" fontId="29" fillId="0" borderId="1" xfId="3" applyNumberFormat="1" applyFont="1" applyFill="1" applyBorder="1" applyAlignment="1">
      <alignment horizontal="right"/>
    </xf>
    <xf numFmtId="166" fontId="29" fillId="0" borderId="0" xfId="0" applyNumberFormat="1" applyFont="1" applyFill="1" applyBorder="1" applyAlignment="1">
      <alignment horizontal="right"/>
    </xf>
    <xf numFmtId="43" fontId="29" fillId="0" borderId="0" xfId="3" applyNumberFormat="1" applyFont="1" applyBorder="1" applyAlignment="1">
      <alignment horizontal="right"/>
    </xf>
    <xf numFmtId="0" fontId="58" fillId="0" borderId="0" xfId="0" applyFont="1" applyAlignment="1">
      <alignment horizontal="center"/>
    </xf>
    <xf numFmtId="0" fontId="32" fillId="0" borderId="15" xfId="0" applyFont="1" applyBorder="1" applyAlignment="1">
      <alignment horizontal="center"/>
    </xf>
    <xf numFmtId="0" fontId="32" fillId="0" borderId="0" xfId="0" applyFont="1" applyBorder="1" applyAlignment="1">
      <alignment horizontal="center"/>
    </xf>
    <xf numFmtId="0" fontId="32" fillId="0" borderId="50" xfId="0" applyFont="1" applyBorder="1" applyAlignment="1">
      <alignment horizontal="center"/>
    </xf>
    <xf numFmtId="166" fontId="29" fillId="0" borderId="36" xfId="3" applyNumberFormat="1" applyFont="1" applyBorder="1" applyAlignment="1"/>
    <xf numFmtId="166" fontId="29" fillId="0" borderId="0" xfId="3" applyNumberFormat="1" applyFont="1" applyBorder="1" applyAlignment="1">
      <alignment horizontal="center"/>
    </xf>
    <xf numFmtId="0" fontId="32" fillId="0" borderId="35" xfId="0" applyFont="1" applyBorder="1" applyAlignment="1">
      <alignment horizontal="center"/>
    </xf>
    <xf numFmtId="0" fontId="29" fillId="0" borderId="49" xfId="0" applyFont="1" applyBorder="1" applyAlignment="1">
      <alignment horizontal="center"/>
    </xf>
    <xf numFmtId="9" fontId="29" fillId="0" borderId="50" xfId="0" applyNumberFormat="1" applyFont="1" applyBorder="1" applyAlignment="1">
      <alignment horizontal="center"/>
    </xf>
    <xf numFmtId="9" fontId="29" fillId="0" borderId="16" xfId="0" applyNumberFormat="1" applyFont="1" applyBorder="1" applyAlignment="1">
      <alignment horizontal="center"/>
    </xf>
    <xf numFmtId="43" fontId="29" fillId="0" borderId="36" xfId="3" applyNumberFormat="1" applyFont="1" applyBorder="1" applyAlignment="1"/>
    <xf numFmtId="0" fontId="32" fillId="0" borderId="36" xfId="0" applyFont="1" applyBorder="1" applyAlignment="1"/>
    <xf numFmtId="0" fontId="29" fillId="0" borderId="0" xfId="0" applyFont="1" applyBorder="1" applyAlignment="1">
      <alignment horizontal="center"/>
    </xf>
    <xf numFmtId="9" fontId="29" fillId="0" borderId="0" xfId="0" applyNumberFormat="1" applyFont="1" applyBorder="1" applyAlignment="1">
      <alignment horizontal="center"/>
    </xf>
    <xf numFmtId="166" fontId="29" fillId="0" borderId="36" xfId="3" applyNumberFormat="1" applyFont="1" applyBorder="1" applyAlignment="1">
      <alignment horizontal="center"/>
    </xf>
    <xf numFmtId="0" fontId="29" fillId="0" borderId="19" xfId="0" applyFont="1" applyBorder="1"/>
    <xf numFmtId="0" fontId="32" fillId="0" borderId="20" xfId="0" applyFont="1" applyBorder="1" applyAlignment="1">
      <alignment horizontal="center"/>
    </xf>
    <xf numFmtId="166" fontId="29" fillId="0" borderId="19" xfId="3" applyNumberFormat="1" applyFont="1" applyBorder="1" applyAlignment="1">
      <alignment horizontal="center"/>
    </xf>
    <xf numFmtId="43" fontId="29" fillId="0" borderId="0" xfId="0" applyNumberFormat="1" applyFont="1" applyBorder="1"/>
    <xf numFmtId="43" fontId="29" fillId="0" borderId="56" xfId="0" applyNumberFormat="1" applyFont="1" applyBorder="1"/>
    <xf numFmtId="166" fontId="29" fillId="0" borderId="19" xfId="3" applyNumberFormat="1" applyFont="1" applyBorder="1" applyAlignment="1">
      <alignment horizontal="right"/>
    </xf>
    <xf numFmtId="43" fontId="29" fillId="0" borderId="31" xfId="3" applyNumberFormat="1" applyFont="1" applyBorder="1" applyAlignment="1">
      <alignment horizontal="center"/>
    </xf>
    <xf numFmtId="43" fontId="29" fillId="0" borderId="37" xfId="0" applyNumberFormat="1" applyFont="1" applyBorder="1"/>
    <xf numFmtId="43" fontId="29" fillId="0" borderId="57" xfId="0" applyNumberFormat="1" applyFont="1" applyBorder="1"/>
    <xf numFmtId="0" fontId="32" fillId="0" borderId="1" xfId="0" applyFont="1" applyFill="1" applyBorder="1" applyAlignment="1">
      <alignment horizontal="right"/>
    </xf>
    <xf numFmtId="43" fontId="32" fillId="0" borderId="0" xfId="0" applyNumberFormat="1" applyFont="1" applyBorder="1"/>
    <xf numFmtId="0" fontId="32" fillId="0" borderId="0" xfId="0" applyFont="1" applyFill="1" applyAlignment="1"/>
    <xf numFmtId="0" fontId="29" fillId="0" borderId="1" xfId="0" applyFont="1" applyBorder="1"/>
    <xf numFmtId="0" fontId="32" fillId="0" borderId="1" xfId="0" applyFont="1" applyBorder="1"/>
    <xf numFmtId="0" fontId="29" fillId="0" borderId="0" xfId="0" applyFont="1" applyFill="1" applyBorder="1" applyAlignment="1">
      <alignment vertical="center" textRotation="90" wrapText="1"/>
    </xf>
    <xf numFmtId="166" fontId="29" fillId="0" borderId="0" xfId="0" applyNumberFormat="1" applyFont="1"/>
    <xf numFmtId="0" fontId="32" fillId="0" borderId="0" xfId="0" applyFont="1" applyAlignment="1">
      <alignment horizontal="center"/>
    </xf>
    <xf numFmtId="0" fontId="32" fillId="0" borderId="0" xfId="0" applyFont="1"/>
    <xf numFmtId="166" fontId="29" fillId="0" borderId="0" xfId="1" applyNumberFormat="1" applyFont="1"/>
    <xf numFmtId="0" fontId="32" fillId="0" borderId="5" xfId="0" applyFont="1" applyBorder="1"/>
    <xf numFmtId="166" fontId="32" fillId="0" borderId="5" xfId="1" applyNumberFormat="1" applyFont="1" applyBorder="1"/>
    <xf numFmtId="165" fontId="29" fillId="30" borderId="4" xfId="7" applyNumberFormat="1" applyFont="1" applyFill="1" applyBorder="1"/>
    <xf numFmtId="165" fontId="29" fillId="30" borderId="5" xfId="7" applyNumberFormat="1" applyFont="1" applyFill="1" applyBorder="1"/>
    <xf numFmtId="165" fontId="29" fillId="30" borderId="6" xfId="7" applyNumberFormat="1" applyFont="1" applyFill="1" applyBorder="1"/>
    <xf numFmtId="165" fontId="29" fillId="30" borderId="2" xfId="7" applyNumberFormat="1" applyFont="1" applyFill="1" applyBorder="1"/>
    <xf numFmtId="165" fontId="29" fillId="30" borderId="0" xfId="7" applyNumberFormat="1" applyFont="1" applyFill="1" applyBorder="1"/>
    <xf numFmtId="165" fontId="29" fillId="30" borderId="12" xfId="7" applyNumberFormat="1" applyFont="1" applyFill="1" applyBorder="1"/>
    <xf numFmtId="165" fontId="29" fillId="30" borderId="7" xfId="7" applyNumberFormat="1" applyFont="1" applyFill="1" applyBorder="1"/>
    <xf numFmtId="165" fontId="29" fillId="30" borderId="1" xfId="7" applyNumberFormat="1" applyFont="1" applyFill="1" applyBorder="1"/>
    <xf numFmtId="165" fontId="29" fillId="30" borderId="8" xfId="7" applyNumberFormat="1" applyFont="1" applyFill="1" applyBorder="1"/>
    <xf numFmtId="165" fontId="29" fillId="30" borderId="13" xfId="7" applyNumberFormat="1" applyFont="1" applyFill="1" applyBorder="1"/>
    <xf numFmtId="165" fontId="29" fillId="30" borderId="29" xfId="7" applyNumberFormat="1" applyFont="1" applyFill="1" applyBorder="1"/>
    <xf numFmtId="165" fontId="29" fillId="30" borderId="14" xfId="7" applyNumberFormat="1" applyFont="1" applyFill="1" applyBorder="1"/>
    <xf numFmtId="0" fontId="29" fillId="0" borderId="0" xfId="0" applyFont="1" applyAlignment="1">
      <alignment horizontal="right"/>
    </xf>
    <xf numFmtId="0" fontId="29" fillId="0" borderId="0" xfId="0" applyFont="1" applyBorder="1" applyAlignment="1">
      <alignment horizontal="right"/>
    </xf>
    <xf numFmtId="0" fontId="58" fillId="0" borderId="0" xfId="0" applyFont="1" applyBorder="1" applyAlignment="1">
      <alignment horizontal="center"/>
    </xf>
    <xf numFmtId="0" fontId="32" fillId="0" borderId="37" xfId="0" applyFont="1" applyBorder="1" applyAlignment="1">
      <alignment horizontal="center"/>
    </xf>
    <xf numFmtId="0" fontId="32" fillId="0" borderId="7" xfId="0" applyFont="1" applyBorder="1" applyAlignment="1">
      <alignment horizontal="right"/>
    </xf>
    <xf numFmtId="1" fontId="29" fillId="0" borderId="0" xfId="3" applyNumberFormat="1" applyFont="1" applyBorder="1" applyAlignment="1">
      <alignment horizontal="right"/>
    </xf>
    <xf numFmtId="166" fontId="29" fillId="0" borderId="36" xfId="3" applyNumberFormat="1" applyFont="1" applyBorder="1" applyAlignment="1">
      <alignment horizontal="right"/>
    </xf>
    <xf numFmtId="166" fontId="29" fillId="0" borderId="2" xfId="3" applyNumberFormat="1" applyFont="1" applyBorder="1" applyAlignment="1">
      <alignment horizontal="right"/>
    </xf>
    <xf numFmtId="0" fontId="29" fillId="0" borderId="5" xfId="0" applyFont="1" applyBorder="1" applyAlignment="1">
      <alignment horizontal="right"/>
    </xf>
    <xf numFmtId="9" fontId="29" fillId="0" borderId="36" xfId="0" applyNumberFormat="1" applyFont="1" applyBorder="1" applyAlignment="1">
      <alignment horizontal="center"/>
    </xf>
    <xf numFmtId="166" fontId="32" fillId="0" borderId="1" xfId="3" applyNumberFormat="1" applyFont="1" applyBorder="1" applyAlignment="1">
      <alignment horizontal="center"/>
    </xf>
    <xf numFmtId="166" fontId="32" fillId="0" borderId="1" xfId="3" applyNumberFormat="1" applyFont="1" applyFill="1" applyBorder="1" applyAlignment="1">
      <alignment horizontal="center"/>
    </xf>
    <xf numFmtId="166" fontId="32" fillId="0" borderId="1" xfId="3" applyNumberFormat="1" applyFont="1" applyBorder="1"/>
    <xf numFmtId="166" fontId="32" fillId="0" borderId="1" xfId="3" applyNumberFormat="1" applyFont="1" applyBorder="1" applyAlignment="1">
      <alignment horizontal="right"/>
    </xf>
    <xf numFmtId="168" fontId="29" fillId="0" borderId="0" xfId="4" applyNumberFormat="1" applyFont="1" applyBorder="1" applyAlignment="1">
      <alignment horizontal="right"/>
    </xf>
    <xf numFmtId="0" fontId="29" fillId="0" borderId="1" xfId="0" applyFont="1" applyBorder="1" applyAlignment="1">
      <alignment horizontal="right"/>
    </xf>
    <xf numFmtId="166" fontId="29" fillId="0" borderId="1" xfId="3" applyNumberFormat="1" applyFont="1" applyBorder="1" applyAlignment="1">
      <alignment horizontal="right"/>
    </xf>
    <xf numFmtId="168" fontId="29" fillId="28" borderId="0" xfId="4" applyNumberFormat="1" applyFont="1" applyFill="1" applyBorder="1" applyAlignment="1">
      <alignment horizontal="right"/>
    </xf>
    <xf numFmtId="169" fontId="29" fillId="0" borderId="0" xfId="3" applyNumberFormat="1" applyFont="1" applyBorder="1" applyAlignment="1">
      <alignment horizontal="right"/>
    </xf>
    <xf numFmtId="43" fontId="29" fillId="0" borderId="36" xfId="3" applyNumberFormat="1" applyFont="1" applyBorder="1" applyAlignment="1">
      <alignment horizontal="right"/>
    </xf>
    <xf numFmtId="168" fontId="29" fillId="0" borderId="2" xfId="4" applyNumberFormat="1" applyFont="1" applyBorder="1" applyAlignment="1">
      <alignment horizontal="right"/>
    </xf>
    <xf numFmtId="166" fontId="29" fillId="0" borderId="1" xfId="1" applyNumberFormat="1" applyFont="1" applyBorder="1"/>
    <xf numFmtId="165" fontId="29" fillId="0" borderId="0" xfId="5" applyNumberFormat="1" applyFont="1" applyBorder="1" applyAlignment="1">
      <alignment horizontal="right"/>
    </xf>
    <xf numFmtId="43" fontId="29" fillId="0" borderId="50" xfId="3" applyNumberFormat="1" applyFont="1" applyBorder="1" applyAlignment="1">
      <alignment horizontal="right"/>
    </xf>
    <xf numFmtId="2" fontId="29" fillId="0" borderId="0" xfId="2" applyNumberFormat="1" applyFont="1" applyBorder="1" applyAlignment="1">
      <alignment horizontal="right"/>
    </xf>
    <xf numFmtId="169" fontId="29" fillId="0" borderId="2" xfId="3" applyNumberFormat="1" applyFont="1" applyBorder="1" applyAlignment="1">
      <alignment horizontal="right"/>
    </xf>
    <xf numFmtId="165" fontId="29" fillId="0" borderId="1" xfId="5" applyNumberFormat="1" applyFont="1" applyBorder="1" applyAlignment="1">
      <alignment horizontal="right"/>
    </xf>
    <xf numFmtId="165" fontId="29" fillId="0" borderId="7" xfId="5" applyNumberFormat="1" applyFont="1" applyBorder="1" applyAlignment="1">
      <alignment horizontal="right"/>
    </xf>
    <xf numFmtId="166" fontId="29" fillId="0" borderId="0" xfId="0" applyNumberFormat="1" applyFont="1" applyBorder="1"/>
    <xf numFmtId="0" fontId="29" fillId="0" borderId="2" xfId="0" applyFont="1" applyBorder="1" applyAlignment="1">
      <alignment horizontal="right"/>
    </xf>
    <xf numFmtId="0" fontId="29" fillId="0" borderId="5" xfId="0" applyFont="1" applyFill="1" applyBorder="1" applyAlignment="1">
      <alignment vertical="center" textRotation="90" wrapText="1"/>
    </xf>
    <xf numFmtId="0" fontId="29" fillId="0" borderId="0" xfId="0" applyFont="1" applyBorder="1" applyAlignment="1">
      <alignment vertical="center" textRotation="90" wrapText="1"/>
    </xf>
    <xf numFmtId="0" fontId="29" fillId="0" borderId="5" xfId="0" applyFont="1" applyBorder="1"/>
    <xf numFmtId="166" fontId="29" fillId="0" borderId="0" xfId="1" applyNumberFormat="1" applyFont="1" applyFill="1" applyBorder="1"/>
    <xf numFmtId="43" fontId="29" fillId="0" borderId="0" xfId="0" applyNumberFormat="1" applyFont="1"/>
    <xf numFmtId="168" fontId="29" fillId="0" borderId="36" xfId="4" applyNumberFormat="1" applyFont="1" applyBorder="1" applyAlignment="1">
      <alignment horizontal="right"/>
    </xf>
    <xf numFmtId="0" fontId="29" fillId="0" borderId="36" xfId="0" applyFont="1" applyBorder="1" applyAlignment="1">
      <alignment horizontal="right"/>
    </xf>
    <xf numFmtId="166" fontId="32" fillId="0" borderId="0" xfId="3" applyNumberFormat="1" applyFont="1" applyBorder="1"/>
    <xf numFmtId="166" fontId="29" fillId="26" borderId="0" xfId="1" applyNumberFormat="1" applyFont="1" applyFill="1" applyBorder="1"/>
    <xf numFmtId="166" fontId="32" fillId="0" borderId="0" xfId="3" applyNumberFormat="1" applyFont="1" applyBorder="1" applyAlignment="1">
      <alignment horizontal="center"/>
    </xf>
    <xf numFmtId="166" fontId="32" fillId="0" borderId="0" xfId="3" applyNumberFormat="1" applyFont="1" applyFill="1" applyBorder="1" applyAlignment="1">
      <alignment horizontal="center"/>
    </xf>
    <xf numFmtId="168" fontId="29" fillId="0" borderId="19" xfId="4" applyNumberFormat="1" applyFont="1" applyBorder="1" applyAlignment="1">
      <alignment horizontal="right"/>
    </xf>
    <xf numFmtId="43" fontId="29" fillId="0" borderId="59" xfId="3" applyNumberFormat="1" applyFont="1" applyBorder="1" applyAlignment="1">
      <alignment horizontal="right"/>
    </xf>
    <xf numFmtId="43" fontId="29" fillId="0" borderId="62" xfId="3" applyNumberFormat="1" applyFont="1" applyBorder="1" applyAlignment="1">
      <alignment horizontal="right"/>
    </xf>
    <xf numFmtId="43" fontId="29" fillId="0" borderId="60" xfId="3" applyNumberFormat="1" applyFont="1" applyBorder="1" applyAlignment="1">
      <alignment horizontal="right"/>
    </xf>
    <xf numFmtId="43" fontId="29" fillId="0" borderId="56" xfId="3" applyNumberFormat="1" applyFont="1" applyBorder="1" applyAlignment="1">
      <alignment horizontal="right"/>
    </xf>
    <xf numFmtId="43" fontId="29" fillId="0" borderId="19" xfId="3" applyNumberFormat="1" applyFont="1" applyBorder="1" applyAlignment="1">
      <alignment horizontal="right"/>
    </xf>
    <xf numFmtId="177" fontId="29" fillId="0" borderId="60" xfId="3" applyNumberFormat="1" applyFont="1" applyBorder="1" applyAlignment="1">
      <alignment horizontal="right"/>
    </xf>
    <xf numFmtId="43" fontId="29" fillId="0" borderId="31" xfId="3" applyNumberFormat="1" applyFont="1" applyBorder="1" applyAlignment="1">
      <alignment horizontal="right"/>
    </xf>
    <xf numFmtId="43" fontId="29" fillId="0" borderId="61" xfId="2" applyNumberFormat="1" applyFont="1" applyBorder="1" applyAlignment="1">
      <alignment horizontal="right"/>
    </xf>
    <xf numFmtId="43" fontId="29" fillId="0" borderId="57" xfId="2" applyNumberFormat="1" applyFont="1" applyBorder="1" applyAlignment="1">
      <alignment horizontal="right"/>
    </xf>
    <xf numFmtId="165" fontId="29" fillId="0" borderId="1" xfId="2" applyNumberFormat="1" applyFont="1" applyBorder="1" applyAlignment="1">
      <alignment horizontal="right"/>
    </xf>
    <xf numFmtId="165" fontId="29" fillId="0" borderId="7" xfId="2" applyNumberFormat="1" applyFont="1" applyBorder="1" applyAlignment="1">
      <alignment horizontal="right"/>
    </xf>
    <xf numFmtId="165" fontId="29" fillId="0" borderId="0" xfId="2" applyNumberFormat="1" applyFont="1" applyAlignment="1">
      <alignment horizontal="right"/>
    </xf>
    <xf numFmtId="165" fontId="29" fillId="0" borderId="0" xfId="2" applyNumberFormat="1" applyFont="1" applyBorder="1" applyAlignment="1">
      <alignment horizontal="right"/>
    </xf>
    <xf numFmtId="165" fontId="29" fillId="0" borderId="0" xfId="2" applyNumberFormat="1" applyFont="1"/>
    <xf numFmtId="0" fontId="32" fillId="0" borderId="8" xfId="0" applyFont="1" applyBorder="1" applyAlignment="1">
      <alignment horizontal="right"/>
    </xf>
    <xf numFmtId="0" fontId="29" fillId="0" borderId="4" xfId="0" applyFont="1" applyBorder="1" applyAlignment="1">
      <alignment horizontal="right"/>
    </xf>
    <xf numFmtId="9" fontId="29" fillId="0" borderId="5" xfId="2" applyFont="1" applyBorder="1" applyAlignment="1">
      <alignment horizontal="right"/>
    </xf>
    <xf numFmtId="9" fontId="29" fillId="0" borderId="6" xfId="2" applyFont="1" applyBorder="1" applyAlignment="1">
      <alignment horizontal="right"/>
    </xf>
    <xf numFmtId="9" fontId="29" fillId="0" borderId="0" xfId="2" applyFont="1" applyBorder="1" applyAlignment="1">
      <alignment horizontal="right"/>
    </xf>
    <xf numFmtId="9" fontId="29" fillId="0" borderId="12" xfId="2" applyFont="1" applyBorder="1" applyAlignment="1">
      <alignment horizontal="right"/>
    </xf>
    <xf numFmtId="9" fontId="29" fillId="0" borderId="0" xfId="2" applyFont="1" applyFill="1" applyBorder="1"/>
    <xf numFmtId="9" fontId="29" fillId="0" borderId="12" xfId="2" applyFont="1" applyFill="1" applyBorder="1"/>
    <xf numFmtId="9" fontId="32" fillId="0" borderId="0" xfId="2" applyFont="1" applyBorder="1" applyAlignment="1">
      <alignment horizontal="right"/>
    </xf>
    <xf numFmtId="9" fontId="32" fillId="0" borderId="12" xfId="2" applyFont="1" applyBorder="1" applyAlignment="1">
      <alignment horizontal="right"/>
    </xf>
    <xf numFmtId="166" fontId="32" fillId="0" borderId="12" xfId="3" applyNumberFormat="1" applyFont="1" applyFill="1" applyBorder="1" applyAlignment="1">
      <alignment horizontal="center"/>
    </xf>
    <xf numFmtId="9" fontId="32" fillId="0" borderId="1" xfId="2" applyFont="1" applyBorder="1" applyAlignment="1">
      <alignment horizontal="right"/>
    </xf>
    <xf numFmtId="9" fontId="32" fillId="0" borderId="8" xfId="2" applyFont="1" applyBorder="1" applyAlignment="1">
      <alignment horizontal="right"/>
    </xf>
    <xf numFmtId="9" fontId="29" fillId="0" borderId="0" xfId="0" applyNumberFormat="1" applyFont="1"/>
    <xf numFmtId="166" fontId="29" fillId="0" borderId="26" xfId="1" applyNumberFormat="1" applyFont="1" applyBorder="1"/>
    <xf numFmtId="10" fontId="29" fillId="0" borderId="26" xfId="1104" applyNumberFormat="1" applyFont="1" applyBorder="1"/>
    <xf numFmtId="176" fontId="51" fillId="0" borderId="0" xfId="2" applyNumberFormat="1" applyFont="1" applyBorder="1"/>
    <xf numFmtId="179" fontId="29" fillId="0" borderId="0" xfId="1185" applyNumberFormat="1" applyFont="1" applyBorder="1"/>
    <xf numFmtId="179" fontId="51" fillId="0" borderId="0" xfId="0" applyNumberFormat="1" applyFont="1" applyBorder="1"/>
    <xf numFmtId="0" fontId="32" fillId="0" borderId="12" xfId="0" applyFont="1" applyBorder="1" applyAlignment="1">
      <alignment horizontal="center"/>
    </xf>
    <xf numFmtId="169" fontId="29" fillId="0" borderId="12" xfId="686" applyNumberFormat="1" applyFont="1" applyBorder="1"/>
    <xf numFmtId="0" fontId="29" fillId="0" borderId="0" xfId="0" applyFont="1" applyFill="1" applyAlignment="1">
      <alignment horizontal="right"/>
    </xf>
    <xf numFmtId="168" fontId="29" fillId="0" borderId="0" xfId="4" applyNumberFormat="1" applyFont="1" applyFill="1" applyBorder="1" applyAlignment="1">
      <alignment horizontal="right"/>
    </xf>
    <xf numFmtId="169" fontId="29" fillId="0" borderId="0" xfId="3" applyNumberFormat="1" applyFont="1" applyFill="1" applyBorder="1" applyAlignment="1">
      <alignment horizontal="right"/>
    </xf>
    <xf numFmtId="165" fontId="29" fillId="0" borderId="1" xfId="5" applyNumberFormat="1" applyFont="1" applyFill="1" applyBorder="1" applyAlignment="1">
      <alignment horizontal="right"/>
    </xf>
    <xf numFmtId="166" fontId="29" fillId="0" borderId="0" xfId="0" applyNumberFormat="1" applyFont="1" applyFill="1"/>
    <xf numFmtId="43" fontId="29" fillId="0" borderId="0" xfId="0" applyNumberFormat="1" applyFont="1" applyFill="1"/>
    <xf numFmtId="9" fontId="29" fillId="0" borderId="4" xfId="2" applyFont="1" applyBorder="1" applyAlignment="1">
      <alignment horizontal="right"/>
    </xf>
    <xf numFmtId="9" fontId="29" fillId="0" borderId="2" xfId="2" applyFont="1" applyBorder="1" applyAlignment="1">
      <alignment horizontal="right"/>
    </xf>
    <xf numFmtId="9" fontId="29" fillId="0" borderId="2" xfId="2" applyFont="1" applyFill="1" applyBorder="1"/>
    <xf numFmtId="9" fontId="32" fillId="0" borderId="2" xfId="2" applyFont="1" applyBorder="1" applyAlignment="1">
      <alignment horizontal="right"/>
    </xf>
    <xf numFmtId="166" fontId="32" fillId="0" borderId="2" xfId="3" applyNumberFormat="1" applyFont="1" applyBorder="1" applyAlignment="1">
      <alignment horizontal="center"/>
    </xf>
    <xf numFmtId="9" fontId="32" fillId="0" borderId="7" xfId="2" applyFont="1" applyBorder="1" applyAlignment="1">
      <alignment horizontal="right"/>
    </xf>
    <xf numFmtId="9" fontId="29" fillId="0" borderId="2" xfId="0" applyNumberFormat="1" applyFont="1" applyBorder="1"/>
    <xf numFmtId="166" fontId="29" fillId="28" borderId="0" xfId="3" applyNumberFormat="1" applyFont="1" applyFill="1" applyBorder="1" applyAlignment="1">
      <alignment horizontal="right"/>
    </xf>
    <xf numFmtId="0" fontId="32" fillId="0" borderId="6" xfId="0" applyFont="1" applyBorder="1" applyAlignment="1">
      <alignment horizontal="center"/>
    </xf>
    <xf numFmtId="166" fontId="29" fillId="0" borderId="4" xfId="3" applyNumberFormat="1" applyFont="1" applyBorder="1" applyAlignment="1">
      <alignment horizontal="right"/>
    </xf>
    <xf numFmtId="165" fontId="29" fillId="0" borderId="2" xfId="2" applyNumberFormat="1" applyFont="1" applyBorder="1" applyAlignment="1">
      <alignment horizontal="right"/>
    </xf>
    <xf numFmtId="166" fontId="32" fillId="0" borderId="2" xfId="3" applyNumberFormat="1" applyFont="1" applyFill="1" applyBorder="1" applyAlignment="1">
      <alignment horizontal="center"/>
    </xf>
    <xf numFmtId="166" fontId="29" fillId="0" borderId="12" xfId="3" applyNumberFormat="1" applyFont="1" applyBorder="1" applyAlignment="1">
      <alignment horizontal="right"/>
    </xf>
    <xf numFmtId="0" fontId="32" fillId="0" borderId="1" xfId="0" applyFont="1" applyBorder="1" applyAlignment="1">
      <alignment horizontal="right" wrapText="1"/>
    </xf>
    <xf numFmtId="0" fontId="32" fillId="0" borderId="0" xfId="0" applyFont="1" applyBorder="1" applyAlignment="1">
      <alignment horizontal="right" wrapText="1"/>
    </xf>
    <xf numFmtId="0" fontId="29" fillId="0" borderId="0" xfId="0" applyFont="1" applyAlignment="1">
      <alignment wrapText="1"/>
    </xf>
    <xf numFmtId="0" fontId="29" fillId="0" borderId="0" xfId="0" applyFont="1" applyBorder="1" applyAlignment="1">
      <alignment horizontal="right" wrapText="1"/>
    </xf>
    <xf numFmtId="166" fontId="29" fillId="0" borderId="0" xfId="3" applyNumberFormat="1" applyFont="1" applyBorder="1" applyAlignment="1">
      <alignment horizontal="right" wrapText="1"/>
    </xf>
    <xf numFmtId="166" fontId="29" fillId="0" borderId="0" xfId="3" applyNumberFormat="1" applyFont="1" applyFill="1" applyBorder="1" applyAlignment="1">
      <alignment horizontal="right" wrapText="1"/>
    </xf>
    <xf numFmtId="166" fontId="29" fillId="0" borderId="5" xfId="3" applyNumberFormat="1" applyFont="1" applyBorder="1" applyAlignment="1">
      <alignment horizontal="right" wrapText="1"/>
    </xf>
    <xf numFmtId="0" fontId="29" fillId="0" borderId="5" xfId="0" applyFont="1" applyBorder="1" applyAlignment="1">
      <alignment horizontal="right" wrapText="1"/>
    </xf>
    <xf numFmtId="166" fontId="29" fillId="0" borderId="5" xfId="3" applyNumberFormat="1" applyFont="1" applyFill="1" applyBorder="1" applyAlignment="1">
      <alignment horizontal="right" wrapText="1"/>
    </xf>
    <xf numFmtId="0" fontId="29" fillId="0" borderId="0" xfId="0" applyFont="1" applyFill="1" applyBorder="1" applyAlignment="1">
      <alignment horizontal="right" wrapText="1"/>
    </xf>
    <xf numFmtId="0" fontId="32" fillId="0" borderId="7" xfId="0" applyFont="1" applyBorder="1" applyAlignment="1">
      <alignment horizontal="right" wrapText="1"/>
    </xf>
    <xf numFmtId="166" fontId="32" fillId="0" borderId="1" xfId="3" applyNumberFormat="1" applyFont="1" applyBorder="1" applyAlignment="1">
      <alignment horizontal="center" wrapText="1"/>
    </xf>
    <xf numFmtId="166" fontId="32" fillId="0" borderId="1" xfId="3" applyNumberFormat="1" applyFont="1" applyFill="1" applyBorder="1" applyAlignment="1">
      <alignment horizontal="center" wrapText="1"/>
    </xf>
    <xf numFmtId="166" fontId="32" fillId="0" borderId="1" xfId="3" applyNumberFormat="1" applyFont="1" applyBorder="1" applyAlignment="1">
      <alignment wrapText="1"/>
    </xf>
    <xf numFmtId="166" fontId="32" fillId="0" borderId="1" xfId="3" applyNumberFormat="1" applyFont="1" applyBorder="1" applyAlignment="1">
      <alignment horizontal="right" wrapText="1"/>
    </xf>
    <xf numFmtId="165" fontId="29" fillId="0" borderId="0" xfId="0" applyNumberFormat="1" applyFont="1" applyAlignment="1">
      <alignment horizontal="right"/>
    </xf>
    <xf numFmtId="165" fontId="29" fillId="0" borderId="0" xfId="0" applyNumberFormat="1" applyFont="1" applyFill="1" applyAlignment="1">
      <alignment horizontal="right"/>
    </xf>
    <xf numFmtId="0" fontId="29" fillId="0" borderId="0" xfId="6" applyFont="1" applyAlignment="1"/>
    <xf numFmtId="0" fontId="59" fillId="0" borderId="0" xfId="6" applyFont="1" applyAlignment="1"/>
    <xf numFmtId="0" fontId="29" fillId="0" borderId="0" xfId="6" applyFont="1" applyAlignment="1">
      <alignment horizontal="center" vertical="center"/>
    </xf>
    <xf numFmtId="0" fontId="59" fillId="0" borderId="0" xfId="6" applyFont="1"/>
    <xf numFmtId="164" fontId="29" fillId="0" borderId="0" xfId="686" applyNumberFormat="1" applyFont="1"/>
    <xf numFmtId="3" fontId="29" fillId="0" borderId="0" xfId="6" applyNumberFormat="1" applyFont="1" applyAlignment="1">
      <alignment horizontal="right"/>
    </xf>
    <xf numFmtId="3" fontId="29" fillId="0" borderId="0" xfId="6" applyNumberFormat="1" applyFont="1" applyFill="1" applyAlignment="1">
      <alignment horizontal="right"/>
    </xf>
    <xf numFmtId="0" fontId="29" fillId="0" borderId="0" xfId="6" applyFont="1" applyBorder="1" applyAlignment="1">
      <alignment horizontal="center"/>
    </xf>
    <xf numFmtId="0" fontId="29" fillId="0" borderId="0" xfId="6" applyFont="1" applyFill="1" applyBorder="1" applyAlignment="1">
      <alignment horizontal="center"/>
    </xf>
    <xf numFmtId="9" fontId="29" fillId="0" borderId="0" xfId="1104" applyNumberFormat="1" applyFont="1" applyBorder="1" applyAlignment="1">
      <alignment horizontal="center"/>
    </xf>
    <xf numFmtId="172" fontId="29" fillId="0" borderId="0" xfId="6" applyNumberFormat="1" applyFont="1" applyBorder="1"/>
    <xf numFmtId="165" fontId="29" fillId="0" borderId="0" xfId="1104" applyNumberFormat="1" applyFont="1" applyFill="1"/>
    <xf numFmtId="165" fontId="29" fillId="0" borderId="1" xfId="1104" applyNumberFormat="1" applyFont="1" applyFill="1" applyBorder="1"/>
    <xf numFmtId="1" fontId="32" fillId="0" borderId="0" xfId="6" applyNumberFormat="1" applyFont="1"/>
    <xf numFmtId="0" fontId="29" fillId="0" borderId="0" xfId="6" applyFont="1" applyAlignment="1">
      <alignment horizontal="center"/>
    </xf>
    <xf numFmtId="172" fontId="29" fillId="0" borderId="0" xfId="6" applyNumberFormat="1" applyFont="1" applyAlignment="1">
      <alignment horizontal="center"/>
    </xf>
    <xf numFmtId="169" fontId="29" fillId="0" borderId="0" xfId="686" applyNumberFormat="1" applyFont="1"/>
    <xf numFmtId="169" fontId="29" fillId="0" borderId="1" xfId="686" applyNumberFormat="1" applyFont="1" applyBorder="1"/>
    <xf numFmtId="166" fontId="32" fillId="0" borderId="0" xfId="686" applyNumberFormat="1" applyFont="1"/>
    <xf numFmtId="0" fontId="29" fillId="0" borderId="0" xfId="6" applyFont="1" applyBorder="1" applyAlignment="1">
      <alignment horizontal="center" vertical="center"/>
    </xf>
    <xf numFmtId="3" fontId="29" fillId="0" borderId="1" xfId="6" applyNumberFormat="1" applyFont="1" applyFill="1" applyBorder="1" applyAlignment="1">
      <alignment horizontal="right"/>
    </xf>
    <xf numFmtId="165" fontId="32" fillId="0" borderId="0" xfId="1104" applyNumberFormat="1" applyFont="1" applyFill="1"/>
    <xf numFmtId="1" fontId="32" fillId="0" borderId="0" xfId="6" applyNumberFormat="1" applyFont="1" applyFill="1"/>
    <xf numFmtId="169" fontId="29" fillId="0" borderId="0" xfId="686" applyNumberFormat="1" applyFont="1" applyFill="1"/>
    <xf numFmtId="0" fontId="32" fillId="0" borderId="0" xfId="0" applyFont="1" applyAlignment="1">
      <alignment horizontal="right"/>
    </xf>
    <xf numFmtId="166" fontId="29" fillId="0" borderId="5" xfId="3" applyNumberFormat="1" applyFont="1" applyFill="1" applyBorder="1" applyAlignment="1">
      <alignment horizontal="center"/>
    </xf>
    <xf numFmtId="166" fontId="29" fillId="0" borderId="0" xfId="3" applyNumberFormat="1" applyFont="1" applyFill="1" applyBorder="1" applyAlignment="1">
      <alignment horizontal="center"/>
    </xf>
    <xf numFmtId="0" fontId="29" fillId="0" borderId="7" xfId="0" applyFont="1" applyBorder="1" applyAlignment="1">
      <alignment horizontal="right"/>
    </xf>
    <xf numFmtId="166" fontId="29" fillId="0" borderId="1" xfId="3" applyNumberFormat="1" applyFont="1" applyFill="1" applyBorder="1" applyAlignment="1">
      <alignment horizontal="right"/>
    </xf>
    <xf numFmtId="166" fontId="29" fillId="0" borderId="1" xfId="3" applyNumberFormat="1" applyFont="1" applyFill="1" applyBorder="1" applyAlignment="1">
      <alignment horizontal="center"/>
    </xf>
    <xf numFmtId="43" fontId="29" fillId="0" borderId="1" xfId="3" applyFont="1" applyFill="1" applyBorder="1" applyAlignment="1">
      <alignment horizontal="right"/>
    </xf>
    <xf numFmtId="2" fontId="29" fillId="0" borderId="1" xfId="3" applyNumberFormat="1" applyFont="1" applyFill="1" applyBorder="1" applyAlignment="1">
      <alignment horizontal="right"/>
    </xf>
    <xf numFmtId="43" fontId="32" fillId="0" borderId="0" xfId="0" applyNumberFormat="1" applyFont="1"/>
    <xf numFmtId="166" fontId="32" fillId="0" borderId="0" xfId="0" applyNumberFormat="1" applyFont="1"/>
    <xf numFmtId="0" fontId="29" fillId="0" borderId="0" xfId="0" applyFont="1" applyAlignment="1">
      <alignment vertical="center" textRotation="90" wrapText="1"/>
    </xf>
    <xf numFmtId="43" fontId="29" fillId="0" borderId="0" xfId="3" applyFont="1" applyFill="1" applyBorder="1" applyAlignment="1">
      <alignment horizontal="right"/>
    </xf>
    <xf numFmtId="0" fontId="29" fillId="0" borderId="5" xfId="0" applyFont="1" applyBorder="1" applyAlignment="1">
      <alignment vertical="center" textRotation="90"/>
    </xf>
    <xf numFmtId="0" fontId="29" fillId="0" borderId="1" xfId="0" applyFont="1" applyBorder="1" applyAlignment="1">
      <alignment vertical="center" textRotation="90"/>
    </xf>
    <xf numFmtId="43" fontId="29" fillId="0" borderId="1" xfId="0" applyNumberFormat="1" applyFont="1" applyBorder="1" applyAlignment="1">
      <alignment horizontal="right"/>
    </xf>
    <xf numFmtId="0" fontId="52" fillId="0" borderId="6" xfId="0" applyFont="1" applyBorder="1" applyAlignment="1">
      <alignment horizontal="center"/>
    </xf>
    <xf numFmtId="0" fontId="32" fillId="0" borderId="14" xfId="0" applyFont="1" applyBorder="1" applyAlignment="1">
      <alignment horizontal="right"/>
    </xf>
    <xf numFmtId="9" fontId="29" fillId="0" borderId="6" xfId="2" applyFont="1" applyBorder="1"/>
    <xf numFmtId="9" fontId="29" fillId="0" borderId="12" xfId="2" applyFont="1" applyBorder="1"/>
    <xf numFmtId="9" fontId="29" fillId="0" borderId="5" xfId="2" applyFont="1" applyBorder="1"/>
    <xf numFmtId="9" fontId="29" fillId="0" borderId="8" xfId="2" applyFont="1" applyBorder="1"/>
    <xf numFmtId="0" fontId="29" fillId="0" borderId="12" xfId="0" applyFont="1" applyBorder="1"/>
    <xf numFmtId="5" fontId="37" fillId="0" borderId="26" xfId="0" applyNumberFormat="1" applyFont="1" applyBorder="1"/>
    <xf numFmtId="166" fontId="37" fillId="0" borderId="26" xfId="1" applyNumberFormat="1" applyFont="1" applyBorder="1"/>
    <xf numFmtId="1" fontId="29" fillId="0" borderId="0" xfId="6" applyNumberFormat="1" applyFont="1" applyFill="1" applyAlignment="1">
      <alignment horizontal="right"/>
    </xf>
    <xf numFmtId="166" fontId="29" fillId="28" borderId="5" xfId="3" applyNumberFormat="1" applyFont="1" applyFill="1" applyBorder="1" applyAlignment="1">
      <alignment horizontal="right"/>
    </xf>
    <xf numFmtId="0" fontId="32" fillId="0" borderId="12" xfId="0" applyFont="1" applyBorder="1" applyAlignment="1">
      <alignment horizontal="right"/>
    </xf>
    <xf numFmtId="166" fontId="29" fillId="0" borderId="6" xfId="3" applyNumberFormat="1" applyFont="1" applyBorder="1" applyAlignment="1">
      <alignment horizontal="right"/>
    </xf>
    <xf numFmtId="166" fontId="29" fillId="0" borderId="8" xfId="3" applyNumberFormat="1" applyFont="1" applyBorder="1" applyAlignment="1">
      <alignment horizontal="right"/>
    </xf>
    <xf numFmtId="0" fontId="29" fillId="0" borderId="12" xfId="0" applyFont="1" applyBorder="1" applyAlignment="1">
      <alignment horizontal="right"/>
    </xf>
    <xf numFmtId="166" fontId="29" fillId="0" borderId="12" xfId="3" applyNumberFormat="1" applyFont="1" applyFill="1" applyBorder="1" applyAlignment="1">
      <alignment horizontal="right"/>
    </xf>
    <xf numFmtId="166" fontId="32" fillId="0" borderId="8" xfId="3" applyNumberFormat="1" applyFont="1" applyBorder="1" applyAlignment="1">
      <alignment horizontal="right"/>
    </xf>
    <xf numFmtId="0" fontId="32" fillId="0" borderId="12" xfId="0" applyFont="1" applyBorder="1" applyAlignment="1">
      <alignment horizontal="right" wrapText="1"/>
    </xf>
    <xf numFmtId="166" fontId="29" fillId="0" borderId="6" xfId="3" applyNumberFormat="1" applyFont="1" applyBorder="1" applyAlignment="1">
      <alignment horizontal="right" wrapText="1"/>
    </xf>
    <xf numFmtId="166" fontId="29" fillId="0" borderId="12" xfId="3" applyNumberFormat="1" applyFont="1" applyBorder="1" applyAlignment="1">
      <alignment horizontal="right" wrapText="1"/>
    </xf>
    <xf numFmtId="166" fontId="29" fillId="0" borderId="12" xfId="3" applyNumberFormat="1" applyFont="1" applyFill="1" applyBorder="1" applyAlignment="1">
      <alignment horizontal="right" wrapText="1"/>
    </xf>
    <xf numFmtId="166" fontId="32" fillId="0" borderId="8" xfId="3" applyNumberFormat="1" applyFont="1" applyBorder="1" applyAlignment="1">
      <alignment horizontal="right" wrapText="1"/>
    </xf>
    <xf numFmtId="166" fontId="32" fillId="0" borderId="8" xfId="3" applyNumberFormat="1" applyFont="1" applyBorder="1"/>
    <xf numFmtId="169" fontId="37" fillId="0" borderId="12" xfId="686" applyNumberFormat="1" applyFont="1" applyBorder="1"/>
    <xf numFmtId="179" fontId="37" fillId="0" borderId="34" xfId="0" applyNumberFormat="1" applyFont="1" applyBorder="1"/>
    <xf numFmtId="179" fontId="37" fillId="0" borderId="30" xfId="0" applyNumberFormat="1" applyFont="1" applyBorder="1"/>
    <xf numFmtId="179" fontId="37" fillId="0" borderId="34" xfId="2" applyNumberFormat="1" applyFont="1" applyBorder="1"/>
    <xf numFmtId="179" fontId="37" fillId="0" borderId="30" xfId="2" applyNumberFormat="1" applyFont="1" applyBorder="1"/>
    <xf numFmtId="5" fontId="44" fillId="0" borderId="33" xfId="0" applyNumberFormat="1" applyFont="1" applyBorder="1"/>
    <xf numFmtId="0" fontId="60" fillId="0" borderId="0" xfId="0" applyFont="1" applyAlignment="1"/>
    <xf numFmtId="0" fontId="61" fillId="0" borderId="0" xfId="0" applyFont="1" applyAlignment="1"/>
    <xf numFmtId="0" fontId="45" fillId="0" borderId="0" xfId="0" applyFont="1"/>
    <xf numFmtId="0" fontId="44" fillId="0" borderId="0" xfId="0" applyFont="1" applyBorder="1" applyAlignment="1">
      <alignment horizontal="center"/>
    </xf>
    <xf numFmtId="0" fontId="37" fillId="0" borderId="0" xfId="0" applyFont="1" applyBorder="1" applyAlignment="1">
      <alignment horizontal="center" vertical="center"/>
    </xf>
    <xf numFmtId="5" fontId="37" fillId="0" borderId="0" xfId="2" applyNumberFormat="1" applyFont="1" applyBorder="1"/>
    <xf numFmtId="166" fontId="37" fillId="0" borderId="0" xfId="2" applyNumberFormat="1" applyFont="1" applyBorder="1"/>
    <xf numFmtId="0" fontId="45" fillId="0" borderId="0" xfId="0" applyFont="1" applyBorder="1" applyAlignment="1">
      <alignment wrapText="1"/>
    </xf>
    <xf numFmtId="0" fontId="45" fillId="0" borderId="0" xfId="0" applyFont="1" applyAlignment="1">
      <alignment wrapText="1"/>
    </xf>
    <xf numFmtId="178" fontId="45" fillId="0" borderId="0" xfId="0" applyNumberFormat="1" applyFont="1" applyBorder="1"/>
    <xf numFmtId="10" fontId="45" fillId="0" borderId="0" xfId="0" applyNumberFormat="1" applyFont="1" applyBorder="1"/>
    <xf numFmtId="9" fontId="45" fillId="0" borderId="0" xfId="0" applyNumberFormat="1" applyFont="1" applyBorder="1"/>
    <xf numFmtId="0" fontId="45" fillId="0" borderId="0" xfId="0" applyFont="1" applyBorder="1"/>
    <xf numFmtId="0" fontId="29" fillId="29" borderId="4" xfId="6" applyFont="1" applyFill="1" applyBorder="1" applyAlignment="1">
      <alignment horizontal="right"/>
    </xf>
    <xf numFmtId="3" fontId="29" fillId="29" borderId="5" xfId="6" applyNumberFormat="1" applyFont="1" applyFill="1" applyBorder="1"/>
    <xf numFmtId="3" fontId="29" fillId="29" borderId="6" xfId="6" applyNumberFormat="1" applyFont="1" applyFill="1" applyBorder="1"/>
    <xf numFmtId="0" fontId="29" fillId="29" borderId="7" xfId="6" applyFont="1" applyFill="1" applyBorder="1" applyAlignment="1">
      <alignment horizontal="right"/>
    </xf>
    <xf numFmtId="3" fontId="29" fillId="29" borderId="1" xfId="6" applyNumberFormat="1" applyFont="1" applyFill="1" applyBorder="1"/>
    <xf numFmtId="3" fontId="29" fillId="29" borderId="8" xfId="6" applyNumberFormat="1" applyFont="1" applyFill="1" applyBorder="1"/>
    <xf numFmtId="0" fontId="29" fillId="29" borderId="13" xfId="6" applyFont="1" applyFill="1" applyBorder="1" applyAlignment="1">
      <alignment horizontal="right"/>
    </xf>
    <xf numFmtId="167" fontId="29" fillId="29" borderId="29" xfId="6" applyNumberFormat="1" applyFont="1" applyFill="1" applyBorder="1"/>
    <xf numFmtId="167" fontId="29" fillId="29" borderId="14" xfId="6" applyNumberFormat="1" applyFont="1" applyFill="1" applyBorder="1"/>
    <xf numFmtId="3" fontId="29" fillId="29" borderId="29" xfId="6" applyNumberFormat="1" applyFont="1" applyFill="1" applyBorder="1"/>
    <xf numFmtId="3" fontId="29" fillId="29" borderId="14" xfId="6" applyNumberFormat="1" applyFont="1" applyFill="1" applyBorder="1"/>
    <xf numFmtId="0" fontId="29" fillId="29" borderId="2" xfId="6" applyFont="1" applyFill="1" applyBorder="1" applyAlignment="1">
      <alignment horizontal="right"/>
    </xf>
    <xf numFmtId="3" fontId="29" fillId="29" borderId="0" xfId="6" applyNumberFormat="1" applyFont="1" applyFill="1" applyBorder="1"/>
    <xf numFmtId="3" fontId="29" fillId="29" borderId="12" xfId="6" applyNumberFormat="1" applyFont="1" applyFill="1" applyBorder="1"/>
    <xf numFmtId="166" fontId="29" fillId="29" borderId="1" xfId="3" applyNumberFormat="1" applyFont="1" applyFill="1" applyBorder="1" applyAlignment="1">
      <alignment horizontal="right"/>
    </xf>
    <xf numFmtId="166" fontId="29" fillId="0" borderId="1" xfId="1" applyNumberFormat="1" applyFont="1" applyBorder="1" applyAlignment="1">
      <alignment horizontal="right"/>
    </xf>
    <xf numFmtId="165" fontId="29" fillId="0" borderId="0" xfId="1104" applyNumberFormat="1" applyFont="1" applyFill="1" applyBorder="1"/>
    <xf numFmtId="6" fontId="44" fillId="0" borderId="66" xfId="0" applyNumberFormat="1" applyFont="1" applyBorder="1"/>
    <xf numFmtId="0" fontId="62" fillId="0" borderId="0" xfId="0" applyFont="1" applyAlignment="1">
      <alignment horizontal="center"/>
    </xf>
    <xf numFmtId="0" fontId="51" fillId="0" borderId="5" xfId="0" applyFont="1" applyBorder="1" applyAlignment="1">
      <alignment wrapText="1"/>
    </xf>
    <xf numFmtId="0" fontId="51" fillId="0" borderId="0" xfId="0" applyFont="1" applyAlignment="1">
      <alignment wrapText="1"/>
    </xf>
    <xf numFmtId="0" fontId="51" fillId="0" borderId="0" xfId="0" applyFont="1" applyAlignment="1">
      <alignment horizontal="left" wrapText="1"/>
    </xf>
    <xf numFmtId="0" fontId="49" fillId="24" borderId="0" xfId="0" applyFont="1" applyFill="1" applyAlignment="1">
      <alignment horizontal="center"/>
    </xf>
    <xf numFmtId="0" fontId="30" fillId="30" borderId="13" xfId="6" applyFont="1" applyFill="1" applyBorder="1" applyAlignment="1">
      <alignment horizontal="center"/>
    </xf>
    <xf numFmtId="0" fontId="30" fillId="30" borderId="29" xfId="6" applyFont="1" applyFill="1" applyBorder="1" applyAlignment="1">
      <alignment horizontal="center"/>
    </xf>
    <xf numFmtId="0" fontId="30" fillId="30" borderId="14" xfId="6" applyFont="1" applyFill="1" applyBorder="1" applyAlignment="1">
      <alignment horizontal="center"/>
    </xf>
    <xf numFmtId="0" fontId="32" fillId="0" borderId="13" xfId="0" applyFont="1" applyBorder="1" applyAlignment="1">
      <alignment horizontal="center"/>
    </xf>
    <xf numFmtId="0" fontId="32" fillId="0" borderId="29" xfId="0" applyFont="1" applyBorder="1" applyAlignment="1">
      <alignment horizontal="center"/>
    </xf>
    <xf numFmtId="0" fontId="32" fillId="0" borderId="14" xfId="0" applyFont="1" applyBorder="1" applyAlignment="1">
      <alignment horizontal="center"/>
    </xf>
    <xf numFmtId="0" fontId="38" fillId="30" borderId="65" xfId="0" applyFont="1" applyFill="1" applyBorder="1" applyAlignment="1">
      <alignment horizontal="center"/>
    </xf>
    <xf numFmtId="0" fontId="38" fillId="30" borderId="73" xfId="0" applyFont="1" applyFill="1" applyBorder="1" applyAlignment="1">
      <alignment horizontal="center"/>
    </xf>
    <xf numFmtId="0" fontId="38" fillId="30" borderId="66" xfId="0" applyFont="1" applyFill="1" applyBorder="1" applyAlignment="1">
      <alignment horizontal="center"/>
    </xf>
    <xf numFmtId="0" fontId="43" fillId="0" borderId="15" xfId="0" applyFont="1" applyBorder="1" applyAlignment="1">
      <alignment horizontal="center"/>
    </xf>
    <xf numFmtId="0" fontId="43" fillId="0" borderId="36" xfId="0" applyFont="1" applyBorder="1" applyAlignment="1">
      <alignment horizontal="center"/>
    </xf>
    <xf numFmtId="0" fontId="43" fillId="0" borderId="50" xfId="0" applyFont="1" applyBorder="1" applyAlignment="1">
      <alignment horizontal="center"/>
    </xf>
    <xf numFmtId="0" fontId="41" fillId="0" borderId="24" xfId="0" applyFont="1" applyBorder="1" applyAlignment="1">
      <alignment horizontal="center" vertical="center"/>
    </xf>
    <xf numFmtId="0" fontId="41" fillId="0" borderId="47" xfId="0" applyFont="1" applyBorder="1" applyAlignment="1">
      <alignment horizontal="center" vertical="center"/>
    </xf>
    <xf numFmtId="0" fontId="41" fillId="0" borderId="25" xfId="0" applyFont="1" applyBorder="1" applyAlignment="1">
      <alignment horizontal="center" vertical="center"/>
    </xf>
    <xf numFmtId="0" fontId="32" fillId="0" borderId="68" xfId="0" applyFont="1" applyFill="1" applyBorder="1" applyAlignment="1">
      <alignment horizontal="center"/>
    </xf>
    <xf numFmtId="0" fontId="32" fillId="0" borderId="67" xfId="0" applyFont="1" applyFill="1" applyBorder="1" applyAlignment="1">
      <alignment horizontal="center"/>
    </xf>
    <xf numFmtId="0" fontId="32" fillId="0" borderId="36" xfId="0" applyFont="1" applyFill="1" applyBorder="1" applyAlignment="1">
      <alignment horizontal="center" wrapText="1"/>
    </xf>
    <xf numFmtId="0" fontId="32" fillId="0" borderId="50" xfId="0" applyFont="1" applyFill="1" applyBorder="1" applyAlignment="1">
      <alignment horizontal="center" wrapText="1"/>
    </xf>
    <xf numFmtId="0" fontId="32" fillId="0" borderId="36" xfId="0" applyFont="1" applyBorder="1" applyAlignment="1">
      <alignment horizontal="center" wrapText="1"/>
    </xf>
    <xf numFmtId="0" fontId="32" fillId="0" borderId="50" xfId="0" applyFont="1" applyBorder="1" applyAlignment="1">
      <alignment horizontal="center" wrapText="1"/>
    </xf>
    <xf numFmtId="0" fontId="32" fillId="0" borderId="27" xfId="0" applyFont="1" applyBorder="1" applyAlignment="1">
      <alignment horizontal="center" vertical="center" wrapText="1"/>
    </xf>
    <xf numFmtId="0" fontId="32" fillId="0" borderId="20" xfId="0" applyFont="1" applyBorder="1" applyAlignment="1">
      <alignment horizontal="center" vertical="center" wrapText="1"/>
    </xf>
    <xf numFmtId="0" fontId="32" fillId="0" borderId="4" xfId="0" applyFont="1" applyFill="1" applyBorder="1" applyAlignment="1">
      <alignment horizontal="center" wrapText="1"/>
    </xf>
    <xf numFmtId="0" fontId="32" fillId="0" borderId="7" xfId="0" applyFont="1" applyFill="1" applyBorder="1" applyAlignment="1">
      <alignment horizontal="center" wrapText="1"/>
    </xf>
    <xf numFmtId="0" fontId="32" fillId="0" borderId="9" xfId="0" applyFont="1" applyFill="1" applyBorder="1" applyAlignment="1">
      <alignment horizontal="center" wrapText="1"/>
    </xf>
    <xf numFmtId="0" fontId="32" fillId="0" borderId="11" xfId="0" applyFont="1" applyFill="1" applyBorder="1" applyAlignment="1">
      <alignment horizontal="center" wrapText="1"/>
    </xf>
    <xf numFmtId="0" fontId="32" fillId="0" borderId="34" xfId="0" applyFont="1" applyFill="1" applyBorder="1" applyAlignment="1">
      <alignment horizontal="center" wrapText="1"/>
    </xf>
    <xf numFmtId="0" fontId="32" fillId="0" borderId="33" xfId="0" applyFont="1" applyFill="1" applyBorder="1" applyAlignment="1">
      <alignment horizontal="center" wrapText="1"/>
    </xf>
    <xf numFmtId="0" fontId="32" fillId="0" borderId="27" xfId="0" applyFont="1" applyFill="1" applyBorder="1" applyAlignment="1">
      <alignment horizontal="center" vertical="center" wrapText="1"/>
    </xf>
    <xf numFmtId="0" fontId="32" fillId="0" borderId="20" xfId="0" applyFont="1" applyFill="1" applyBorder="1" applyAlignment="1">
      <alignment horizontal="center" vertical="center" wrapText="1"/>
    </xf>
    <xf numFmtId="0" fontId="32" fillId="0" borderId="64" xfId="0" applyFont="1" applyFill="1" applyBorder="1" applyAlignment="1">
      <alignment horizontal="center" vertical="center" wrapText="1"/>
    </xf>
    <xf numFmtId="0" fontId="32" fillId="0" borderId="21" xfId="0" applyFont="1" applyFill="1" applyBorder="1" applyAlignment="1">
      <alignment horizontal="center" vertical="center" wrapText="1"/>
    </xf>
    <xf numFmtId="0" fontId="32" fillId="0" borderId="69" xfId="0" applyFont="1" applyFill="1" applyBorder="1" applyAlignment="1">
      <alignment horizontal="center" vertical="center" wrapText="1"/>
    </xf>
    <xf numFmtId="0" fontId="32" fillId="0" borderId="70" xfId="0" applyFont="1" applyFill="1" applyBorder="1" applyAlignment="1">
      <alignment horizontal="center" vertical="center" wrapText="1"/>
    </xf>
    <xf numFmtId="0" fontId="32" fillId="0" borderId="28" xfId="0" applyFont="1" applyFill="1" applyBorder="1" applyAlignment="1">
      <alignment horizontal="center" vertical="center" wrapText="1"/>
    </xf>
    <xf numFmtId="0" fontId="58" fillId="25" borderId="19" xfId="0" applyFont="1" applyFill="1" applyBorder="1" applyAlignment="1">
      <alignment horizontal="center"/>
    </xf>
    <xf numFmtId="0" fontId="58" fillId="25" borderId="0" xfId="0" applyFont="1" applyFill="1" applyBorder="1" applyAlignment="1">
      <alignment horizontal="center"/>
    </xf>
    <xf numFmtId="0" fontId="32" fillId="0" borderId="0" xfId="0" applyFont="1" applyAlignment="1">
      <alignment horizontal="center"/>
    </xf>
    <xf numFmtId="0" fontId="32" fillId="0" borderId="0" xfId="0" applyFont="1" applyFill="1" applyBorder="1" applyAlignment="1">
      <alignment horizontal="center"/>
    </xf>
    <xf numFmtId="0" fontId="32" fillId="0" borderId="2" xfId="0" applyFont="1" applyBorder="1" applyAlignment="1">
      <alignment horizontal="center"/>
    </xf>
    <xf numFmtId="0" fontId="32" fillId="0" borderId="63" xfId="0" applyFont="1" applyBorder="1" applyAlignment="1">
      <alignment horizontal="center" wrapText="1"/>
    </xf>
    <xf numFmtId="0" fontId="32" fillId="0" borderId="58" xfId="0" applyFont="1" applyBorder="1" applyAlignment="1">
      <alignment horizontal="center" wrapText="1"/>
    </xf>
    <xf numFmtId="0" fontId="32" fillId="0" borderId="54" xfId="0" applyFont="1" applyBorder="1" applyAlignment="1">
      <alignment horizontal="center" wrapText="1"/>
    </xf>
    <xf numFmtId="0" fontId="32" fillId="0" borderId="55" xfId="0" applyFont="1" applyBorder="1" applyAlignment="1">
      <alignment horizontal="center" wrapText="1"/>
    </xf>
    <xf numFmtId="0" fontId="52" fillId="0" borderId="13" xfId="0" applyFont="1" applyBorder="1" applyAlignment="1">
      <alignment horizontal="center"/>
    </xf>
    <xf numFmtId="0" fontId="52" fillId="0" borderId="29" xfId="0" applyFont="1" applyBorder="1" applyAlignment="1">
      <alignment horizontal="center"/>
    </xf>
    <xf numFmtId="0" fontId="32" fillId="0" borderId="0" xfId="0" applyFont="1" applyFill="1" applyAlignment="1">
      <alignment horizontal="center"/>
    </xf>
    <xf numFmtId="0" fontId="29" fillId="0" borderId="10" xfId="0" applyFont="1" applyBorder="1" applyAlignment="1">
      <alignment horizontal="center" vertical="center" textRotation="90" wrapText="1"/>
    </xf>
    <xf numFmtId="0" fontId="29" fillId="0" borderId="11" xfId="0" applyFont="1" applyBorder="1" applyAlignment="1">
      <alignment horizontal="center" vertical="center" textRotation="90" wrapText="1"/>
    </xf>
    <xf numFmtId="0" fontId="29" fillId="0" borderId="9" xfId="0" applyFont="1" applyBorder="1" applyAlignment="1">
      <alignment horizontal="center" vertical="center" textRotation="90" wrapText="1"/>
    </xf>
    <xf numFmtId="0" fontId="29" fillId="0" borderId="9" xfId="0" applyFont="1" applyBorder="1" applyAlignment="1">
      <alignment horizontal="center" vertical="center" textRotation="90"/>
    </xf>
    <xf numFmtId="0" fontId="29" fillId="0" borderId="10" xfId="0" applyFont="1" applyBorder="1" applyAlignment="1">
      <alignment horizontal="center" vertical="center" textRotation="90"/>
    </xf>
    <xf numFmtId="0" fontId="29" fillId="0" borderId="11" xfId="0" applyFont="1" applyBorder="1" applyAlignment="1">
      <alignment horizontal="center" vertical="center" textRotation="90"/>
    </xf>
    <xf numFmtId="0" fontId="32" fillId="0" borderId="2" xfId="0" applyFont="1" applyFill="1" applyBorder="1" applyAlignment="1">
      <alignment horizontal="center"/>
    </xf>
    <xf numFmtId="0" fontId="32" fillId="0" borderId="12" xfId="0" applyFont="1" applyFill="1" applyBorder="1" applyAlignment="1">
      <alignment horizontal="center"/>
    </xf>
    <xf numFmtId="0" fontId="29" fillId="0" borderId="9" xfId="0" applyFont="1" applyFill="1" applyBorder="1" applyAlignment="1">
      <alignment horizontal="center" vertical="center" textRotation="90" wrapText="1"/>
    </xf>
    <xf numFmtId="0" fontId="29" fillId="0" borderId="10" xfId="0" applyFont="1" applyFill="1" applyBorder="1" applyAlignment="1">
      <alignment horizontal="center" vertical="center" textRotation="90" wrapText="1"/>
    </xf>
    <xf numFmtId="0" fontId="29" fillId="0" borderId="11" xfId="0" applyFont="1" applyFill="1" applyBorder="1" applyAlignment="1">
      <alignment horizontal="center" vertical="center" textRotation="90" wrapText="1"/>
    </xf>
    <xf numFmtId="0" fontId="32" fillId="0" borderId="4" xfId="0" applyFont="1" applyBorder="1" applyAlignment="1">
      <alignment horizontal="center"/>
    </xf>
    <xf numFmtId="0" fontId="32" fillId="0" borderId="5" xfId="0" applyFont="1" applyBorder="1" applyAlignment="1">
      <alignment horizontal="center"/>
    </xf>
    <xf numFmtId="0" fontId="32" fillId="0" borderId="6" xfId="0" applyFont="1" applyBorder="1" applyAlignment="1">
      <alignment horizontal="center"/>
    </xf>
    <xf numFmtId="0" fontId="30" fillId="29" borderId="13" xfId="6" applyFont="1" applyFill="1" applyBorder="1" applyAlignment="1">
      <alignment horizontal="center"/>
    </xf>
    <xf numFmtId="0" fontId="30" fillId="29" borderId="29" xfId="6" applyFont="1" applyFill="1" applyBorder="1" applyAlignment="1">
      <alignment horizontal="center"/>
    </xf>
    <xf numFmtId="0" fontId="30" fillId="29" borderId="14" xfId="6" applyFont="1" applyFill="1" applyBorder="1" applyAlignment="1">
      <alignment horizontal="center"/>
    </xf>
    <xf numFmtId="0" fontId="38" fillId="29" borderId="65" xfId="0" applyFont="1" applyFill="1" applyBorder="1" applyAlignment="1">
      <alignment horizontal="center"/>
    </xf>
    <xf numFmtId="0" fontId="38" fillId="29" borderId="73" xfId="0" applyFont="1" applyFill="1" applyBorder="1" applyAlignment="1">
      <alignment horizontal="center"/>
    </xf>
    <xf numFmtId="0" fontId="38" fillId="29" borderId="66" xfId="0" applyFont="1" applyFill="1" applyBorder="1" applyAlignment="1">
      <alignment horizontal="center"/>
    </xf>
    <xf numFmtId="0" fontId="32" fillId="0" borderId="64" xfId="0" applyFont="1" applyBorder="1" applyAlignment="1">
      <alignment horizontal="center" vertical="center" wrapText="1"/>
    </xf>
    <xf numFmtId="0" fontId="32" fillId="0" borderId="21" xfId="0" applyFont="1" applyBorder="1" applyAlignment="1">
      <alignment horizontal="center" vertical="center" wrapText="1"/>
    </xf>
    <xf numFmtId="0" fontId="38" fillId="30" borderId="13" xfId="0" applyFont="1" applyFill="1" applyBorder="1" applyAlignment="1">
      <alignment horizontal="center"/>
    </xf>
    <xf numFmtId="0" fontId="38" fillId="30" borderId="29" xfId="0" applyFont="1" applyFill="1" applyBorder="1" applyAlignment="1">
      <alignment horizontal="center"/>
    </xf>
    <xf numFmtId="0" fontId="38" fillId="30" borderId="14" xfId="0" applyFont="1" applyFill="1" applyBorder="1" applyAlignment="1">
      <alignment horizontal="center"/>
    </xf>
    <xf numFmtId="0" fontId="63" fillId="0" borderId="0" xfId="0" applyFont="1" applyAlignment="1">
      <alignment horizontal="center" vertical="center" wrapText="1"/>
    </xf>
    <xf numFmtId="0" fontId="63" fillId="0" borderId="1" xfId="0" applyFont="1" applyBorder="1" applyAlignment="1">
      <alignment horizontal="center" vertical="center" wrapText="1"/>
    </xf>
    <xf numFmtId="0" fontId="47" fillId="0" borderId="0" xfId="0" applyFont="1" applyAlignment="1">
      <alignment horizontal="center" vertical="center"/>
    </xf>
    <xf numFmtId="0" fontId="47" fillId="0" borderId="1" xfId="0" applyFont="1" applyBorder="1" applyAlignment="1">
      <alignment horizontal="center" vertical="center"/>
    </xf>
    <xf numFmtId="0" fontId="47" fillId="0" borderId="0" xfId="0" applyFont="1" applyAlignment="1">
      <alignment horizontal="center" vertical="center" wrapText="1"/>
    </xf>
    <xf numFmtId="0" fontId="47" fillId="0" borderId="1" xfId="0" applyFont="1" applyBorder="1" applyAlignment="1">
      <alignment horizontal="center" vertical="center" wrapText="1"/>
    </xf>
    <xf numFmtId="0" fontId="47" fillId="0" borderId="0" xfId="0" applyFont="1" applyFill="1" applyAlignment="1">
      <alignment horizontal="center" vertical="center" wrapText="1"/>
    </xf>
    <xf numFmtId="0" fontId="47" fillId="0" borderId="1" xfId="0" applyFont="1" applyFill="1" applyBorder="1" applyAlignment="1">
      <alignment horizontal="center" vertical="center" wrapText="1"/>
    </xf>
    <xf numFmtId="0" fontId="39" fillId="0" borderId="0" xfId="0" applyFont="1" applyBorder="1" applyAlignment="1">
      <alignment horizontal="center"/>
    </xf>
    <xf numFmtId="0" fontId="32" fillId="0" borderId="9" xfId="0" applyFont="1" applyBorder="1" applyAlignment="1">
      <alignment horizontal="left"/>
    </xf>
    <xf numFmtId="0" fontId="32" fillId="0" borderId="11" xfId="0" applyFont="1" applyBorder="1" applyAlignment="1">
      <alignment horizontal="left"/>
    </xf>
    <xf numFmtId="9" fontId="41" fillId="0" borderId="68" xfId="0" applyNumberFormat="1" applyFont="1" applyBorder="1" applyAlignment="1">
      <alignment horizontal="center"/>
    </xf>
    <xf numFmtId="9" fontId="41" fillId="0" borderId="67" xfId="0" applyNumberFormat="1" applyFont="1" applyBorder="1" applyAlignment="1">
      <alignment horizontal="center"/>
    </xf>
    <xf numFmtId="0" fontId="38" fillId="30" borderId="0" xfId="0" applyFont="1" applyFill="1" applyAlignment="1">
      <alignment horizontal="center"/>
    </xf>
    <xf numFmtId="0" fontId="48" fillId="0" borderId="13" xfId="0" applyFont="1" applyBorder="1" applyAlignment="1">
      <alignment horizontal="center"/>
    </xf>
    <xf numFmtId="0" fontId="48" fillId="0" borderId="29" xfId="0" applyFont="1" applyBorder="1" applyAlignment="1">
      <alignment horizontal="center"/>
    </xf>
    <xf numFmtId="0" fontId="48" fillId="0" borderId="14" xfId="0" applyFont="1" applyBorder="1" applyAlignment="1">
      <alignment horizontal="center"/>
    </xf>
    <xf numFmtId="0" fontId="42" fillId="0" borderId="0" xfId="0" applyFont="1" applyAlignment="1">
      <alignment horizontal="center"/>
    </xf>
    <xf numFmtId="165" fontId="32" fillId="0" borderId="9" xfId="2" applyNumberFormat="1" applyFont="1" applyBorder="1" applyAlignment="1">
      <alignment horizontal="center" vertical="center" wrapText="1"/>
    </xf>
    <xf numFmtId="165" fontId="32" fillId="0" borderId="11" xfId="2" applyNumberFormat="1" applyFont="1" applyBorder="1" applyAlignment="1">
      <alignment horizontal="center" vertical="center" wrapText="1"/>
    </xf>
    <xf numFmtId="0" fontId="32" fillId="0" borderId="9"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9" xfId="0" applyFont="1" applyBorder="1" applyAlignment="1">
      <alignment horizontal="center" wrapText="1"/>
    </xf>
    <xf numFmtId="0" fontId="32" fillId="0" borderId="11" xfId="0" applyFont="1" applyBorder="1" applyAlignment="1">
      <alignment horizontal="center" wrapText="1"/>
    </xf>
    <xf numFmtId="0" fontId="38" fillId="24" borderId="0" xfId="0" applyFont="1" applyFill="1" applyAlignment="1">
      <alignment horizontal="center"/>
    </xf>
  </cellXfs>
  <cellStyles count="1186">
    <cellStyle name="20% - Accent1 2" xfId="10" xr:uid="{00000000-0005-0000-0000-000000000000}"/>
    <cellStyle name="20% - Accent1 2 2" xfId="11" xr:uid="{00000000-0005-0000-0000-000001000000}"/>
    <cellStyle name="20% - Accent1 2 3" xfId="12" xr:uid="{00000000-0005-0000-0000-000002000000}"/>
    <cellStyle name="20% - Accent1 2 4" xfId="13" xr:uid="{00000000-0005-0000-0000-000003000000}"/>
    <cellStyle name="20% - Accent1 3" xfId="14" xr:uid="{00000000-0005-0000-0000-000004000000}"/>
    <cellStyle name="20% - Accent1 3 2" xfId="15" xr:uid="{00000000-0005-0000-0000-000005000000}"/>
    <cellStyle name="20% - Accent1 3 3" xfId="16" xr:uid="{00000000-0005-0000-0000-000006000000}"/>
    <cellStyle name="20% - Accent1 3 4" xfId="17" xr:uid="{00000000-0005-0000-0000-000007000000}"/>
    <cellStyle name="20% - Accent1 4" xfId="18" xr:uid="{00000000-0005-0000-0000-000008000000}"/>
    <cellStyle name="20% - Accent1 4 2" xfId="19" xr:uid="{00000000-0005-0000-0000-000009000000}"/>
    <cellStyle name="20% - Accent1 4 3" xfId="20" xr:uid="{00000000-0005-0000-0000-00000A000000}"/>
    <cellStyle name="20% - Accent1 4 4" xfId="21" xr:uid="{00000000-0005-0000-0000-00000B000000}"/>
    <cellStyle name="20% - Accent1 5" xfId="22" xr:uid="{00000000-0005-0000-0000-00000C000000}"/>
    <cellStyle name="20% - Accent1 5 2" xfId="23" xr:uid="{00000000-0005-0000-0000-00000D000000}"/>
    <cellStyle name="20% - Accent1 5 3" xfId="24" xr:uid="{00000000-0005-0000-0000-00000E000000}"/>
    <cellStyle name="20% - Accent1 5 4" xfId="25" xr:uid="{00000000-0005-0000-0000-00000F000000}"/>
    <cellStyle name="20% - Accent1 6" xfId="26" xr:uid="{00000000-0005-0000-0000-000010000000}"/>
    <cellStyle name="20% - Accent1 6 2" xfId="27" xr:uid="{00000000-0005-0000-0000-000011000000}"/>
    <cellStyle name="20% - Accent1 6 3" xfId="28" xr:uid="{00000000-0005-0000-0000-000012000000}"/>
    <cellStyle name="20% - Accent1 6 4" xfId="29" xr:uid="{00000000-0005-0000-0000-000013000000}"/>
    <cellStyle name="20% - Accent1 7" xfId="30" xr:uid="{00000000-0005-0000-0000-000014000000}"/>
    <cellStyle name="20% - Accent1 7 2" xfId="31" xr:uid="{00000000-0005-0000-0000-000015000000}"/>
    <cellStyle name="20% - Accent1 7 3" xfId="32" xr:uid="{00000000-0005-0000-0000-000016000000}"/>
    <cellStyle name="20% - Accent1 7 4" xfId="33" xr:uid="{00000000-0005-0000-0000-000017000000}"/>
    <cellStyle name="20% - Accent1 8" xfId="34" xr:uid="{00000000-0005-0000-0000-000018000000}"/>
    <cellStyle name="20% - Accent2 2" xfId="35" xr:uid="{00000000-0005-0000-0000-000019000000}"/>
    <cellStyle name="20% - Accent2 2 2" xfId="36" xr:uid="{00000000-0005-0000-0000-00001A000000}"/>
    <cellStyle name="20% - Accent2 2 3" xfId="37" xr:uid="{00000000-0005-0000-0000-00001B000000}"/>
    <cellStyle name="20% - Accent2 2 4" xfId="38" xr:uid="{00000000-0005-0000-0000-00001C000000}"/>
    <cellStyle name="20% - Accent2 3" xfId="39" xr:uid="{00000000-0005-0000-0000-00001D000000}"/>
    <cellStyle name="20% - Accent2 3 2" xfId="40" xr:uid="{00000000-0005-0000-0000-00001E000000}"/>
    <cellStyle name="20% - Accent2 3 3" xfId="41" xr:uid="{00000000-0005-0000-0000-00001F000000}"/>
    <cellStyle name="20% - Accent2 3 4" xfId="42" xr:uid="{00000000-0005-0000-0000-000020000000}"/>
    <cellStyle name="20% - Accent2 4" xfId="43" xr:uid="{00000000-0005-0000-0000-000021000000}"/>
    <cellStyle name="20% - Accent2 4 2" xfId="44" xr:uid="{00000000-0005-0000-0000-000022000000}"/>
    <cellStyle name="20% - Accent2 4 3" xfId="45" xr:uid="{00000000-0005-0000-0000-000023000000}"/>
    <cellStyle name="20% - Accent2 4 4" xfId="46" xr:uid="{00000000-0005-0000-0000-000024000000}"/>
    <cellStyle name="20% - Accent2 5" xfId="47" xr:uid="{00000000-0005-0000-0000-000025000000}"/>
    <cellStyle name="20% - Accent2 5 2" xfId="48" xr:uid="{00000000-0005-0000-0000-000026000000}"/>
    <cellStyle name="20% - Accent2 5 3" xfId="49" xr:uid="{00000000-0005-0000-0000-000027000000}"/>
    <cellStyle name="20% - Accent2 5 4" xfId="50" xr:uid="{00000000-0005-0000-0000-000028000000}"/>
    <cellStyle name="20% - Accent2 6" xfId="51" xr:uid="{00000000-0005-0000-0000-000029000000}"/>
    <cellStyle name="20% - Accent2 6 2" xfId="52" xr:uid="{00000000-0005-0000-0000-00002A000000}"/>
    <cellStyle name="20% - Accent2 6 3" xfId="53" xr:uid="{00000000-0005-0000-0000-00002B000000}"/>
    <cellStyle name="20% - Accent2 6 4" xfId="54" xr:uid="{00000000-0005-0000-0000-00002C000000}"/>
    <cellStyle name="20% - Accent2 7" xfId="55" xr:uid="{00000000-0005-0000-0000-00002D000000}"/>
    <cellStyle name="20% - Accent2 7 2" xfId="56" xr:uid="{00000000-0005-0000-0000-00002E000000}"/>
    <cellStyle name="20% - Accent2 7 3" xfId="57" xr:uid="{00000000-0005-0000-0000-00002F000000}"/>
    <cellStyle name="20% - Accent2 7 4" xfId="58" xr:uid="{00000000-0005-0000-0000-000030000000}"/>
    <cellStyle name="20% - Accent2 8" xfId="59" xr:uid="{00000000-0005-0000-0000-000031000000}"/>
    <cellStyle name="20% - Accent3 2" xfId="60" xr:uid="{00000000-0005-0000-0000-000032000000}"/>
    <cellStyle name="20% - Accent3 2 2" xfId="61" xr:uid="{00000000-0005-0000-0000-000033000000}"/>
    <cellStyle name="20% - Accent3 2 3" xfId="62" xr:uid="{00000000-0005-0000-0000-000034000000}"/>
    <cellStyle name="20% - Accent3 2 4" xfId="63" xr:uid="{00000000-0005-0000-0000-000035000000}"/>
    <cellStyle name="20% - Accent3 3" xfId="64" xr:uid="{00000000-0005-0000-0000-000036000000}"/>
    <cellStyle name="20% - Accent3 3 2" xfId="65" xr:uid="{00000000-0005-0000-0000-000037000000}"/>
    <cellStyle name="20% - Accent3 3 3" xfId="66" xr:uid="{00000000-0005-0000-0000-000038000000}"/>
    <cellStyle name="20% - Accent3 3 4" xfId="67" xr:uid="{00000000-0005-0000-0000-000039000000}"/>
    <cellStyle name="20% - Accent3 4" xfId="68" xr:uid="{00000000-0005-0000-0000-00003A000000}"/>
    <cellStyle name="20% - Accent3 4 2" xfId="69" xr:uid="{00000000-0005-0000-0000-00003B000000}"/>
    <cellStyle name="20% - Accent3 4 3" xfId="70" xr:uid="{00000000-0005-0000-0000-00003C000000}"/>
    <cellStyle name="20% - Accent3 4 4" xfId="71" xr:uid="{00000000-0005-0000-0000-00003D000000}"/>
    <cellStyle name="20% - Accent3 5" xfId="72" xr:uid="{00000000-0005-0000-0000-00003E000000}"/>
    <cellStyle name="20% - Accent3 5 2" xfId="73" xr:uid="{00000000-0005-0000-0000-00003F000000}"/>
    <cellStyle name="20% - Accent3 5 3" xfId="74" xr:uid="{00000000-0005-0000-0000-000040000000}"/>
    <cellStyle name="20% - Accent3 5 4" xfId="75" xr:uid="{00000000-0005-0000-0000-000041000000}"/>
    <cellStyle name="20% - Accent3 6" xfId="76" xr:uid="{00000000-0005-0000-0000-000042000000}"/>
    <cellStyle name="20% - Accent3 6 2" xfId="77" xr:uid="{00000000-0005-0000-0000-000043000000}"/>
    <cellStyle name="20% - Accent3 6 3" xfId="78" xr:uid="{00000000-0005-0000-0000-000044000000}"/>
    <cellStyle name="20% - Accent3 6 4" xfId="79" xr:uid="{00000000-0005-0000-0000-000045000000}"/>
    <cellStyle name="20% - Accent3 7" xfId="80" xr:uid="{00000000-0005-0000-0000-000046000000}"/>
    <cellStyle name="20% - Accent3 7 2" xfId="81" xr:uid="{00000000-0005-0000-0000-000047000000}"/>
    <cellStyle name="20% - Accent3 7 3" xfId="82" xr:uid="{00000000-0005-0000-0000-000048000000}"/>
    <cellStyle name="20% - Accent3 7 4" xfId="83" xr:uid="{00000000-0005-0000-0000-000049000000}"/>
    <cellStyle name="20% - Accent3 8" xfId="84" xr:uid="{00000000-0005-0000-0000-00004A000000}"/>
    <cellStyle name="20% - Accent4 2" xfId="85" xr:uid="{00000000-0005-0000-0000-00004B000000}"/>
    <cellStyle name="20% - Accent4 2 2" xfId="86" xr:uid="{00000000-0005-0000-0000-00004C000000}"/>
    <cellStyle name="20% - Accent4 2 3" xfId="87" xr:uid="{00000000-0005-0000-0000-00004D000000}"/>
    <cellStyle name="20% - Accent4 2 4" xfId="88" xr:uid="{00000000-0005-0000-0000-00004E000000}"/>
    <cellStyle name="20% - Accent4 3" xfId="89" xr:uid="{00000000-0005-0000-0000-00004F000000}"/>
    <cellStyle name="20% - Accent4 3 2" xfId="90" xr:uid="{00000000-0005-0000-0000-000050000000}"/>
    <cellStyle name="20% - Accent4 3 3" xfId="91" xr:uid="{00000000-0005-0000-0000-000051000000}"/>
    <cellStyle name="20% - Accent4 3 4" xfId="92" xr:uid="{00000000-0005-0000-0000-000052000000}"/>
    <cellStyle name="20% - Accent4 4" xfId="93" xr:uid="{00000000-0005-0000-0000-000053000000}"/>
    <cellStyle name="20% - Accent4 4 2" xfId="94" xr:uid="{00000000-0005-0000-0000-000054000000}"/>
    <cellStyle name="20% - Accent4 4 3" xfId="95" xr:uid="{00000000-0005-0000-0000-000055000000}"/>
    <cellStyle name="20% - Accent4 4 4" xfId="96" xr:uid="{00000000-0005-0000-0000-000056000000}"/>
    <cellStyle name="20% - Accent4 5" xfId="97" xr:uid="{00000000-0005-0000-0000-000057000000}"/>
    <cellStyle name="20% - Accent4 5 2" xfId="98" xr:uid="{00000000-0005-0000-0000-000058000000}"/>
    <cellStyle name="20% - Accent4 5 3" xfId="99" xr:uid="{00000000-0005-0000-0000-000059000000}"/>
    <cellStyle name="20% - Accent4 5 4" xfId="100" xr:uid="{00000000-0005-0000-0000-00005A000000}"/>
    <cellStyle name="20% - Accent4 6" xfId="101" xr:uid="{00000000-0005-0000-0000-00005B000000}"/>
    <cellStyle name="20% - Accent4 6 2" xfId="102" xr:uid="{00000000-0005-0000-0000-00005C000000}"/>
    <cellStyle name="20% - Accent4 6 3" xfId="103" xr:uid="{00000000-0005-0000-0000-00005D000000}"/>
    <cellStyle name="20% - Accent4 6 4" xfId="104" xr:uid="{00000000-0005-0000-0000-00005E000000}"/>
    <cellStyle name="20% - Accent4 7" xfId="105" xr:uid="{00000000-0005-0000-0000-00005F000000}"/>
    <cellStyle name="20% - Accent4 7 2" xfId="106" xr:uid="{00000000-0005-0000-0000-000060000000}"/>
    <cellStyle name="20% - Accent4 7 3" xfId="107" xr:uid="{00000000-0005-0000-0000-000061000000}"/>
    <cellStyle name="20% - Accent4 7 4" xfId="108" xr:uid="{00000000-0005-0000-0000-000062000000}"/>
    <cellStyle name="20% - Accent4 8" xfId="109" xr:uid="{00000000-0005-0000-0000-000063000000}"/>
    <cellStyle name="20% - Accent5 2" xfId="110" xr:uid="{00000000-0005-0000-0000-000064000000}"/>
    <cellStyle name="20% - Accent5 2 2" xfId="111" xr:uid="{00000000-0005-0000-0000-000065000000}"/>
    <cellStyle name="20% - Accent5 2 3" xfId="112" xr:uid="{00000000-0005-0000-0000-000066000000}"/>
    <cellStyle name="20% - Accent5 2 4" xfId="113" xr:uid="{00000000-0005-0000-0000-000067000000}"/>
    <cellStyle name="20% - Accent5 3" xfId="114" xr:uid="{00000000-0005-0000-0000-000068000000}"/>
    <cellStyle name="20% - Accent5 3 2" xfId="115" xr:uid="{00000000-0005-0000-0000-000069000000}"/>
    <cellStyle name="20% - Accent5 3 3" xfId="116" xr:uid="{00000000-0005-0000-0000-00006A000000}"/>
    <cellStyle name="20% - Accent5 3 4" xfId="117" xr:uid="{00000000-0005-0000-0000-00006B000000}"/>
    <cellStyle name="20% - Accent5 4" xfId="118" xr:uid="{00000000-0005-0000-0000-00006C000000}"/>
    <cellStyle name="20% - Accent5 4 2" xfId="119" xr:uid="{00000000-0005-0000-0000-00006D000000}"/>
    <cellStyle name="20% - Accent5 4 3" xfId="120" xr:uid="{00000000-0005-0000-0000-00006E000000}"/>
    <cellStyle name="20% - Accent5 4 4" xfId="121" xr:uid="{00000000-0005-0000-0000-00006F000000}"/>
    <cellStyle name="20% - Accent5 5" xfId="122" xr:uid="{00000000-0005-0000-0000-000070000000}"/>
    <cellStyle name="20% - Accent5 5 2" xfId="123" xr:uid="{00000000-0005-0000-0000-000071000000}"/>
    <cellStyle name="20% - Accent5 5 3" xfId="124" xr:uid="{00000000-0005-0000-0000-000072000000}"/>
    <cellStyle name="20% - Accent5 5 4" xfId="125" xr:uid="{00000000-0005-0000-0000-000073000000}"/>
    <cellStyle name="20% - Accent5 6" xfId="126" xr:uid="{00000000-0005-0000-0000-000074000000}"/>
    <cellStyle name="20% - Accent5 6 2" xfId="127" xr:uid="{00000000-0005-0000-0000-000075000000}"/>
    <cellStyle name="20% - Accent5 6 3" xfId="128" xr:uid="{00000000-0005-0000-0000-000076000000}"/>
    <cellStyle name="20% - Accent5 6 4" xfId="129" xr:uid="{00000000-0005-0000-0000-000077000000}"/>
    <cellStyle name="20% - Accent5 7" xfId="130" xr:uid="{00000000-0005-0000-0000-000078000000}"/>
    <cellStyle name="20% - Accent5 7 2" xfId="131" xr:uid="{00000000-0005-0000-0000-000079000000}"/>
    <cellStyle name="20% - Accent5 7 3" xfId="132" xr:uid="{00000000-0005-0000-0000-00007A000000}"/>
    <cellStyle name="20% - Accent5 7 4" xfId="133" xr:uid="{00000000-0005-0000-0000-00007B000000}"/>
    <cellStyle name="20% - Accent5 8" xfId="134" xr:uid="{00000000-0005-0000-0000-00007C000000}"/>
    <cellStyle name="20% - Accent6 2" xfId="135" xr:uid="{00000000-0005-0000-0000-00007D000000}"/>
    <cellStyle name="20% - Accent6 2 2" xfId="136" xr:uid="{00000000-0005-0000-0000-00007E000000}"/>
    <cellStyle name="20% - Accent6 2 3" xfId="137" xr:uid="{00000000-0005-0000-0000-00007F000000}"/>
    <cellStyle name="20% - Accent6 2 4" xfId="138" xr:uid="{00000000-0005-0000-0000-000080000000}"/>
    <cellStyle name="20% - Accent6 3" xfId="139" xr:uid="{00000000-0005-0000-0000-000081000000}"/>
    <cellStyle name="20% - Accent6 3 2" xfId="140" xr:uid="{00000000-0005-0000-0000-000082000000}"/>
    <cellStyle name="20% - Accent6 3 3" xfId="141" xr:uid="{00000000-0005-0000-0000-000083000000}"/>
    <cellStyle name="20% - Accent6 3 4" xfId="142" xr:uid="{00000000-0005-0000-0000-000084000000}"/>
    <cellStyle name="20% - Accent6 4" xfId="143" xr:uid="{00000000-0005-0000-0000-000085000000}"/>
    <cellStyle name="20% - Accent6 4 2" xfId="144" xr:uid="{00000000-0005-0000-0000-000086000000}"/>
    <cellStyle name="20% - Accent6 4 3" xfId="145" xr:uid="{00000000-0005-0000-0000-000087000000}"/>
    <cellStyle name="20% - Accent6 4 4" xfId="146" xr:uid="{00000000-0005-0000-0000-000088000000}"/>
    <cellStyle name="20% - Accent6 5" xfId="147" xr:uid="{00000000-0005-0000-0000-000089000000}"/>
    <cellStyle name="20% - Accent6 5 2" xfId="148" xr:uid="{00000000-0005-0000-0000-00008A000000}"/>
    <cellStyle name="20% - Accent6 5 3" xfId="149" xr:uid="{00000000-0005-0000-0000-00008B000000}"/>
    <cellStyle name="20% - Accent6 5 4" xfId="150" xr:uid="{00000000-0005-0000-0000-00008C000000}"/>
    <cellStyle name="20% - Accent6 6" xfId="151" xr:uid="{00000000-0005-0000-0000-00008D000000}"/>
    <cellStyle name="20% - Accent6 6 2" xfId="152" xr:uid="{00000000-0005-0000-0000-00008E000000}"/>
    <cellStyle name="20% - Accent6 6 3" xfId="153" xr:uid="{00000000-0005-0000-0000-00008F000000}"/>
    <cellStyle name="20% - Accent6 6 4" xfId="154" xr:uid="{00000000-0005-0000-0000-000090000000}"/>
    <cellStyle name="20% - Accent6 7" xfId="155" xr:uid="{00000000-0005-0000-0000-000091000000}"/>
    <cellStyle name="20% - Accent6 7 2" xfId="156" xr:uid="{00000000-0005-0000-0000-000092000000}"/>
    <cellStyle name="20% - Accent6 7 3" xfId="157" xr:uid="{00000000-0005-0000-0000-000093000000}"/>
    <cellStyle name="20% - Accent6 7 4" xfId="158" xr:uid="{00000000-0005-0000-0000-000094000000}"/>
    <cellStyle name="20% - Accent6 8" xfId="159" xr:uid="{00000000-0005-0000-0000-000095000000}"/>
    <cellStyle name="40% - Accent1 2" xfId="160" xr:uid="{00000000-0005-0000-0000-000096000000}"/>
    <cellStyle name="40% - Accent1 2 2" xfId="161" xr:uid="{00000000-0005-0000-0000-000097000000}"/>
    <cellStyle name="40% - Accent1 2 3" xfId="162" xr:uid="{00000000-0005-0000-0000-000098000000}"/>
    <cellStyle name="40% - Accent1 2 4" xfId="163" xr:uid="{00000000-0005-0000-0000-000099000000}"/>
    <cellStyle name="40% - Accent1 3" xfId="164" xr:uid="{00000000-0005-0000-0000-00009A000000}"/>
    <cellStyle name="40% - Accent1 3 2" xfId="165" xr:uid="{00000000-0005-0000-0000-00009B000000}"/>
    <cellStyle name="40% - Accent1 3 3" xfId="166" xr:uid="{00000000-0005-0000-0000-00009C000000}"/>
    <cellStyle name="40% - Accent1 3 4" xfId="167" xr:uid="{00000000-0005-0000-0000-00009D000000}"/>
    <cellStyle name="40% - Accent1 4" xfId="168" xr:uid="{00000000-0005-0000-0000-00009E000000}"/>
    <cellStyle name="40% - Accent1 4 2" xfId="169" xr:uid="{00000000-0005-0000-0000-00009F000000}"/>
    <cellStyle name="40% - Accent1 4 3" xfId="170" xr:uid="{00000000-0005-0000-0000-0000A0000000}"/>
    <cellStyle name="40% - Accent1 4 4" xfId="171" xr:uid="{00000000-0005-0000-0000-0000A1000000}"/>
    <cellStyle name="40% - Accent1 5" xfId="172" xr:uid="{00000000-0005-0000-0000-0000A2000000}"/>
    <cellStyle name="40% - Accent1 5 2" xfId="173" xr:uid="{00000000-0005-0000-0000-0000A3000000}"/>
    <cellStyle name="40% - Accent1 5 3" xfId="174" xr:uid="{00000000-0005-0000-0000-0000A4000000}"/>
    <cellStyle name="40% - Accent1 5 4" xfId="175" xr:uid="{00000000-0005-0000-0000-0000A5000000}"/>
    <cellStyle name="40% - Accent1 6" xfId="176" xr:uid="{00000000-0005-0000-0000-0000A6000000}"/>
    <cellStyle name="40% - Accent1 6 2" xfId="177" xr:uid="{00000000-0005-0000-0000-0000A7000000}"/>
    <cellStyle name="40% - Accent1 6 3" xfId="178" xr:uid="{00000000-0005-0000-0000-0000A8000000}"/>
    <cellStyle name="40% - Accent1 6 4" xfId="179" xr:uid="{00000000-0005-0000-0000-0000A9000000}"/>
    <cellStyle name="40% - Accent1 7" xfId="180" xr:uid="{00000000-0005-0000-0000-0000AA000000}"/>
    <cellStyle name="40% - Accent1 7 2" xfId="181" xr:uid="{00000000-0005-0000-0000-0000AB000000}"/>
    <cellStyle name="40% - Accent1 7 3" xfId="182" xr:uid="{00000000-0005-0000-0000-0000AC000000}"/>
    <cellStyle name="40% - Accent1 7 4" xfId="183" xr:uid="{00000000-0005-0000-0000-0000AD000000}"/>
    <cellStyle name="40% - Accent1 8" xfId="184" xr:uid="{00000000-0005-0000-0000-0000AE000000}"/>
    <cellStyle name="40% - Accent2 2" xfId="185" xr:uid="{00000000-0005-0000-0000-0000AF000000}"/>
    <cellStyle name="40% - Accent2 2 2" xfId="186" xr:uid="{00000000-0005-0000-0000-0000B0000000}"/>
    <cellStyle name="40% - Accent2 2 3" xfId="187" xr:uid="{00000000-0005-0000-0000-0000B1000000}"/>
    <cellStyle name="40% - Accent2 2 4" xfId="188" xr:uid="{00000000-0005-0000-0000-0000B2000000}"/>
    <cellStyle name="40% - Accent2 3" xfId="189" xr:uid="{00000000-0005-0000-0000-0000B3000000}"/>
    <cellStyle name="40% - Accent2 3 2" xfId="190" xr:uid="{00000000-0005-0000-0000-0000B4000000}"/>
    <cellStyle name="40% - Accent2 3 3" xfId="191" xr:uid="{00000000-0005-0000-0000-0000B5000000}"/>
    <cellStyle name="40% - Accent2 3 4" xfId="192" xr:uid="{00000000-0005-0000-0000-0000B6000000}"/>
    <cellStyle name="40% - Accent2 4" xfId="193" xr:uid="{00000000-0005-0000-0000-0000B7000000}"/>
    <cellStyle name="40% - Accent2 4 2" xfId="194" xr:uid="{00000000-0005-0000-0000-0000B8000000}"/>
    <cellStyle name="40% - Accent2 4 3" xfId="195" xr:uid="{00000000-0005-0000-0000-0000B9000000}"/>
    <cellStyle name="40% - Accent2 4 4" xfId="196" xr:uid="{00000000-0005-0000-0000-0000BA000000}"/>
    <cellStyle name="40% - Accent2 5" xfId="197" xr:uid="{00000000-0005-0000-0000-0000BB000000}"/>
    <cellStyle name="40% - Accent2 5 2" xfId="198" xr:uid="{00000000-0005-0000-0000-0000BC000000}"/>
    <cellStyle name="40% - Accent2 5 3" xfId="199" xr:uid="{00000000-0005-0000-0000-0000BD000000}"/>
    <cellStyle name="40% - Accent2 5 4" xfId="200" xr:uid="{00000000-0005-0000-0000-0000BE000000}"/>
    <cellStyle name="40% - Accent2 6" xfId="201" xr:uid="{00000000-0005-0000-0000-0000BF000000}"/>
    <cellStyle name="40% - Accent2 6 2" xfId="202" xr:uid="{00000000-0005-0000-0000-0000C0000000}"/>
    <cellStyle name="40% - Accent2 6 3" xfId="203" xr:uid="{00000000-0005-0000-0000-0000C1000000}"/>
    <cellStyle name="40% - Accent2 6 4" xfId="204" xr:uid="{00000000-0005-0000-0000-0000C2000000}"/>
    <cellStyle name="40% - Accent2 7" xfId="205" xr:uid="{00000000-0005-0000-0000-0000C3000000}"/>
    <cellStyle name="40% - Accent2 7 2" xfId="206" xr:uid="{00000000-0005-0000-0000-0000C4000000}"/>
    <cellStyle name="40% - Accent2 7 3" xfId="207" xr:uid="{00000000-0005-0000-0000-0000C5000000}"/>
    <cellStyle name="40% - Accent2 7 4" xfId="208" xr:uid="{00000000-0005-0000-0000-0000C6000000}"/>
    <cellStyle name="40% - Accent2 8" xfId="209" xr:uid="{00000000-0005-0000-0000-0000C7000000}"/>
    <cellStyle name="40% - Accent3 2" xfId="210" xr:uid="{00000000-0005-0000-0000-0000C8000000}"/>
    <cellStyle name="40% - Accent3 2 2" xfId="211" xr:uid="{00000000-0005-0000-0000-0000C9000000}"/>
    <cellStyle name="40% - Accent3 2 3" xfId="212" xr:uid="{00000000-0005-0000-0000-0000CA000000}"/>
    <cellStyle name="40% - Accent3 2 4" xfId="213" xr:uid="{00000000-0005-0000-0000-0000CB000000}"/>
    <cellStyle name="40% - Accent3 3" xfId="214" xr:uid="{00000000-0005-0000-0000-0000CC000000}"/>
    <cellStyle name="40% - Accent3 3 2" xfId="215" xr:uid="{00000000-0005-0000-0000-0000CD000000}"/>
    <cellStyle name="40% - Accent3 3 3" xfId="216" xr:uid="{00000000-0005-0000-0000-0000CE000000}"/>
    <cellStyle name="40% - Accent3 3 4" xfId="217" xr:uid="{00000000-0005-0000-0000-0000CF000000}"/>
    <cellStyle name="40% - Accent3 4" xfId="218" xr:uid="{00000000-0005-0000-0000-0000D0000000}"/>
    <cellStyle name="40% - Accent3 4 2" xfId="219" xr:uid="{00000000-0005-0000-0000-0000D1000000}"/>
    <cellStyle name="40% - Accent3 4 3" xfId="220" xr:uid="{00000000-0005-0000-0000-0000D2000000}"/>
    <cellStyle name="40% - Accent3 4 4" xfId="221" xr:uid="{00000000-0005-0000-0000-0000D3000000}"/>
    <cellStyle name="40% - Accent3 5" xfId="222" xr:uid="{00000000-0005-0000-0000-0000D4000000}"/>
    <cellStyle name="40% - Accent3 5 2" xfId="223" xr:uid="{00000000-0005-0000-0000-0000D5000000}"/>
    <cellStyle name="40% - Accent3 5 3" xfId="224" xr:uid="{00000000-0005-0000-0000-0000D6000000}"/>
    <cellStyle name="40% - Accent3 5 4" xfId="225" xr:uid="{00000000-0005-0000-0000-0000D7000000}"/>
    <cellStyle name="40% - Accent3 6" xfId="226" xr:uid="{00000000-0005-0000-0000-0000D8000000}"/>
    <cellStyle name="40% - Accent3 6 2" xfId="227" xr:uid="{00000000-0005-0000-0000-0000D9000000}"/>
    <cellStyle name="40% - Accent3 6 3" xfId="228" xr:uid="{00000000-0005-0000-0000-0000DA000000}"/>
    <cellStyle name="40% - Accent3 6 4" xfId="229" xr:uid="{00000000-0005-0000-0000-0000DB000000}"/>
    <cellStyle name="40% - Accent3 7" xfId="230" xr:uid="{00000000-0005-0000-0000-0000DC000000}"/>
    <cellStyle name="40% - Accent3 7 2" xfId="231" xr:uid="{00000000-0005-0000-0000-0000DD000000}"/>
    <cellStyle name="40% - Accent3 7 3" xfId="232" xr:uid="{00000000-0005-0000-0000-0000DE000000}"/>
    <cellStyle name="40% - Accent3 7 4" xfId="233" xr:uid="{00000000-0005-0000-0000-0000DF000000}"/>
    <cellStyle name="40% - Accent3 8" xfId="234" xr:uid="{00000000-0005-0000-0000-0000E0000000}"/>
    <cellStyle name="40% - Accent4 2" xfId="235" xr:uid="{00000000-0005-0000-0000-0000E1000000}"/>
    <cellStyle name="40% - Accent4 2 2" xfId="236" xr:uid="{00000000-0005-0000-0000-0000E2000000}"/>
    <cellStyle name="40% - Accent4 2 3" xfId="237" xr:uid="{00000000-0005-0000-0000-0000E3000000}"/>
    <cellStyle name="40% - Accent4 2 4" xfId="238" xr:uid="{00000000-0005-0000-0000-0000E4000000}"/>
    <cellStyle name="40% - Accent4 3" xfId="239" xr:uid="{00000000-0005-0000-0000-0000E5000000}"/>
    <cellStyle name="40% - Accent4 3 2" xfId="240" xr:uid="{00000000-0005-0000-0000-0000E6000000}"/>
    <cellStyle name="40% - Accent4 3 3" xfId="241" xr:uid="{00000000-0005-0000-0000-0000E7000000}"/>
    <cellStyle name="40% - Accent4 3 4" xfId="242" xr:uid="{00000000-0005-0000-0000-0000E8000000}"/>
    <cellStyle name="40% - Accent4 4" xfId="243" xr:uid="{00000000-0005-0000-0000-0000E9000000}"/>
    <cellStyle name="40% - Accent4 4 2" xfId="244" xr:uid="{00000000-0005-0000-0000-0000EA000000}"/>
    <cellStyle name="40% - Accent4 4 3" xfId="245" xr:uid="{00000000-0005-0000-0000-0000EB000000}"/>
    <cellStyle name="40% - Accent4 4 4" xfId="246" xr:uid="{00000000-0005-0000-0000-0000EC000000}"/>
    <cellStyle name="40% - Accent4 5" xfId="247" xr:uid="{00000000-0005-0000-0000-0000ED000000}"/>
    <cellStyle name="40% - Accent4 5 2" xfId="248" xr:uid="{00000000-0005-0000-0000-0000EE000000}"/>
    <cellStyle name="40% - Accent4 5 3" xfId="249" xr:uid="{00000000-0005-0000-0000-0000EF000000}"/>
    <cellStyle name="40% - Accent4 5 4" xfId="250" xr:uid="{00000000-0005-0000-0000-0000F0000000}"/>
    <cellStyle name="40% - Accent4 6" xfId="251" xr:uid="{00000000-0005-0000-0000-0000F1000000}"/>
    <cellStyle name="40% - Accent4 6 2" xfId="252" xr:uid="{00000000-0005-0000-0000-0000F2000000}"/>
    <cellStyle name="40% - Accent4 6 3" xfId="253" xr:uid="{00000000-0005-0000-0000-0000F3000000}"/>
    <cellStyle name="40% - Accent4 6 4" xfId="254" xr:uid="{00000000-0005-0000-0000-0000F4000000}"/>
    <cellStyle name="40% - Accent4 7" xfId="255" xr:uid="{00000000-0005-0000-0000-0000F5000000}"/>
    <cellStyle name="40% - Accent4 7 2" xfId="256" xr:uid="{00000000-0005-0000-0000-0000F6000000}"/>
    <cellStyle name="40% - Accent4 7 3" xfId="257" xr:uid="{00000000-0005-0000-0000-0000F7000000}"/>
    <cellStyle name="40% - Accent4 7 4" xfId="258" xr:uid="{00000000-0005-0000-0000-0000F8000000}"/>
    <cellStyle name="40% - Accent4 8" xfId="259" xr:uid="{00000000-0005-0000-0000-0000F9000000}"/>
    <cellStyle name="40% - Accent5 2" xfId="260" xr:uid="{00000000-0005-0000-0000-0000FA000000}"/>
    <cellStyle name="40% - Accent5 2 2" xfId="261" xr:uid="{00000000-0005-0000-0000-0000FB000000}"/>
    <cellStyle name="40% - Accent5 2 3" xfId="262" xr:uid="{00000000-0005-0000-0000-0000FC000000}"/>
    <cellStyle name="40% - Accent5 2 4" xfId="263" xr:uid="{00000000-0005-0000-0000-0000FD000000}"/>
    <cellStyle name="40% - Accent5 3" xfId="264" xr:uid="{00000000-0005-0000-0000-0000FE000000}"/>
    <cellStyle name="40% - Accent5 3 2" xfId="265" xr:uid="{00000000-0005-0000-0000-0000FF000000}"/>
    <cellStyle name="40% - Accent5 3 3" xfId="266" xr:uid="{00000000-0005-0000-0000-000000010000}"/>
    <cellStyle name="40% - Accent5 3 4" xfId="267" xr:uid="{00000000-0005-0000-0000-000001010000}"/>
    <cellStyle name="40% - Accent5 4" xfId="268" xr:uid="{00000000-0005-0000-0000-000002010000}"/>
    <cellStyle name="40% - Accent5 4 2" xfId="269" xr:uid="{00000000-0005-0000-0000-000003010000}"/>
    <cellStyle name="40% - Accent5 4 3" xfId="270" xr:uid="{00000000-0005-0000-0000-000004010000}"/>
    <cellStyle name="40% - Accent5 4 4" xfId="271" xr:uid="{00000000-0005-0000-0000-000005010000}"/>
    <cellStyle name="40% - Accent5 5" xfId="272" xr:uid="{00000000-0005-0000-0000-000006010000}"/>
    <cellStyle name="40% - Accent5 5 2" xfId="273" xr:uid="{00000000-0005-0000-0000-000007010000}"/>
    <cellStyle name="40% - Accent5 5 3" xfId="274" xr:uid="{00000000-0005-0000-0000-000008010000}"/>
    <cellStyle name="40% - Accent5 5 4" xfId="275" xr:uid="{00000000-0005-0000-0000-000009010000}"/>
    <cellStyle name="40% - Accent5 6" xfId="276" xr:uid="{00000000-0005-0000-0000-00000A010000}"/>
    <cellStyle name="40% - Accent5 6 2" xfId="277" xr:uid="{00000000-0005-0000-0000-00000B010000}"/>
    <cellStyle name="40% - Accent5 6 3" xfId="278" xr:uid="{00000000-0005-0000-0000-00000C010000}"/>
    <cellStyle name="40% - Accent5 6 4" xfId="279" xr:uid="{00000000-0005-0000-0000-00000D010000}"/>
    <cellStyle name="40% - Accent5 7" xfId="280" xr:uid="{00000000-0005-0000-0000-00000E010000}"/>
    <cellStyle name="40% - Accent5 7 2" xfId="281" xr:uid="{00000000-0005-0000-0000-00000F010000}"/>
    <cellStyle name="40% - Accent5 7 3" xfId="282" xr:uid="{00000000-0005-0000-0000-000010010000}"/>
    <cellStyle name="40% - Accent5 7 4" xfId="283" xr:uid="{00000000-0005-0000-0000-000011010000}"/>
    <cellStyle name="40% - Accent5 8" xfId="284" xr:uid="{00000000-0005-0000-0000-000012010000}"/>
    <cellStyle name="40% - Accent6 2" xfId="285" xr:uid="{00000000-0005-0000-0000-000013010000}"/>
    <cellStyle name="40% - Accent6 2 2" xfId="286" xr:uid="{00000000-0005-0000-0000-000014010000}"/>
    <cellStyle name="40% - Accent6 2 3" xfId="287" xr:uid="{00000000-0005-0000-0000-000015010000}"/>
    <cellStyle name="40% - Accent6 2 4" xfId="288" xr:uid="{00000000-0005-0000-0000-000016010000}"/>
    <cellStyle name="40% - Accent6 3" xfId="289" xr:uid="{00000000-0005-0000-0000-000017010000}"/>
    <cellStyle name="40% - Accent6 3 2" xfId="290" xr:uid="{00000000-0005-0000-0000-000018010000}"/>
    <cellStyle name="40% - Accent6 3 3" xfId="291" xr:uid="{00000000-0005-0000-0000-000019010000}"/>
    <cellStyle name="40% - Accent6 3 4" xfId="292" xr:uid="{00000000-0005-0000-0000-00001A010000}"/>
    <cellStyle name="40% - Accent6 4" xfId="293" xr:uid="{00000000-0005-0000-0000-00001B010000}"/>
    <cellStyle name="40% - Accent6 4 2" xfId="294" xr:uid="{00000000-0005-0000-0000-00001C010000}"/>
    <cellStyle name="40% - Accent6 4 3" xfId="295" xr:uid="{00000000-0005-0000-0000-00001D010000}"/>
    <cellStyle name="40% - Accent6 4 4" xfId="296" xr:uid="{00000000-0005-0000-0000-00001E010000}"/>
    <cellStyle name="40% - Accent6 5" xfId="297" xr:uid="{00000000-0005-0000-0000-00001F010000}"/>
    <cellStyle name="40% - Accent6 5 2" xfId="298" xr:uid="{00000000-0005-0000-0000-000020010000}"/>
    <cellStyle name="40% - Accent6 5 3" xfId="299" xr:uid="{00000000-0005-0000-0000-000021010000}"/>
    <cellStyle name="40% - Accent6 5 4" xfId="300" xr:uid="{00000000-0005-0000-0000-000022010000}"/>
    <cellStyle name="40% - Accent6 6" xfId="301" xr:uid="{00000000-0005-0000-0000-000023010000}"/>
    <cellStyle name="40% - Accent6 6 2" xfId="302" xr:uid="{00000000-0005-0000-0000-000024010000}"/>
    <cellStyle name="40% - Accent6 6 3" xfId="303" xr:uid="{00000000-0005-0000-0000-000025010000}"/>
    <cellStyle name="40% - Accent6 6 4" xfId="304" xr:uid="{00000000-0005-0000-0000-000026010000}"/>
    <cellStyle name="40% - Accent6 7" xfId="305" xr:uid="{00000000-0005-0000-0000-000027010000}"/>
    <cellStyle name="40% - Accent6 7 2" xfId="306" xr:uid="{00000000-0005-0000-0000-000028010000}"/>
    <cellStyle name="40% - Accent6 7 3" xfId="307" xr:uid="{00000000-0005-0000-0000-000029010000}"/>
    <cellStyle name="40% - Accent6 7 4" xfId="308" xr:uid="{00000000-0005-0000-0000-00002A010000}"/>
    <cellStyle name="40% - Accent6 8" xfId="309" xr:uid="{00000000-0005-0000-0000-00002B010000}"/>
    <cellStyle name="60% - Accent1 2" xfId="310" xr:uid="{00000000-0005-0000-0000-00002C010000}"/>
    <cellStyle name="60% - Accent1 2 2" xfId="311" xr:uid="{00000000-0005-0000-0000-00002D010000}"/>
    <cellStyle name="60% - Accent1 2 3" xfId="312" xr:uid="{00000000-0005-0000-0000-00002E010000}"/>
    <cellStyle name="60% - Accent1 2 4" xfId="313" xr:uid="{00000000-0005-0000-0000-00002F010000}"/>
    <cellStyle name="60% - Accent1 3" xfId="314" xr:uid="{00000000-0005-0000-0000-000030010000}"/>
    <cellStyle name="60% - Accent1 3 2" xfId="315" xr:uid="{00000000-0005-0000-0000-000031010000}"/>
    <cellStyle name="60% - Accent1 3 3" xfId="316" xr:uid="{00000000-0005-0000-0000-000032010000}"/>
    <cellStyle name="60% - Accent1 3 4" xfId="317" xr:uid="{00000000-0005-0000-0000-000033010000}"/>
    <cellStyle name="60% - Accent1 4" xfId="318" xr:uid="{00000000-0005-0000-0000-000034010000}"/>
    <cellStyle name="60% - Accent1 4 2" xfId="319" xr:uid="{00000000-0005-0000-0000-000035010000}"/>
    <cellStyle name="60% - Accent1 4 3" xfId="320" xr:uid="{00000000-0005-0000-0000-000036010000}"/>
    <cellStyle name="60% - Accent1 4 4" xfId="321" xr:uid="{00000000-0005-0000-0000-000037010000}"/>
    <cellStyle name="60% - Accent1 5" xfId="322" xr:uid="{00000000-0005-0000-0000-000038010000}"/>
    <cellStyle name="60% - Accent1 5 2" xfId="323" xr:uid="{00000000-0005-0000-0000-000039010000}"/>
    <cellStyle name="60% - Accent1 5 3" xfId="324" xr:uid="{00000000-0005-0000-0000-00003A010000}"/>
    <cellStyle name="60% - Accent1 5 4" xfId="325" xr:uid="{00000000-0005-0000-0000-00003B010000}"/>
    <cellStyle name="60% - Accent1 6" xfId="326" xr:uid="{00000000-0005-0000-0000-00003C010000}"/>
    <cellStyle name="60% - Accent1 6 2" xfId="327" xr:uid="{00000000-0005-0000-0000-00003D010000}"/>
    <cellStyle name="60% - Accent1 6 3" xfId="328" xr:uid="{00000000-0005-0000-0000-00003E010000}"/>
    <cellStyle name="60% - Accent1 6 4" xfId="329" xr:uid="{00000000-0005-0000-0000-00003F010000}"/>
    <cellStyle name="60% - Accent1 7" xfId="330" xr:uid="{00000000-0005-0000-0000-000040010000}"/>
    <cellStyle name="60% - Accent1 7 2" xfId="331" xr:uid="{00000000-0005-0000-0000-000041010000}"/>
    <cellStyle name="60% - Accent1 7 3" xfId="332" xr:uid="{00000000-0005-0000-0000-000042010000}"/>
    <cellStyle name="60% - Accent1 7 4" xfId="333" xr:uid="{00000000-0005-0000-0000-000043010000}"/>
    <cellStyle name="60% - Accent1 8" xfId="334" xr:uid="{00000000-0005-0000-0000-000044010000}"/>
    <cellStyle name="60% - Accent2 2" xfId="335" xr:uid="{00000000-0005-0000-0000-000045010000}"/>
    <cellStyle name="60% - Accent2 2 2" xfId="336" xr:uid="{00000000-0005-0000-0000-000046010000}"/>
    <cellStyle name="60% - Accent2 2 3" xfId="337" xr:uid="{00000000-0005-0000-0000-000047010000}"/>
    <cellStyle name="60% - Accent2 2 4" xfId="338" xr:uid="{00000000-0005-0000-0000-000048010000}"/>
    <cellStyle name="60% - Accent2 3" xfId="339" xr:uid="{00000000-0005-0000-0000-000049010000}"/>
    <cellStyle name="60% - Accent2 3 2" xfId="340" xr:uid="{00000000-0005-0000-0000-00004A010000}"/>
    <cellStyle name="60% - Accent2 3 3" xfId="341" xr:uid="{00000000-0005-0000-0000-00004B010000}"/>
    <cellStyle name="60% - Accent2 3 4" xfId="342" xr:uid="{00000000-0005-0000-0000-00004C010000}"/>
    <cellStyle name="60% - Accent2 4" xfId="343" xr:uid="{00000000-0005-0000-0000-00004D010000}"/>
    <cellStyle name="60% - Accent2 4 2" xfId="344" xr:uid="{00000000-0005-0000-0000-00004E010000}"/>
    <cellStyle name="60% - Accent2 4 3" xfId="345" xr:uid="{00000000-0005-0000-0000-00004F010000}"/>
    <cellStyle name="60% - Accent2 4 4" xfId="346" xr:uid="{00000000-0005-0000-0000-000050010000}"/>
    <cellStyle name="60% - Accent2 5" xfId="347" xr:uid="{00000000-0005-0000-0000-000051010000}"/>
    <cellStyle name="60% - Accent2 5 2" xfId="348" xr:uid="{00000000-0005-0000-0000-000052010000}"/>
    <cellStyle name="60% - Accent2 5 3" xfId="349" xr:uid="{00000000-0005-0000-0000-000053010000}"/>
    <cellStyle name="60% - Accent2 5 4" xfId="350" xr:uid="{00000000-0005-0000-0000-000054010000}"/>
    <cellStyle name="60% - Accent2 6" xfId="351" xr:uid="{00000000-0005-0000-0000-000055010000}"/>
    <cellStyle name="60% - Accent2 6 2" xfId="352" xr:uid="{00000000-0005-0000-0000-000056010000}"/>
    <cellStyle name="60% - Accent2 6 3" xfId="353" xr:uid="{00000000-0005-0000-0000-000057010000}"/>
    <cellStyle name="60% - Accent2 6 4" xfId="354" xr:uid="{00000000-0005-0000-0000-000058010000}"/>
    <cellStyle name="60% - Accent2 7" xfId="355" xr:uid="{00000000-0005-0000-0000-000059010000}"/>
    <cellStyle name="60% - Accent2 7 2" xfId="356" xr:uid="{00000000-0005-0000-0000-00005A010000}"/>
    <cellStyle name="60% - Accent2 7 3" xfId="357" xr:uid="{00000000-0005-0000-0000-00005B010000}"/>
    <cellStyle name="60% - Accent2 7 4" xfId="358" xr:uid="{00000000-0005-0000-0000-00005C010000}"/>
    <cellStyle name="60% - Accent2 8" xfId="359" xr:uid="{00000000-0005-0000-0000-00005D010000}"/>
    <cellStyle name="60% - Accent3 2" xfId="360" xr:uid="{00000000-0005-0000-0000-00005E010000}"/>
    <cellStyle name="60% - Accent3 2 2" xfId="361" xr:uid="{00000000-0005-0000-0000-00005F010000}"/>
    <cellStyle name="60% - Accent3 2 3" xfId="362" xr:uid="{00000000-0005-0000-0000-000060010000}"/>
    <cellStyle name="60% - Accent3 2 4" xfId="363" xr:uid="{00000000-0005-0000-0000-000061010000}"/>
    <cellStyle name="60% - Accent3 3" xfId="364" xr:uid="{00000000-0005-0000-0000-000062010000}"/>
    <cellStyle name="60% - Accent3 3 2" xfId="365" xr:uid="{00000000-0005-0000-0000-000063010000}"/>
    <cellStyle name="60% - Accent3 3 3" xfId="366" xr:uid="{00000000-0005-0000-0000-000064010000}"/>
    <cellStyle name="60% - Accent3 3 4" xfId="367" xr:uid="{00000000-0005-0000-0000-000065010000}"/>
    <cellStyle name="60% - Accent3 4" xfId="368" xr:uid="{00000000-0005-0000-0000-000066010000}"/>
    <cellStyle name="60% - Accent3 4 2" xfId="369" xr:uid="{00000000-0005-0000-0000-000067010000}"/>
    <cellStyle name="60% - Accent3 4 3" xfId="370" xr:uid="{00000000-0005-0000-0000-000068010000}"/>
    <cellStyle name="60% - Accent3 4 4" xfId="371" xr:uid="{00000000-0005-0000-0000-000069010000}"/>
    <cellStyle name="60% - Accent3 5" xfId="372" xr:uid="{00000000-0005-0000-0000-00006A010000}"/>
    <cellStyle name="60% - Accent3 5 2" xfId="373" xr:uid="{00000000-0005-0000-0000-00006B010000}"/>
    <cellStyle name="60% - Accent3 5 3" xfId="374" xr:uid="{00000000-0005-0000-0000-00006C010000}"/>
    <cellStyle name="60% - Accent3 5 4" xfId="375" xr:uid="{00000000-0005-0000-0000-00006D010000}"/>
    <cellStyle name="60% - Accent3 6" xfId="376" xr:uid="{00000000-0005-0000-0000-00006E010000}"/>
    <cellStyle name="60% - Accent3 6 2" xfId="377" xr:uid="{00000000-0005-0000-0000-00006F010000}"/>
    <cellStyle name="60% - Accent3 6 3" xfId="378" xr:uid="{00000000-0005-0000-0000-000070010000}"/>
    <cellStyle name="60% - Accent3 6 4" xfId="379" xr:uid="{00000000-0005-0000-0000-000071010000}"/>
    <cellStyle name="60% - Accent3 7" xfId="380" xr:uid="{00000000-0005-0000-0000-000072010000}"/>
    <cellStyle name="60% - Accent3 7 2" xfId="381" xr:uid="{00000000-0005-0000-0000-000073010000}"/>
    <cellStyle name="60% - Accent3 7 3" xfId="382" xr:uid="{00000000-0005-0000-0000-000074010000}"/>
    <cellStyle name="60% - Accent3 7 4" xfId="383" xr:uid="{00000000-0005-0000-0000-000075010000}"/>
    <cellStyle name="60% - Accent3 8" xfId="384" xr:uid="{00000000-0005-0000-0000-000076010000}"/>
    <cellStyle name="60% - Accent4 2" xfId="385" xr:uid="{00000000-0005-0000-0000-000077010000}"/>
    <cellStyle name="60% - Accent4 2 2" xfId="386" xr:uid="{00000000-0005-0000-0000-000078010000}"/>
    <cellStyle name="60% - Accent4 2 3" xfId="387" xr:uid="{00000000-0005-0000-0000-000079010000}"/>
    <cellStyle name="60% - Accent4 2 4" xfId="388" xr:uid="{00000000-0005-0000-0000-00007A010000}"/>
    <cellStyle name="60% - Accent4 3" xfId="389" xr:uid="{00000000-0005-0000-0000-00007B010000}"/>
    <cellStyle name="60% - Accent4 3 2" xfId="390" xr:uid="{00000000-0005-0000-0000-00007C010000}"/>
    <cellStyle name="60% - Accent4 3 3" xfId="391" xr:uid="{00000000-0005-0000-0000-00007D010000}"/>
    <cellStyle name="60% - Accent4 3 4" xfId="392" xr:uid="{00000000-0005-0000-0000-00007E010000}"/>
    <cellStyle name="60% - Accent4 4" xfId="393" xr:uid="{00000000-0005-0000-0000-00007F010000}"/>
    <cellStyle name="60% - Accent4 4 2" xfId="394" xr:uid="{00000000-0005-0000-0000-000080010000}"/>
    <cellStyle name="60% - Accent4 4 3" xfId="395" xr:uid="{00000000-0005-0000-0000-000081010000}"/>
    <cellStyle name="60% - Accent4 4 4" xfId="396" xr:uid="{00000000-0005-0000-0000-000082010000}"/>
    <cellStyle name="60% - Accent4 5" xfId="397" xr:uid="{00000000-0005-0000-0000-000083010000}"/>
    <cellStyle name="60% - Accent4 5 2" xfId="398" xr:uid="{00000000-0005-0000-0000-000084010000}"/>
    <cellStyle name="60% - Accent4 5 3" xfId="399" xr:uid="{00000000-0005-0000-0000-000085010000}"/>
    <cellStyle name="60% - Accent4 5 4" xfId="400" xr:uid="{00000000-0005-0000-0000-000086010000}"/>
    <cellStyle name="60% - Accent4 6" xfId="401" xr:uid="{00000000-0005-0000-0000-000087010000}"/>
    <cellStyle name="60% - Accent4 6 2" xfId="402" xr:uid="{00000000-0005-0000-0000-000088010000}"/>
    <cellStyle name="60% - Accent4 6 3" xfId="403" xr:uid="{00000000-0005-0000-0000-000089010000}"/>
    <cellStyle name="60% - Accent4 6 4" xfId="404" xr:uid="{00000000-0005-0000-0000-00008A010000}"/>
    <cellStyle name="60% - Accent4 7" xfId="405" xr:uid="{00000000-0005-0000-0000-00008B010000}"/>
    <cellStyle name="60% - Accent4 7 2" xfId="406" xr:uid="{00000000-0005-0000-0000-00008C010000}"/>
    <cellStyle name="60% - Accent4 7 3" xfId="407" xr:uid="{00000000-0005-0000-0000-00008D010000}"/>
    <cellStyle name="60% - Accent4 7 4" xfId="408" xr:uid="{00000000-0005-0000-0000-00008E010000}"/>
    <cellStyle name="60% - Accent4 8" xfId="409" xr:uid="{00000000-0005-0000-0000-00008F010000}"/>
    <cellStyle name="60% - Accent5 2" xfId="410" xr:uid="{00000000-0005-0000-0000-000090010000}"/>
    <cellStyle name="60% - Accent5 2 2" xfId="411" xr:uid="{00000000-0005-0000-0000-000091010000}"/>
    <cellStyle name="60% - Accent5 2 3" xfId="412" xr:uid="{00000000-0005-0000-0000-000092010000}"/>
    <cellStyle name="60% - Accent5 2 4" xfId="413" xr:uid="{00000000-0005-0000-0000-000093010000}"/>
    <cellStyle name="60% - Accent5 3" xfId="414" xr:uid="{00000000-0005-0000-0000-000094010000}"/>
    <cellStyle name="60% - Accent5 3 2" xfId="415" xr:uid="{00000000-0005-0000-0000-000095010000}"/>
    <cellStyle name="60% - Accent5 3 3" xfId="416" xr:uid="{00000000-0005-0000-0000-000096010000}"/>
    <cellStyle name="60% - Accent5 3 4" xfId="417" xr:uid="{00000000-0005-0000-0000-000097010000}"/>
    <cellStyle name="60% - Accent5 4" xfId="418" xr:uid="{00000000-0005-0000-0000-000098010000}"/>
    <cellStyle name="60% - Accent5 4 2" xfId="419" xr:uid="{00000000-0005-0000-0000-000099010000}"/>
    <cellStyle name="60% - Accent5 4 3" xfId="420" xr:uid="{00000000-0005-0000-0000-00009A010000}"/>
    <cellStyle name="60% - Accent5 4 4" xfId="421" xr:uid="{00000000-0005-0000-0000-00009B010000}"/>
    <cellStyle name="60% - Accent5 5" xfId="422" xr:uid="{00000000-0005-0000-0000-00009C010000}"/>
    <cellStyle name="60% - Accent5 5 2" xfId="423" xr:uid="{00000000-0005-0000-0000-00009D010000}"/>
    <cellStyle name="60% - Accent5 5 3" xfId="424" xr:uid="{00000000-0005-0000-0000-00009E010000}"/>
    <cellStyle name="60% - Accent5 5 4" xfId="425" xr:uid="{00000000-0005-0000-0000-00009F010000}"/>
    <cellStyle name="60% - Accent5 6" xfId="426" xr:uid="{00000000-0005-0000-0000-0000A0010000}"/>
    <cellStyle name="60% - Accent5 6 2" xfId="427" xr:uid="{00000000-0005-0000-0000-0000A1010000}"/>
    <cellStyle name="60% - Accent5 6 3" xfId="428" xr:uid="{00000000-0005-0000-0000-0000A2010000}"/>
    <cellStyle name="60% - Accent5 6 4" xfId="429" xr:uid="{00000000-0005-0000-0000-0000A3010000}"/>
    <cellStyle name="60% - Accent5 7" xfId="430" xr:uid="{00000000-0005-0000-0000-0000A4010000}"/>
    <cellStyle name="60% - Accent5 7 2" xfId="431" xr:uid="{00000000-0005-0000-0000-0000A5010000}"/>
    <cellStyle name="60% - Accent5 7 3" xfId="432" xr:uid="{00000000-0005-0000-0000-0000A6010000}"/>
    <cellStyle name="60% - Accent5 7 4" xfId="433" xr:uid="{00000000-0005-0000-0000-0000A7010000}"/>
    <cellStyle name="60% - Accent5 8" xfId="434" xr:uid="{00000000-0005-0000-0000-0000A8010000}"/>
    <cellStyle name="60% - Accent6 2" xfId="435" xr:uid="{00000000-0005-0000-0000-0000A9010000}"/>
    <cellStyle name="60% - Accent6 2 2" xfId="436" xr:uid="{00000000-0005-0000-0000-0000AA010000}"/>
    <cellStyle name="60% - Accent6 2 3" xfId="437" xr:uid="{00000000-0005-0000-0000-0000AB010000}"/>
    <cellStyle name="60% - Accent6 2 4" xfId="438" xr:uid="{00000000-0005-0000-0000-0000AC010000}"/>
    <cellStyle name="60% - Accent6 3" xfId="439" xr:uid="{00000000-0005-0000-0000-0000AD010000}"/>
    <cellStyle name="60% - Accent6 3 2" xfId="440" xr:uid="{00000000-0005-0000-0000-0000AE010000}"/>
    <cellStyle name="60% - Accent6 3 3" xfId="441" xr:uid="{00000000-0005-0000-0000-0000AF010000}"/>
    <cellStyle name="60% - Accent6 3 4" xfId="442" xr:uid="{00000000-0005-0000-0000-0000B0010000}"/>
    <cellStyle name="60% - Accent6 4" xfId="443" xr:uid="{00000000-0005-0000-0000-0000B1010000}"/>
    <cellStyle name="60% - Accent6 4 2" xfId="444" xr:uid="{00000000-0005-0000-0000-0000B2010000}"/>
    <cellStyle name="60% - Accent6 4 3" xfId="445" xr:uid="{00000000-0005-0000-0000-0000B3010000}"/>
    <cellStyle name="60% - Accent6 4 4" xfId="446" xr:uid="{00000000-0005-0000-0000-0000B4010000}"/>
    <cellStyle name="60% - Accent6 5" xfId="447" xr:uid="{00000000-0005-0000-0000-0000B5010000}"/>
    <cellStyle name="60% - Accent6 5 2" xfId="448" xr:uid="{00000000-0005-0000-0000-0000B6010000}"/>
    <cellStyle name="60% - Accent6 5 3" xfId="449" xr:uid="{00000000-0005-0000-0000-0000B7010000}"/>
    <cellStyle name="60% - Accent6 5 4" xfId="450" xr:uid="{00000000-0005-0000-0000-0000B8010000}"/>
    <cellStyle name="60% - Accent6 6" xfId="451" xr:uid="{00000000-0005-0000-0000-0000B9010000}"/>
    <cellStyle name="60% - Accent6 6 2" xfId="452" xr:uid="{00000000-0005-0000-0000-0000BA010000}"/>
    <cellStyle name="60% - Accent6 6 3" xfId="453" xr:uid="{00000000-0005-0000-0000-0000BB010000}"/>
    <cellStyle name="60% - Accent6 6 4" xfId="454" xr:uid="{00000000-0005-0000-0000-0000BC010000}"/>
    <cellStyle name="60% - Accent6 7" xfId="455" xr:uid="{00000000-0005-0000-0000-0000BD010000}"/>
    <cellStyle name="60% - Accent6 7 2" xfId="456" xr:uid="{00000000-0005-0000-0000-0000BE010000}"/>
    <cellStyle name="60% - Accent6 7 3" xfId="457" xr:uid="{00000000-0005-0000-0000-0000BF010000}"/>
    <cellStyle name="60% - Accent6 7 4" xfId="458" xr:uid="{00000000-0005-0000-0000-0000C0010000}"/>
    <cellStyle name="60% - Accent6 8" xfId="459" xr:uid="{00000000-0005-0000-0000-0000C1010000}"/>
    <cellStyle name="Accent1 2" xfId="460" xr:uid="{00000000-0005-0000-0000-0000C2010000}"/>
    <cellStyle name="Accent1 2 2" xfId="461" xr:uid="{00000000-0005-0000-0000-0000C3010000}"/>
    <cellStyle name="Accent1 2 3" xfId="462" xr:uid="{00000000-0005-0000-0000-0000C4010000}"/>
    <cellStyle name="Accent1 2 4" xfId="463" xr:uid="{00000000-0005-0000-0000-0000C5010000}"/>
    <cellStyle name="Accent1 3" xfId="464" xr:uid="{00000000-0005-0000-0000-0000C6010000}"/>
    <cellStyle name="Accent1 3 2" xfId="465" xr:uid="{00000000-0005-0000-0000-0000C7010000}"/>
    <cellStyle name="Accent1 3 3" xfId="466" xr:uid="{00000000-0005-0000-0000-0000C8010000}"/>
    <cellStyle name="Accent1 3 4" xfId="467" xr:uid="{00000000-0005-0000-0000-0000C9010000}"/>
    <cellStyle name="Accent1 4" xfId="468" xr:uid="{00000000-0005-0000-0000-0000CA010000}"/>
    <cellStyle name="Accent1 4 2" xfId="469" xr:uid="{00000000-0005-0000-0000-0000CB010000}"/>
    <cellStyle name="Accent1 4 3" xfId="470" xr:uid="{00000000-0005-0000-0000-0000CC010000}"/>
    <cellStyle name="Accent1 4 4" xfId="471" xr:uid="{00000000-0005-0000-0000-0000CD010000}"/>
    <cellStyle name="Accent1 5" xfId="472" xr:uid="{00000000-0005-0000-0000-0000CE010000}"/>
    <cellStyle name="Accent1 5 2" xfId="473" xr:uid="{00000000-0005-0000-0000-0000CF010000}"/>
    <cellStyle name="Accent1 5 3" xfId="474" xr:uid="{00000000-0005-0000-0000-0000D0010000}"/>
    <cellStyle name="Accent1 5 4" xfId="475" xr:uid="{00000000-0005-0000-0000-0000D1010000}"/>
    <cellStyle name="Accent1 6" xfId="476" xr:uid="{00000000-0005-0000-0000-0000D2010000}"/>
    <cellStyle name="Accent1 6 2" xfId="477" xr:uid="{00000000-0005-0000-0000-0000D3010000}"/>
    <cellStyle name="Accent1 6 3" xfId="478" xr:uid="{00000000-0005-0000-0000-0000D4010000}"/>
    <cellStyle name="Accent1 6 4" xfId="479" xr:uid="{00000000-0005-0000-0000-0000D5010000}"/>
    <cellStyle name="Accent1 7" xfId="480" xr:uid="{00000000-0005-0000-0000-0000D6010000}"/>
    <cellStyle name="Accent1 7 2" xfId="481" xr:uid="{00000000-0005-0000-0000-0000D7010000}"/>
    <cellStyle name="Accent1 7 3" xfId="482" xr:uid="{00000000-0005-0000-0000-0000D8010000}"/>
    <cellStyle name="Accent1 7 4" xfId="483" xr:uid="{00000000-0005-0000-0000-0000D9010000}"/>
    <cellStyle name="Accent1 8" xfId="484" xr:uid="{00000000-0005-0000-0000-0000DA010000}"/>
    <cellStyle name="Accent2 2" xfId="485" xr:uid="{00000000-0005-0000-0000-0000DB010000}"/>
    <cellStyle name="Accent2 2 2" xfId="486" xr:uid="{00000000-0005-0000-0000-0000DC010000}"/>
    <cellStyle name="Accent2 2 3" xfId="487" xr:uid="{00000000-0005-0000-0000-0000DD010000}"/>
    <cellStyle name="Accent2 2 4" xfId="488" xr:uid="{00000000-0005-0000-0000-0000DE010000}"/>
    <cellStyle name="Accent2 3" xfId="489" xr:uid="{00000000-0005-0000-0000-0000DF010000}"/>
    <cellStyle name="Accent2 3 2" xfId="490" xr:uid="{00000000-0005-0000-0000-0000E0010000}"/>
    <cellStyle name="Accent2 3 3" xfId="491" xr:uid="{00000000-0005-0000-0000-0000E1010000}"/>
    <cellStyle name="Accent2 3 4" xfId="492" xr:uid="{00000000-0005-0000-0000-0000E2010000}"/>
    <cellStyle name="Accent2 4" xfId="493" xr:uid="{00000000-0005-0000-0000-0000E3010000}"/>
    <cellStyle name="Accent2 4 2" xfId="494" xr:uid="{00000000-0005-0000-0000-0000E4010000}"/>
    <cellStyle name="Accent2 4 3" xfId="495" xr:uid="{00000000-0005-0000-0000-0000E5010000}"/>
    <cellStyle name="Accent2 4 4" xfId="496" xr:uid="{00000000-0005-0000-0000-0000E6010000}"/>
    <cellStyle name="Accent2 5" xfId="497" xr:uid="{00000000-0005-0000-0000-0000E7010000}"/>
    <cellStyle name="Accent2 5 2" xfId="498" xr:uid="{00000000-0005-0000-0000-0000E8010000}"/>
    <cellStyle name="Accent2 5 3" xfId="499" xr:uid="{00000000-0005-0000-0000-0000E9010000}"/>
    <cellStyle name="Accent2 5 4" xfId="500" xr:uid="{00000000-0005-0000-0000-0000EA010000}"/>
    <cellStyle name="Accent2 6" xfId="501" xr:uid="{00000000-0005-0000-0000-0000EB010000}"/>
    <cellStyle name="Accent2 6 2" xfId="502" xr:uid="{00000000-0005-0000-0000-0000EC010000}"/>
    <cellStyle name="Accent2 6 3" xfId="503" xr:uid="{00000000-0005-0000-0000-0000ED010000}"/>
    <cellStyle name="Accent2 6 4" xfId="504" xr:uid="{00000000-0005-0000-0000-0000EE010000}"/>
    <cellStyle name="Accent2 7" xfId="505" xr:uid="{00000000-0005-0000-0000-0000EF010000}"/>
    <cellStyle name="Accent2 7 2" xfId="506" xr:uid="{00000000-0005-0000-0000-0000F0010000}"/>
    <cellStyle name="Accent2 7 3" xfId="507" xr:uid="{00000000-0005-0000-0000-0000F1010000}"/>
    <cellStyle name="Accent2 7 4" xfId="508" xr:uid="{00000000-0005-0000-0000-0000F2010000}"/>
    <cellStyle name="Accent2 8" xfId="509" xr:uid="{00000000-0005-0000-0000-0000F3010000}"/>
    <cellStyle name="Accent3 2" xfId="510" xr:uid="{00000000-0005-0000-0000-0000F4010000}"/>
    <cellStyle name="Accent3 2 2" xfId="511" xr:uid="{00000000-0005-0000-0000-0000F5010000}"/>
    <cellStyle name="Accent3 2 3" xfId="512" xr:uid="{00000000-0005-0000-0000-0000F6010000}"/>
    <cellStyle name="Accent3 2 4" xfId="513" xr:uid="{00000000-0005-0000-0000-0000F7010000}"/>
    <cellStyle name="Accent3 3" xfId="514" xr:uid="{00000000-0005-0000-0000-0000F8010000}"/>
    <cellStyle name="Accent3 3 2" xfId="515" xr:uid="{00000000-0005-0000-0000-0000F9010000}"/>
    <cellStyle name="Accent3 3 3" xfId="516" xr:uid="{00000000-0005-0000-0000-0000FA010000}"/>
    <cellStyle name="Accent3 3 4" xfId="517" xr:uid="{00000000-0005-0000-0000-0000FB010000}"/>
    <cellStyle name="Accent3 4" xfId="518" xr:uid="{00000000-0005-0000-0000-0000FC010000}"/>
    <cellStyle name="Accent3 4 2" xfId="519" xr:uid="{00000000-0005-0000-0000-0000FD010000}"/>
    <cellStyle name="Accent3 4 3" xfId="520" xr:uid="{00000000-0005-0000-0000-0000FE010000}"/>
    <cellStyle name="Accent3 4 4" xfId="521" xr:uid="{00000000-0005-0000-0000-0000FF010000}"/>
    <cellStyle name="Accent3 5" xfId="522" xr:uid="{00000000-0005-0000-0000-000000020000}"/>
    <cellStyle name="Accent3 5 2" xfId="523" xr:uid="{00000000-0005-0000-0000-000001020000}"/>
    <cellStyle name="Accent3 5 3" xfId="524" xr:uid="{00000000-0005-0000-0000-000002020000}"/>
    <cellStyle name="Accent3 5 4" xfId="525" xr:uid="{00000000-0005-0000-0000-000003020000}"/>
    <cellStyle name="Accent3 6" xfId="526" xr:uid="{00000000-0005-0000-0000-000004020000}"/>
    <cellStyle name="Accent3 6 2" xfId="527" xr:uid="{00000000-0005-0000-0000-000005020000}"/>
    <cellStyle name="Accent3 6 3" xfId="528" xr:uid="{00000000-0005-0000-0000-000006020000}"/>
    <cellStyle name="Accent3 6 4" xfId="529" xr:uid="{00000000-0005-0000-0000-000007020000}"/>
    <cellStyle name="Accent3 7" xfId="530" xr:uid="{00000000-0005-0000-0000-000008020000}"/>
    <cellStyle name="Accent3 7 2" xfId="531" xr:uid="{00000000-0005-0000-0000-000009020000}"/>
    <cellStyle name="Accent3 7 3" xfId="532" xr:uid="{00000000-0005-0000-0000-00000A020000}"/>
    <cellStyle name="Accent3 7 4" xfId="533" xr:uid="{00000000-0005-0000-0000-00000B020000}"/>
    <cellStyle name="Accent3 8" xfId="534" xr:uid="{00000000-0005-0000-0000-00000C020000}"/>
    <cellStyle name="Accent4 2" xfId="535" xr:uid="{00000000-0005-0000-0000-00000D020000}"/>
    <cellStyle name="Accent4 2 2" xfId="536" xr:uid="{00000000-0005-0000-0000-00000E020000}"/>
    <cellStyle name="Accent4 2 3" xfId="537" xr:uid="{00000000-0005-0000-0000-00000F020000}"/>
    <cellStyle name="Accent4 2 4" xfId="538" xr:uid="{00000000-0005-0000-0000-000010020000}"/>
    <cellStyle name="Accent4 3" xfId="539" xr:uid="{00000000-0005-0000-0000-000011020000}"/>
    <cellStyle name="Accent4 3 2" xfId="540" xr:uid="{00000000-0005-0000-0000-000012020000}"/>
    <cellStyle name="Accent4 3 3" xfId="541" xr:uid="{00000000-0005-0000-0000-000013020000}"/>
    <cellStyle name="Accent4 3 4" xfId="542" xr:uid="{00000000-0005-0000-0000-000014020000}"/>
    <cellStyle name="Accent4 4" xfId="543" xr:uid="{00000000-0005-0000-0000-000015020000}"/>
    <cellStyle name="Accent4 4 2" xfId="544" xr:uid="{00000000-0005-0000-0000-000016020000}"/>
    <cellStyle name="Accent4 4 3" xfId="545" xr:uid="{00000000-0005-0000-0000-000017020000}"/>
    <cellStyle name="Accent4 4 4" xfId="546" xr:uid="{00000000-0005-0000-0000-000018020000}"/>
    <cellStyle name="Accent4 5" xfId="547" xr:uid="{00000000-0005-0000-0000-000019020000}"/>
    <cellStyle name="Accent4 5 2" xfId="548" xr:uid="{00000000-0005-0000-0000-00001A020000}"/>
    <cellStyle name="Accent4 5 3" xfId="549" xr:uid="{00000000-0005-0000-0000-00001B020000}"/>
    <cellStyle name="Accent4 5 4" xfId="550" xr:uid="{00000000-0005-0000-0000-00001C020000}"/>
    <cellStyle name="Accent4 6" xfId="551" xr:uid="{00000000-0005-0000-0000-00001D020000}"/>
    <cellStyle name="Accent4 6 2" xfId="552" xr:uid="{00000000-0005-0000-0000-00001E020000}"/>
    <cellStyle name="Accent4 6 3" xfId="553" xr:uid="{00000000-0005-0000-0000-00001F020000}"/>
    <cellStyle name="Accent4 6 4" xfId="554" xr:uid="{00000000-0005-0000-0000-000020020000}"/>
    <cellStyle name="Accent4 7" xfId="555" xr:uid="{00000000-0005-0000-0000-000021020000}"/>
    <cellStyle name="Accent4 7 2" xfId="556" xr:uid="{00000000-0005-0000-0000-000022020000}"/>
    <cellStyle name="Accent4 7 3" xfId="557" xr:uid="{00000000-0005-0000-0000-000023020000}"/>
    <cellStyle name="Accent4 7 4" xfId="558" xr:uid="{00000000-0005-0000-0000-000024020000}"/>
    <cellStyle name="Accent4 8" xfId="559" xr:uid="{00000000-0005-0000-0000-000025020000}"/>
    <cellStyle name="Accent5 2" xfId="560" xr:uid="{00000000-0005-0000-0000-000026020000}"/>
    <cellStyle name="Accent5 2 2" xfId="561" xr:uid="{00000000-0005-0000-0000-000027020000}"/>
    <cellStyle name="Accent5 2 3" xfId="562" xr:uid="{00000000-0005-0000-0000-000028020000}"/>
    <cellStyle name="Accent5 2 4" xfId="563" xr:uid="{00000000-0005-0000-0000-000029020000}"/>
    <cellStyle name="Accent5 3" xfId="564" xr:uid="{00000000-0005-0000-0000-00002A020000}"/>
    <cellStyle name="Accent5 3 2" xfId="565" xr:uid="{00000000-0005-0000-0000-00002B020000}"/>
    <cellStyle name="Accent5 3 3" xfId="566" xr:uid="{00000000-0005-0000-0000-00002C020000}"/>
    <cellStyle name="Accent5 3 4" xfId="567" xr:uid="{00000000-0005-0000-0000-00002D020000}"/>
    <cellStyle name="Accent5 4" xfId="568" xr:uid="{00000000-0005-0000-0000-00002E020000}"/>
    <cellStyle name="Accent5 4 2" xfId="569" xr:uid="{00000000-0005-0000-0000-00002F020000}"/>
    <cellStyle name="Accent5 4 3" xfId="570" xr:uid="{00000000-0005-0000-0000-000030020000}"/>
    <cellStyle name="Accent5 4 4" xfId="571" xr:uid="{00000000-0005-0000-0000-000031020000}"/>
    <cellStyle name="Accent5 5" xfId="572" xr:uid="{00000000-0005-0000-0000-000032020000}"/>
    <cellStyle name="Accent5 5 2" xfId="573" xr:uid="{00000000-0005-0000-0000-000033020000}"/>
    <cellStyle name="Accent5 5 3" xfId="574" xr:uid="{00000000-0005-0000-0000-000034020000}"/>
    <cellStyle name="Accent5 5 4" xfId="575" xr:uid="{00000000-0005-0000-0000-000035020000}"/>
    <cellStyle name="Accent5 6" xfId="576" xr:uid="{00000000-0005-0000-0000-000036020000}"/>
    <cellStyle name="Accent5 6 2" xfId="577" xr:uid="{00000000-0005-0000-0000-000037020000}"/>
    <cellStyle name="Accent5 6 3" xfId="578" xr:uid="{00000000-0005-0000-0000-000038020000}"/>
    <cellStyle name="Accent5 6 4" xfId="579" xr:uid="{00000000-0005-0000-0000-000039020000}"/>
    <cellStyle name="Accent5 7" xfId="580" xr:uid="{00000000-0005-0000-0000-00003A020000}"/>
    <cellStyle name="Accent5 7 2" xfId="581" xr:uid="{00000000-0005-0000-0000-00003B020000}"/>
    <cellStyle name="Accent5 7 3" xfId="582" xr:uid="{00000000-0005-0000-0000-00003C020000}"/>
    <cellStyle name="Accent5 7 4" xfId="583" xr:uid="{00000000-0005-0000-0000-00003D020000}"/>
    <cellStyle name="Accent5 8" xfId="584" xr:uid="{00000000-0005-0000-0000-00003E020000}"/>
    <cellStyle name="Accent6 2" xfId="585" xr:uid="{00000000-0005-0000-0000-00003F020000}"/>
    <cellStyle name="Accent6 2 2" xfId="586" xr:uid="{00000000-0005-0000-0000-000040020000}"/>
    <cellStyle name="Accent6 2 3" xfId="587" xr:uid="{00000000-0005-0000-0000-000041020000}"/>
    <cellStyle name="Accent6 2 4" xfId="588" xr:uid="{00000000-0005-0000-0000-000042020000}"/>
    <cellStyle name="Accent6 3" xfId="589" xr:uid="{00000000-0005-0000-0000-000043020000}"/>
    <cellStyle name="Accent6 3 2" xfId="590" xr:uid="{00000000-0005-0000-0000-000044020000}"/>
    <cellStyle name="Accent6 3 3" xfId="591" xr:uid="{00000000-0005-0000-0000-000045020000}"/>
    <cellStyle name="Accent6 3 4" xfId="592" xr:uid="{00000000-0005-0000-0000-000046020000}"/>
    <cellStyle name="Accent6 4" xfId="593" xr:uid="{00000000-0005-0000-0000-000047020000}"/>
    <cellStyle name="Accent6 4 2" xfId="594" xr:uid="{00000000-0005-0000-0000-000048020000}"/>
    <cellStyle name="Accent6 4 3" xfId="595" xr:uid="{00000000-0005-0000-0000-000049020000}"/>
    <cellStyle name="Accent6 4 4" xfId="596" xr:uid="{00000000-0005-0000-0000-00004A020000}"/>
    <cellStyle name="Accent6 5" xfId="597" xr:uid="{00000000-0005-0000-0000-00004B020000}"/>
    <cellStyle name="Accent6 5 2" xfId="598" xr:uid="{00000000-0005-0000-0000-00004C020000}"/>
    <cellStyle name="Accent6 5 3" xfId="599" xr:uid="{00000000-0005-0000-0000-00004D020000}"/>
    <cellStyle name="Accent6 5 4" xfId="600" xr:uid="{00000000-0005-0000-0000-00004E020000}"/>
    <cellStyle name="Accent6 6" xfId="601" xr:uid="{00000000-0005-0000-0000-00004F020000}"/>
    <cellStyle name="Accent6 6 2" xfId="602" xr:uid="{00000000-0005-0000-0000-000050020000}"/>
    <cellStyle name="Accent6 6 3" xfId="603" xr:uid="{00000000-0005-0000-0000-000051020000}"/>
    <cellStyle name="Accent6 6 4" xfId="604" xr:uid="{00000000-0005-0000-0000-000052020000}"/>
    <cellStyle name="Accent6 7" xfId="605" xr:uid="{00000000-0005-0000-0000-000053020000}"/>
    <cellStyle name="Accent6 7 2" xfId="606" xr:uid="{00000000-0005-0000-0000-000054020000}"/>
    <cellStyle name="Accent6 7 3" xfId="607" xr:uid="{00000000-0005-0000-0000-000055020000}"/>
    <cellStyle name="Accent6 7 4" xfId="608" xr:uid="{00000000-0005-0000-0000-000056020000}"/>
    <cellStyle name="Accent6 8" xfId="609" xr:uid="{00000000-0005-0000-0000-000057020000}"/>
    <cellStyle name="Bad 2" xfId="610" xr:uid="{00000000-0005-0000-0000-000058020000}"/>
    <cellStyle name="Bad 2 2" xfId="611" xr:uid="{00000000-0005-0000-0000-000059020000}"/>
    <cellStyle name="Bad 2 3" xfId="612" xr:uid="{00000000-0005-0000-0000-00005A020000}"/>
    <cellStyle name="Bad 2 4" xfId="613" xr:uid="{00000000-0005-0000-0000-00005B020000}"/>
    <cellStyle name="Bad 3" xfId="614" xr:uid="{00000000-0005-0000-0000-00005C020000}"/>
    <cellStyle name="Bad 3 2" xfId="615" xr:uid="{00000000-0005-0000-0000-00005D020000}"/>
    <cellStyle name="Bad 3 3" xfId="616" xr:uid="{00000000-0005-0000-0000-00005E020000}"/>
    <cellStyle name="Bad 3 4" xfId="617" xr:uid="{00000000-0005-0000-0000-00005F020000}"/>
    <cellStyle name="Bad 4" xfId="618" xr:uid="{00000000-0005-0000-0000-000060020000}"/>
    <cellStyle name="Bad 4 2" xfId="619" xr:uid="{00000000-0005-0000-0000-000061020000}"/>
    <cellStyle name="Bad 4 3" xfId="620" xr:uid="{00000000-0005-0000-0000-000062020000}"/>
    <cellStyle name="Bad 4 4" xfId="621" xr:uid="{00000000-0005-0000-0000-000063020000}"/>
    <cellStyle name="Bad 5" xfId="622" xr:uid="{00000000-0005-0000-0000-000064020000}"/>
    <cellStyle name="Bad 5 2" xfId="623" xr:uid="{00000000-0005-0000-0000-000065020000}"/>
    <cellStyle name="Bad 5 3" xfId="624" xr:uid="{00000000-0005-0000-0000-000066020000}"/>
    <cellStyle name="Bad 5 4" xfId="625" xr:uid="{00000000-0005-0000-0000-000067020000}"/>
    <cellStyle name="Bad 6" xfId="626" xr:uid="{00000000-0005-0000-0000-000068020000}"/>
    <cellStyle name="Bad 6 2" xfId="627" xr:uid="{00000000-0005-0000-0000-000069020000}"/>
    <cellStyle name="Bad 6 3" xfId="628" xr:uid="{00000000-0005-0000-0000-00006A020000}"/>
    <cellStyle name="Bad 6 4" xfId="629" xr:uid="{00000000-0005-0000-0000-00006B020000}"/>
    <cellStyle name="Bad 7" xfId="630" xr:uid="{00000000-0005-0000-0000-00006C020000}"/>
    <cellStyle name="Bad 7 2" xfId="631" xr:uid="{00000000-0005-0000-0000-00006D020000}"/>
    <cellStyle name="Bad 7 3" xfId="632" xr:uid="{00000000-0005-0000-0000-00006E020000}"/>
    <cellStyle name="Bad 7 4" xfId="633" xr:uid="{00000000-0005-0000-0000-00006F020000}"/>
    <cellStyle name="Bad 8" xfId="634" xr:uid="{00000000-0005-0000-0000-000070020000}"/>
    <cellStyle name="Calculation 2" xfId="635" xr:uid="{00000000-0005-0000-0000-000071020000}"/>
    <cellStyle name="Calculation 2 2" xfId="636" xr:uid="{00000000-0005-0000-0000-000072020000}"/>
    <cellStyle name="Calculation 2 3" xfId="637" xr:uid="{00000000-0005-0000-0000-000073020000}"/>
    <cellStyle name="Calculation 2 4" xfId="638" xr:uid="{00000000-0005-0000-0000-000074020000}"/>
    <cellStyle name="Calculation 3" xfId="639" xr:uid="{00000000-0005-0000-0000-000075020000}"/>
    <cellStyle name="Calculation 3 2" xfId="640" xr:uid="{00000000-0005-0000-0000-000076020000}"/>
    <cellStyle name="Calculation 3 3" xfId="641" xr:uid="{00000000-0005-0000-0000-000077020000}"/>
    <cellStyle name="Calculation 3 4" xfId="642" xr:uid="{00000000-0005-0000-0000-000078020000}"/>
    <cellStyle name="Calculation 4" xfId="643" xr:uid="{00000000-0005-0000-0000-000079020000}"/>
    <cellStyle name="Calculation 4 2" xfId="644" xr:uid="{00000000-0005-0000-0000-00007A020000}"/>
    <cellStyle name="Calculation 4 3" xfId="645" xr:uid="{00000000-0005-0000-0000-00007B020000}"/>
    <cellStyle name="Calculation 4 4" xfId="646" xr:uid="{00000000-0005-0000-0000-00007C020000}"/>
    <cellStyle name="Calculation 5" xfId="647" xr:uid="{00000000-0005-0000-0000-00007D020000}"/>
    <cellStyle name="Calculation 5 2" xfId="648" xr:uid="{00000000-0005-0000-0000-00007E020000}"/>
    <cellStyle name="Calculation 5 3" xfId="649" xr:uid="{00000000-0005-0000-0000-00007F020000}"/>
    <cellStyle name="Calculation 5 4" xfId="650" xr:uid="{00000000-0005-0000-0000-000080020000}"/>
    <cellStyle name="Calculation 6" xfId="651" xr:uid="{00000000-0005-0000-0000-000081020000}"/>
    <cellStyle name="Calculation 6 2" xfId="652" xr:uid="{00000000-0005-0000-0000-000082020000}"/>
    <cellStyle name="Calculation 6 3" xfId="653" xr:uid="{00000000-0005-0000-0000-000083020000}"/>
    <cellStyle name="Calculation 6 4" xfId="654" xr:uid="{00000000-0005-0000-0000-000084020000}"/>
    <cellStyle name="Calculation 7" xfId="655" xr:uid="{00000000-0005-0000-0000-000085020000}"/>
    <cellStyle name="Calculation 7 2" xfId="656" xr:uid="{00000000-0005-0000-0000-000086020000}"/>
    <cellStyle name="Calculation 7 3" xfId="657" xr:uid="{00000000-0005-0000-0000-000087020000}"/>
    <cellStyle name="Calculation 7 4" xfId="658" xr:uid="{00000000-0005-0000-0000-000088020000}"/>
    <cellStyle name="Calculation 8" xfId="659" xr:uid="{00000000-0005-0000-0000-000089020000}"/>
    <cellStyle name="Check Cell 2" xfId="660" xr:uid="{00000000-0005-0000-0000-00008A020000}"/>
    <cellStyle name="Check Cell 2 2" xfId="661" xr:uid="{00000000-0005-0000-0000-00008B020000}"/>
    <cellStyle name="Check Cell 2 3" xfId="662" xr:uid="{00000000-0005-0000-0000-00008C020000}"/>
    <cellStyle name="Check Cell 2 4" xfId="663" xr:uid="{00000000-0005-0000-0000-00008D020000}"/>
    <cellStyle name="Check Cell 3" xfId="664" xr:uid="{00000000-0005-0000-0000-00008E020000}"/>
    <cellStyle name="Check Cell 3 2" xfId="665" xr:uid="{00000000-0005-0000-0000-00008F020000}"/>
    <cellStyle name="Check Cell 3 3" xfId="666" xr:uid="{00000000-0005-0000-0000-000090020000}"/>
    <cellStyle name="Check Cell 3 4" xfId="667" xr:uid="{00000000-0005-0000-0000-000091020000}"/>
    <cellStyle name="Check Cell 4" xfId="668" xr:uid="{00000000-0005-0000-0000-000092020000}"/>
    <cellStyle name="Check Cell 4 2" xfId="669" xr:uid="{00000000-0005-0000-0000-000093020000}"/>
    <cellStyle name="Check Cell 4 3" xfId="670" xr:uid="{00000000-0005-0000-0000-000094020000}"/>
    <cellStyle name="Check Cell 4 4" xfId="671" xr:uid="{00000000-0005-0000-0000-000095020000}"/>
    <cellStyle name="Check Cell 5" xfId="672" xr:uid="{00000000-0005-0000-0000-000096020000}"/>
    <cellStyle name="Check Cell 5 2" xfId="673" xr:uid="{00000000-0005-0000-0000-000097020000}"/>
    <cellStyle name="Check Cell 5 3" xfId="674" xr:uid="{00000000-0005-0000-0000-000098020000}"/>
    <cellStyle name="Check Cell 5 4" xfId="675" xr:uid="{00000000-0005-0000-0000-000099020000}"/>
    <cellStyle name="Check Cell 6" xfId="676" xr:uid="{00000000-0005-0000-0000-00009A020000}"/>
    <cellStyle name="Check Cell 6 2" xfId="677" xr:uid="{00000000-0005-0000-0000-00009B020000}"/>
    <cellStyle name="Check Cell 6 3" xfId="678" xr:uid="{00000000-0005-0000-0000-00009C020000}"/>
    <cellStyle name="Check Cell 6 4" xfId="679" xr:uid="{00000000-0005-0000-0000-00009D020000}"/>
    <cellStyle name="Check Cell 7" xfId="680" xr:uid="{00000000-0005-0000-0000-00009E020000}"/>
    <cellStyle name="Check Cell 7 2" xfId="681" xr:uid="{00000000-0005-0000-0000-00009F020000}"/>
    <cellStyle name="Check Cell 7 3" xfId="682" xr:uid="{00000000-0005-0000-0000-0000A0020000}"/>
    <cellStyle name="Check Cell 7 4" xfId="683" xr:uid="{00000000-0005-0000-0000-0000A1020000}"/>
    <cellStyle name="Check Cell 8" xfId="684" xr:uid="{00000000-0005-0000-0000-0000A2020000}"/>
    <cellStyle name="Comma" xfId="1" builtinId="3"/>
    <cellStyle name="Comma 10" xfId="685" xr:uid="{00000000-0005-0000-0000-0000A4020000}"/>
    <cellStyle name="Comma 10 2" xfId="686" xr:uid="{00000000-0005-0000-0000-0000A5020000}"/>
    <cellStyle name="Comma 10 3" xfId="687" xr:uid="{00000000-0005-0000-0000-0000A6020000}"/>
    <cellStyle name="Comma 11" xfId="688" xr:uid="{00000000-0005-0000-0000-0000A7020000}"/>
    <cellStyle name="Comma 11 2" xfId="689" xr:uid="{00000000-0005-0000-0000-0000A8020000}"/>
    <cellStyle name="Comma 12" xfId="690" xr:uid="{00000000-0005-0000-0000-0000A9020000}"/>
    <cellStyle name="Comma 12 2" xfId="691" xr:uid="{00000000-0005-0000-0000-0000AA020000}"/>
    <cellStyle name="Comma 13" xfId="692" xr:uid="{00000000-0005-0000-0000-0000AB020000}"/>
    <cellStyle name="Comma 13 2" xfId="693" xr:uid="{00000000-0005-0000-0000-0000AC020000}"/>
    <cellStyle name="Comma 14" xfId="694" xr:uid="{00000000-0005-0000-0000-0000AD020000}"/>
    <cellStyle name="Comma 14 2" xfId="695" xr:uid="{00000000-0005-0000-0000-0000AE020000}"/>
    <cellStyle name="Comma 15" xfId="696" xr:uid="{00000000-0005-0000-0000-0000AF020000}"/>
    <cellStyle name="Comma 15 2" xfId="697" xr:uid="{00000000-0005-0000-0000-0000B0020000}"/>
    <cellStyle name="Comma 16" xfId="698" xr:uid="{00000000-0005-0000-0000-0000B1020000}"/>
    <cellStyle name="Comma 16 2" xfId="699" xr:uid="{00000000-0005-0000-0000-0000B2020000}"/>
    <cellStyle name="Comma 17" xfId="700" xr:uid="{00000000-0005-0000-0000-0000B3020000}"/>
    <cellStyle name="Comma 17 2" xfId="701" xr:uid="{00000000-0005-0000-0000-0000B4020000}"/>
    <cellStyle name="Comma 18" xfId="702" xr:uid="{00000000-0005-0000-0000-0000B5020000}"/>
    <cellStyle name="Comma 19" xfId="703" xr:uid="{00000000-0005-0000-0000-0000B6020000}"/>
    <cellStyle name="Comma 2" xfId="3" xr:uid="{00000000-0005-0000-0000-0000B7020000}"/>
    <cellStyle name="Comma 2 2" xfId="704" xr:uid="{00000000-0005-0000-0000-0000B8020000}"/>
    <cellStyle name="Comma 2 3" xfId="705" xr:uid="{00000000-0005-0000-0000-0000B9020000}"/>
    <cellStyle name="Comma 2 3 2" xfId="706" xr:uid="{00000000-0005-0000-0000-0000BA020000}"/>
    <cellStyle name="Comma 2 4" xfId="707" xr:uid="{00000000-0005-0000-0000-0000BB020000}"/>
    <cellStyle name="Comma 2 5" xfId="708" xr:uid="{00000000-0005-0000-0000-0000BC020000}"/>
    <cellStyle name="Comma 2 6" xfId="709" xr:uid="{00000000-0005-0000-0000-0000BD020000}"/>
    <cellStyle name="Comma 2 7" xfId="710" xr:uid="{00000000-0005-0000-0000-0000BE020000}"/>
    <cellStyle name="Comma 2_2012-13 Distr" xfId="711" xr:uid="{00000000-0005-0000-0000-0000BF020000}"/>
    <cellStyle name="Comma 3" xfId="8" xr:uid="{00000000-0005-0000-0000-0000C0020000}"/>
    <cellStyle name="Comma 3 2" xfId="712" xr:uid="{00000000-0005-0000-0000-0000C1020000}"/>
    <cellStyle name="Comma 3 3" xfId="713" xr:uid="{00000000-0005-0000-0000-0000C2020000}"/>
    <cellStyle name="Comma 3 4" xfId="714" xr:uid="{00000000-0005-0000-0000-0000C3020000}"/>
    <cellStyle name="Comma 4" xfId="715" xr:uid="{00000000-0005-0000-0000-0000C4020000}"/>
    <cellStyle name="Comma 4 2" xfId="716" xr:uid="{00000000-0005-0000-0000-0000C5020000}"/>
    <cellStyle name="Comma 4 3" xfId="717" xr:uid="{00000000-0005-0000-0000-0000C6020000}"/>
    <cellStyle name="Comma 4 3 2" xfId="718" xr:uid="{00000000-0005-0000-0000-0000C7020000}"/>
    <cellStyle name="Comma 5" xfId="719" xr:uid="{00000000-0005-0000-0000-0000C8020000}"/>
    <cellStyle name="Comma 5 2" xfId="720" xr:uid="{00000000-0005-0000-0000-0000C9020000}"/>
    <cellStyle name="Comma 5 2 2" xfId="721" xr:uid="{00000000-0005-0000-0000-0000CA020000}"/>
    <cellStyle name="Comma 6" xfId="722" xr:uid="{00000000-0005-0000-0000-0000CB020000}"/>
    <cellStyle name="Comma 6 2" xfId="723" xr:uid="{00000000-0005-0000-0000-0000CC020000}"/>
    <cellStyle name="Comma 6 2 2" xfId="724" xr:uid="{00000000-0005-0000-0000-0000CD020000}"/>
    <cellStyle name="Comma 7" xfId="725" xr:uid="{00000000-0005-0000-0000-0000CE020000}"/>
    <cellStyle name="Comma 7 2" xfId="726" xr:uid="{00000000-0005-0000-0000-0000CF020000}"/>
    <cellStyle name="Comma 8" xfId="727" xr:uid="{00000000-0005-0000-0000-0000D0020000}"/>
    <cellStyle name="Comma 8 2" xfId="728" xr:uid="{00000000-0005-0000-0000-0000D1020000}"/>
    <cellStyle name="Comma 9" xfId="729" xr:uid="{00000000-0005-0000-0000-0000D2020000}"/>
    <cellStyle name="Comma 9 2" xfId="730" xr:uid="{00000000-0005-0000-0000-0000D3020000}"/>
    <cellStyle name="Comma 9 3" xfId="731" xr:uid="{00000000-0005-0000-0000-0000D4020000}"/>
    <cellStyle name="Currency" xfId="1185" builtinId="4"/>
    <cellStyle name="Currency [0] 2" xfId="732" xr:uid="{00000000-0005-0000-0000-0000D6020000}"/>
    <cellStyle name="Currency 10" xfId="733" xr:uid="{00000000-0005-0000-0000-0000D7020000}"/>
    <cellStyle name="Currency 10 2" xfId="734" xr:uid="{00000000-0005-0000-0000-0000D8020000}"/>
    <cellStyle name="Currency 11" xfId="735" xr:uid="{00000000-0005-0000-0000-0000D9020000}"/>
    <cellStyle name="Currency 11 2" xfId="736" xr:uid="{00000000-0005-0000-0000-0000DA020000}"/>
    <cellStyle name="Currency 12" xfId="737" xr:uid="{00000000-0005-0000-0000-0000DB020000}"/>
    <cellStyle name="Currency 2" xfId="9" xr:uid="{00000000-0005-0000-0000-0000DC020000}"/>
    <cellStyle name="Currency 2 2" xfId="738" xr:uid="{00000000-0005-0000-0000-0000DD020000}"/>
    <cellStyle name="Currency 2 3" xfId="739" xr:uid="{00000000-0005-0000-0000-0000DE020000}"/>
    <cellStyle name="Currency 2 4" xfId="740" xr:uid="{00000000-0005-0000-0000-0000DF020000}"/>
    <cellStyle name="Currency 3" xfId="4" xr:uid="{00000000-0005-0000-0000-0000E0020000}"/>
    <cellStyle name="Currency 3 2" xfId="741" xr:uid="{00000000-0005-0000-0000-0000E1020000}"/>
    <cellStyle name="Currency 3 3" xfId="742" xr:uid="{00000000-0005-0000-0000-0000E2020000}"/>
    <cellStyle name="Currency 3 4" xfId="743" xr:uid="{00000000-0005-0000-0000-0000E3020000}"/>
    <cellStyle name="Currency 3 5" xfId="744" xr:uid="{00000000-0005-0000-0000-0000E4020000}"/>
    <cellStyle name="Currency 4" xfId="745" xr:uid="{00000000-0005-0000-0000-0000E5020000}"/>
    <cellStyle name="Currency 4 2" xfId="746" xr:uid="{00000000-0005-0000-0000-0000E6020000}"/>
    <cellStyle name="Currency 4 3" xfId="747" xr:uid="{00000000-0005-0000-0000-0000E7020000}"/>
    <cellStyle name="Currency 4 4" xfId="748" xr:uid="{00000000-0005-0000-0000-0000E8020000}"/>
    <cellStyle name="Currency 5" xfId="749" xr:uid="{00000000-0005-0000-0000-0000E9020000}"/>
    <cellStyle name="Currency 5 2" xfId="750" xr:uid="{00000000-0005-0000-0000-0000EA020000}"/>
    <cellStyle name="Currency 5 3" xfId="751" xr:uid="{00000000-0005-0000-0000-0000EB020000}"/>
    <cellStyle name="Currency 6" xfId="752" xr:uid="{00000000-0005-0000-0000-0000EC020000}"/>
    <cellStyle name="Currency 7" xfId="753" xr:uid="{00000000-0005-0000-0000-0000ED020000}"/>
    <cellStyle name="Currency 8" xfId="754" xr:uid="{00000000-0005-0000-0000-0000EE020000}"/>
    <cellStyle name="Currency 9" xfId="755" xr:uid="{00000000-0005-0000-0000-0000EF020000}"/>
    <cellStyle name="Currency 9 2" xfId="756" xr:uid="{00000000-0005-0000-0000-0000F0020000}"/>
    <cellStyle name="Explanatory Text 2" xfId="757" xr:uid="{00000000-0005-0000-0000-0000F1020000}"/>
    <cellStyle name="Explanatory Text 2 2" xfId="758" xr:uid="{00000000-0005-0000-0000-0000F2020000}"/>
    <cellStyle name="Explanatory Text 2 3" xfId="759" xr:uid="{00000000-0005-0000-0000-0000F3020000}"/>
    <cellStyle name="Explanatory Text 2 4" xfId="760" xr:uid="{00000000-0005-0000-0000-0000F4020000}"/>
    <cellStyle name="Explanatory Text 3" xfId="761" xr:uid="{00000000-0005-0000-0000-0000F5020000}"/>
    <cellStyle name="Explanatory Text 3 2" xfId="762" xr:uid="{00000000-0005-0000-0000-0000F6020000}"/>
    <cellStyle name="Explanatory Text 3 3" xfId="763" xr:uid="{00000000-0005-0000-0000-0000F7020000}"/>
    <cellStyle name="Explanatory Text 3 4" xfId="764" xr:uid="{00000000-0005-0000-0000-0000F8020000}"/>
    <cellStyle name="Explanatory Text 4" xfId="765" xr:uid="{00000000-0005-0000-0000-0000F9020000}"/>
    <cellStyle name="Explanatory Text 4 2" xfId="766" xr:uid="{00000000-0005-0000-0000-0000FA020000}"/>
    <cellStyle name="Explanatory Text 4 3" xfId="767" xr:uid="{00000000-0005-0000-0000-0000FB020000}"/>
    <cellStyle name="Explanatory Text 4 4" xfId="768" xr:uid="{00000000-0005-0000-0000-0000FC020000}"/>
    <cellStyle name="Explanatory Text 5" xfId="769" xr:uid="{00000000-0005-0000-0000-0000FD020000}"/>
    <cellStyle name="Explanatory Text 5 2" xfId="770" xr:uid="{00000000-0005-0000-0000-0000FE020000}"/>
    <cellStyle name="Explanatory Text 5 3" xfId="771" xr:uid="{00000000-0005-0000-0000-0000FF020000}"/>
    <cellStyle name="Explanatory Text 5 4" xfId="772" xr:uid="{00000000-0005-0000-0000-000000030000}"/>
    <cellStyle name="Explanatory Text 6" xfId="773" xr:uid="{00000000-0005-0000-0000-000001030000}"/>
    <cellStyle name="Explanatory Text 6 2" xfId="774" xr:uid="{00000000-0005-0000-0000-000002030000}"/>
    <cellStyle name="Explanatory Text 6 3" xfId="775" xr:uid="{00000000-0005-0000-0000-000003030000}"/>
    <cellStyle name="Explanatory Text 6 4" xfId="776" xr:uid="{00000000-0005-0000-0000-000004030000}"/>
    <cellStyle name="Explanatory Text 7" xfId="777" xr:uid="{00000000-0005-0000-0000-000005030000}"/>
    <cellStyle name="Explanatory Text 7 2" xfId="778" xr:uid="{00000000-0005-0000-0000-000006030000}"/>
    <cellStyle name="Explanatory Text 7 3" xfId="779" xr:uid="{00000000-0005-0000-0000-000007030000}"/>
    <cellStyle name="Explanatory Text 7 4" xfId="780" xr:uid="{00000000-0005-0000-0000-000008030000}"/>
    <cellStyle name="Explanatory Text 8" xfId="781" xr:uid="{00000000-0005-0000-0000-000009030000}"/>
    <cellStyle name="Good 2" xfId="782" xr:uid="{00000000-0005-0000-0000-00000A030000}"/>
    <cellStyle name="Good 2 2" xfId="783" xr:uid="{00000000-0005-0000-0000-00000B030000}"/>
    <cellStyle name="Good 2 3" xfId="784" xr:uid="{00000000-0005-0000-0000-00000C030000}"/>
    <cellStyle name="Good 2 4" xfId="785" xr:uid="{00000000-0005-0000-0000-00000D030000}"/>
    <cellStyle name="Good 3" xfId="786" xr:uid="{00000000-0005-0000-0000-00000E030000}"/>
    <cellStyle name="Good 3 2" xfId="787" xr:uid="{00000000-0005-0000-0000-00000F030000}"/>
    <cellStyle name="Good 3 3" xfId="788" xr:uid="{00000000-0005-0000-0000-000010030000}"/>
    <cellStyle name="Good 3 4" xfId="789" xr:uid="{00000000-0005-0000-0000-000011030000}"/>
    <cellStyle name="Good 4" xfId="790" xr:uid="{00000000-0005-0000-0000-000012030000}"/>
    <cellStyle name="Good 4 2" xfId="791" xr:uid="{00000000-0005-0000-0000-000013030000}"/>
    <cellStyle name="Good 4 3" xfId="792" xr:uid="{00000000-0005-0000-0000-000014030000}"/>
    <cellStyle name="Good 4 4" xfId="793" xr:uid="{00000000-0005-0000-0000-000015030000}"/>
    <cellStyle name="Good 5" xfId="794" xr:uid="{00000000-0005-0000-0000-000016030000}"/>
    <cellStyle name="Good 5 2" xfId="795" xr:uid="{00000000-0005-0000-0000-000017030000}"/>
    <cellStyle name="Good 5 3" xfId="796" xr:uid="{00000000-0005-0000-0000-000018030000}"/>
    <cellStyle name="Good 5 4" xfId="797" xr:uid="{00000000-0005-0000-0000-000019030000}"/>
    <cellStyle name="Good 6" xfId="798" xr:uid="{00000000-0005-0000-0000-00001A030000}"/>
    <cellStyle name="Good 6 2" xfId="799" xr:uid="{00000000-0005-0000-0000-00001B030000}"/>
    <cellStyle name="Good 6 3" xfId="800" xr:uid="{00000000-0005-0000-0000-00001C030000}"/>
    <cellStyle name="Good 6 4" xfId="801" xr:uid="{00000000-0005-0000-0000-00001D030000}"/>
    <cellStyle name="Good 7" xfId="802" xr:uid="{00000000-0005-0000-0000-00001E030000}"/>
    <cellStyle name="Good 7 2" xfId="803" xr:uid="{00000000-0005-0000-0000-00001F030000}"/>
    <cellStyle name="Good 7 3" xfId="804" xr:uid="{00000000-0005-0000-0000-000020030000}"/>
    <cellStyle name="Good 7 4" xfId="805" xr:uid="{00000000-0005-0000-0000-000021030000}"/>
    <cellStyle name="Good 8" xfId="806" xr:uid="{00000000-0005-0000-0000-000022030000}"/>
    <cellStyle name="Heading 1 2" xfId="807" xr:uid="{00000000-0005-0000-0000-000023030000}"/>
    <cellStyle name="Heading 1 2 2" xfId="808" xr:uid="{00000000-0005-0000-0000-000024030000}"/>
    <cellStyle name="Heading 1 2 3" xfId="809" xr:uid="{00000000-0005-0000-0000-000025030000}"/>
    <cellStyle name="Heading 1 2 4" xfId="810" xr:uid="{00000000-0005-0000-0000-000026030000}"/>
    <cellStyle name="Heading 1 3" xfId="811" xr:uid="{00000000-0005-0000-0000-000027030000}"/>
    <cellStyle name="Heading 1 3 2" xfId="812" xr:uid="{00000000-0005-0000-0000-000028030000}"/>
    <cellStyle name="Heading 1 3 3" xfId="813" xr:uid="{00000000-0005-0000-0000-000029030000}"/>
    <cellStyle name="Heading 1 3 4" xfId="814" xr:uid="{00000000-0005-0000-0000-00002A030000}"/>
    <cellStyle name="Heading 1 4" xfId="815" xr:uid="{00000000-0005-0000-0000-00002B030000}"/>
    <cellStyle name="Heading 1 4 2" xfId="816" xr:uid="{00000000-0005-0000-0000-00002C030000}"/>
    <cellStyle name="Heading 1 4 3" xfId="817" xr:uid="{00000000-0005-0000-0000-00002D030000}"/>
    <cellStyle name="Heading 1 4 4" xfId="818" xr:uid="{00000000-0005-0000-0000-00002E030000}"/>
    <cellStyle name="Heading 1 5" xfId="819" xr:uid="{00000000-0005-0000-0000-00002F030000}"/>
    <cellStyle name="Heading 1 5 2" xfId="820" xr:uid="{00000000-0005-0000-0000-000030030000}"/>
    <cellStyle name="Heading 1 5 3" xfId="821" xr:uid="{00000000-0005-0000-0000-000031030000}"/>
    <cellStyle name="Heading 1 5 4" xfId="822" xr:uid="{00000000-0005-0000-0000-000032030000}"/>
    <cellStyle name="Heading 1 6" xfId="823" xr:uid="{00000000-0005-0000-0000-000033030000}"/>
    <cellStyle name="Heading 1 6 2" xfId="824" xr:uid="{00000000-0005-0000-0000-000034030000}"/>
    <cellStyle name="Heading 1 6 3" xfId="825" xr:uid="{00000000-0005-0000-0000-000035030000}"/>
    <cellStyle name="Heading 1 6 4" xfId="826" xr:uid="{00000000-0005-0000-0000-000036030000}"/>
    <cellStyle name="Heading 1 7" xfId="827" xr:uid="{00000000-0005-0000-0000-000037030000}"/>
    <cellStyle name="Heading 1 7 2" xfId="828" xr:uid="{00000000-0005-0000-0000-000038030000}"/>
    <cellStyle name="Heading 1 7 3" xfId="829" xr:uid="{00000000-0005-0000-0000-000039030000}"/>
    <cellStyle name="Heading 1 7 4" xfId="830" xr:uid="{00000000-0005-0000-0000-00003A030000}"/>
    <cellStyle name="Heading 1 8" xfId="831" xr:uid="{00000000-0005-0000-0000-00003B030000}"/>
    <cellStyle name="Heading 2 2" xfId="832" xr:uid="{00000000-0005-0000-0000-00003C030000}"/>
    <cellStyle name="Heading 2 2 2" xfId="833" xr:uid="{00000000-0005-0000-0000-00003D030000}"/>
    <cellStyle name="Heading 2 2 3" xfId="834" xr:uid="{00000000-0005-0000-0000-00003E030000}"/>
    <cellStyle name="Heading 2 2 4" xfId="835" xr:uid="{00000000-0005-0000-0000-00003F030000}"/>
    <cellStyle name="Heading 2 3" xfId="836" xr:uid="{00000000-0005-0000-0000-000040030000}"/>
    <cellStyle name="Heading 2 3 2" xfId="837" xr:uid="{00000000-0005-0000-0000-000041030000}"/>
    <cellStyle name="Heading 2 3 3" xfId="838" xr:uid="{00000000-0005-0000-0000-000042030000}"/>
    <cellStyle name="Heading 2 3 4" xfId="839" xr:uid="{00000000-0005-0000-0000-000043030000}"/>
    <cellStyle name="Heading 2 4" xfId="840" xr:uid="{00000000-0005-0000-0000-000044030000}"/>
    <cellStyle name="Heading 2 4 2" xfId="841" xr:uid="{00000000-0005-0000-0000-000045030000}"/>
    <cellStyle name="Heading 2 4 3" xfId="842" xr:uid="{00000000-0005-0000-0000-000046030000}"/>
    <cellStyle name="Heading 2 4 4" xfId="843" xr:uid="{00000000-0005-0000-0000-000047030000}"/>
    <cellStyle name="Heading 2 5" xfId="844" xr:uid="{00000000-0005-0000-0000-000048030000}"/>
    <cellStyle name="Heading 2 5 2" xfId="845" xr:uid="{00000000-0005-0000-0000-000049030000}"/>
    <cellStyle name="Heading 2 5 3" xfId="846" xr:uid="{00000000-0005-0000-0000-00004A030000}"/>
    <cellStyle name="Heading 2 5 4" xfId="847" xr:uid="{00000000-0005-0000-0000-00004B030000}"/>
    <cellStyle name="Heading 2 6" xfId="848" xr:uid="{00000000-0005-0000-0000-00004C030000}"/>
    <cellStyle name="Heading 2 6 2" xfId="849" xr:uid="{00000000-0005-0000-0000-00004D030000}"/>
    <cellStyle name="Heading 2 6 3" xfId="850" xr:uid="{00000000-0005-0000-0000-00004E030000}"/>
    <cellStyle name="Heading 2 6 4" xfId="851" xr:uid="{00000000-0005-0000-0000-00004F030000}"/>
    <cellStyle name="Heading 2 7" xfId="852" xr:uid="{00000000-0005-0000-0000-000050030000}"/>
    <cellStyle name="Heading 2 7 2" xfId="853" xr:uid="{00000000-0005-0000-0000-000051030000}"/>
    <cellStyle name="Heading 2 7 3" xfId="854" xr:uid="{00000000-0005-0000-0000-000052030000}"/>
    <cellStyle name="Heading 2 7 4" xfId="855" xr:uid="{00000000-0005-0000-0000-000053030000}"/>
    <cellStyle name="Heading 2 8" xfId="856" xr:uid="{00000000-0005-0000-0000-000054030000}"/>
    <cellStyle name="Heading 3 2" xfId="857" xr:uid="{00000000-0005-0000-0000-000055030000}"/>
    <cellStyle name="Heading 3 2 2" xfId="858" xr:uid="{00000000-0005-0000-0000-000056030000}"/>
    <cellStyle name="Heading 3 2 3" xfId="859" xr:uid="{00000000-0005-0000-0000-000057030000}"/>
    <cellStyle name="Heading 3 2 4" xfId="860" xr:uid="{00000000-0005-0000-0000-000058030000}"/>
    <cellStyle name="Heading 3 3" xfId="861" xr:uid="{00000000-0005-0000-0000-000059030000}"/>
    <cellStyle name="Heading 3 3 2" xfId="862" xr:uid="{00000000-0005-0000-0000-00005A030000}"/>
    <cellStyle name="Heading 3 3 3" xfId="863" xr:uid="{00000000-0005-0000-0000-00005B030000}"/>
    <cellStyle name="Heading 3 3 4" xfId="864" xr:uid="{00000000-0005-0000-0000-00005C030000}"/>
    <cellStyle name="Heading 3 4" xfId="865" xr:uid="{00000000-0005-0000-0000-00005D030000}"/>
    <cellStyle name="Heading 3 4 2" xfId="866" xr:uid="{00000000-0005-0000-0000-00005E030000}"/>
    <cellStyle name="Heading 3 4 3" xfId="867" xr:uid="{00000000-0005-0000-0000-00005F030000}"/>
    <cellStyle name="Heading 3 4 4" xfId="868" xr:uid="{00000000-0005-0000-0000-000060030000}"/>
    <cellStyle name="Heading 3 5" xfId="869" xr:uid="{00000000-0005-0000-0000-000061030000}"/>
    <cellStyle name="Heading 3 5 2" xfId="870" xr:uid="{00000000-0005-0000-0000-000062030000}"/>
    <cellStyle name="Heading 3 5 3" xfId="871" xr:uid="{00000000-0005-0000-0000-000063030000}"/>
    <cellStyle name="Heading 3 5 4" xfId="872" xr:uid="{00000000-0005-0000-0000-000064030000}"/>
    <cellStyle name="Heading 3 6" xfId="873" xr:uid="{00000000-0005-0000-0000-000065030000}"/>
    <cellStyle name="Heading 3 6 2" xfId="874" xr:uid="{00000000-0005-0000-0000-000066030000}"/>
    <cellStyle name="Heading 3 6 3" xfId="875" xr:uid="{00000000-0005-0000-0000-000067030000}"/>
    <cellStyle name="Heading 3 6 4" xfId="876" xr:uid="{00000000-0005-0000-0000-000068030000}"/>
    <cellStyle name="Heading 3 7" xfId="877" xr:uid="{00000000-0005-0000-0000-000069030000}"/>
    <cellStyle name="Heading 3 7 2" xfId="878" xr:uid="{00000000-0005-0000-0000-00006A030000}"/>
    <cellStyle name="Heading 3 7 3" xfId="879" xr:uid="{00000000-0005-0000-0000-00006B030000}"/>
    <cellStyle name="Heading 3 7 4" xfId="880" xr:uid="{00000000-0005-0000-0000-00006C030000}"/>
    <cellStyle name="Heading 3 8" xfId="881" xr:uid="{00000000-0005-0000-0000-00006D030000}"/>
    <cellStyle name="Heading 4 2" xfId="882" xr:uid="{00000000-0005-0000-0000-00006E030000}"/>
    <cellStyle name="Heading 4 2 2" xfId="883" xr:uid="{00000000-0005-0000-0000-00006F030000}"/>
    <cellStyle name="Heading 4 2 3" xfId="884" xr:uid="{00000000-0005-0000-0000-000070030000}"/>
    <cellStyle name="Heading 4 2 4" xfId="885" xr:uid="{00000000-0005-0000-0000-000071030000}"/>
    <cellStyle name="Heading 4 3" xfId="886" xr:uid="{00000000-0005-0000-0000-000072030000}"/>
    <cellStyle name="Heading 4 3 2" xfId="887" xr:uid="{00000000-0005-0000-0000-000073030000}"/>
    <cellStyle name="Heading 4 3 3" xfId="888" xr:uid="{00000000-0005-0000-0000-000074030000}"/>
    <cellStyle name="Heading 4 3 4" xfId="889" xr:uid="{00000000-0005-0000-0000-000075030000}"/>
    <cellStyle name="Heading 4 4" xfId="890" xr:uid="{00000000-0005-0000-0000-000076030000}"/>
    <cellStyle name="Heading 4 4 2" xfId="891" xr:uid="{00000000-0005-0000-0000-000077030000}"/>
    <cellStyle name="Heading 4 4 3" xfId="892" xr:uid="{00000000-0005-0000-0000-000078030000}"/>
    <cellStyle name="Heading 4 4 4" xfId="893" xr:uid="{00000000-0005-0000-0000-000079030000}"/>
    <cellStyle name="Heading 4 5" xfId="894" xr:uid="{00000000-0005-0000-0000-00007A030000}"/>
    <cellStyle name="Heading 4 5 2" xfId="895" xr:uid="{00000000-0005-0000-0000-00007B030000}"/>
    <cellStyle name="Heading 4 5 3" xfId="896" xr:uid="{00000000-0005-0000-0000-00007C030000}"/>
    <cellStyle name="Heading 4 5 4" xfId="897" xr:uid="{00000000-0005-0000-0000-00007D030000}"/>
    <cellStyle name="Heading 4 6" xfId="898" xr:uid="{00000000-0005-0000-0000-00007E030000}"/>
    <cellStyle name="Heading 4 6 2" xfId="899" xr:uid="{00000000-0005-0000-0000-00007F030000}"/>
    <cellStyle name="Heading 4 6 3" xfId="900" xr:uid="{00000000-0005-0000-0000-000080030000}"/>
    <cellStyle name="Heading 4 6 4" xfId="901" xr:uid="{00000000-0005-0000-0000-000081030000}"/>
    <cellStyle name="Heading 4 7" xfId="902" xr:uid="{00000000-0005-0000-0000-000082030000}"/>
    <cellStyle name="Heading 4 7 2" xfId="903" xr:uid="{00000000-0005-0000-0000-000083030000}"/>
    <cellStyle name="Heading 4 7 3" xfId="904" xr:uid="{00000000-0005-0000-0000-000084030000}"/>
    <cellStyle name="Heading 4 7 4" xfId="905" xr:uid="{00000000-0005-0000-0000-000085030000}"/>
    <cellStyle name="Heading 4 8" xfId="906" xr:uid="{00000000-0005-0000-0000-000086030000}"/>
    <cellStyle name="Input 2" xfId="907" xr:uid="{00000000-0005-0000-0000-000087030000}"/>
    <cellStyle name="Input 2 2" xfId="908" xr:uid="{00000000-0005-0000-0000-000088030000}"/>
    <cellStyle name="Input 2 3" xfId="909" xr:uid="{00000000-0005-0000-0000-000089030000}"/>
    <cellStyle name="Input 2 4" xfId="910" xr:uid="{00000000-0005-0000-0000-00008A030000}"/>
    <cellStyle name="Input 3" xfId="911" xr:uid="{00000000-0005-0000-0000-00008B030000}"/>
    <cellStyle name="Input 3 2" xfId="912" xr:uid="{00000000-0005-0000-0000-00008C030000}"/>
    <cellStyle name="Input 3 3" xfId="913" xr:uid="{00000000-0005-0000-0000-00008D030000}"/>
    <cellStyle name="Input 3 4" xfId="914" xr:uid="{00000000-0005-0000-0000-00008E030000}"/>
    <cellStyle name="Input 4" xfId="915" xr:uid="{00000000-0005-0000-0000-00008F030000}"/>
    <cellStyle name="Input 4 2" xfId="916" xr:uid="{00000000-0005-0000-0000-000090030000}"/>
    <cellStyle name="Input 4 3" xfId="917" xr:uid="{00000000-0005-0000-0000-000091030000}"/>
    <cellStyle name="Input 4 4" xfId="918" xr:uid="{00000000-0005-0000-0000-000092030000}"/>
    <cellStyle name="Input 5" xfId="919" xr:uid="{00000000-0005-0000-0000-000093030000}"/>
    <cellStyle name="Input 5 2" xfId="920" xr:uid="{00000000-0005-0000-0000-000094030000}"/>
    <cellStyle name="Input 5 3" xfId="921" xr:uid="{00000000-0005-0000-0000-000095030000}"/>
    <cellStyle name="Input 5 4" xfId="922" xr:uid="{00000000-0005-0000-0000-000096030000}"/>
    <cellStyle name="Input 6" xfId="923" xr:uid="{00000000-0005-0000-0000-000097030000}"/>
    <cellStyle name="Input 6 2" xfId="924" xr:uid="{00000000-0005-0000-0000-000098030000}"/>
    <cellStyle name="Input 6 3" xfId="925" xr:uid="{00000000-0005-0000-0000-000099030000}"/>
    <cellStyle name="Input 6 4" xfId="926" xr:uid="{00000000-0005-0000-0000-00009A030000}"/>
    <cellStyle name="Input 7" xfId="927" xr:uid="{00000000-0005-0000-0000-00009B030000}"/>
    <cellStyle name="Input 7 2" xfId="928" xr:uid="{00000000-0005-0000-0000-00009C030000}"/>
    <cellStyle name="Input 7 3" xfId="929" xr:uid="{00000000-0005-0000-0000-00009D030000}"/>
    <cellStyle name="Input 7 4" xfId="930" xr:uid="{00000000-0005-0000-0000-00009E030000}"/>
    <cellStyle name="Input 8" xfId="931" xr:uid="{00000000-0005-0000-0000-00009F030000}"/>
    <cellStyle name="Linked Cell 2" xfId="932" xr:uid="{00000000-0005-0000-0000-0000A0030000}"/>
    <cellStyle name="Linked Cell 2 2" xfId="933" xr:uid="{00000000-0005-0000-0000-0000A1030000}"/>
    <cellStyle name="Linked Cell 2 3" xfId="934" xr:uid="{00000000-0005-0000-0000-0000A2030000}"/>
    <cellStyle name="Linked Cell 2 4" xfId="935" xr:uid="{00000000-0005-0000-0000-0000A3030000}"/>
    <cellStyle name="Linked Cell 3" xfId="936" xr:uid="{00000000-0005-0000-0000-0000A4030000}"/>
    <cellStyle name="Linked Cell 3 2" xfId="937" xr:uid="{00000000-0005-0000-0000-0000A5030000}"/>
    <cellStyle name="Linked Cell 3 3" xfId="938" xr:uid="{00000000-0005-0000-0000-0000A6030000}"/>
    <cellStyle name="Linked Cell 3 4" xfId="939" xr:uid="{00000000-0005-0000-0000-0000A7030000}"/>
    <cellStyle name="Linked Cell 4" xfId="940" xr:uid="{00000000-0005-0000-0000-0000A8030000}"/>
    <cellStyle name="Linked Cell 4 2" xfId="941" xr:uid="{00000000-0005-0000-0000-0000A9030000}"/>
    <cellStyle name="Linked Cell 4 3" xfId="942" xr:uid="{00000000-0005-0000-0000-0000AA030000}"/>
    <cellStyle name="Linked Cell 4 4" xfId="943" xr:uid="{00000000-0005-0000-0000-0000AB030000}"/>
    <cellStyle name="Linked Cell 5" xfId="944" xr:uid="{00000000-0005-0000-0000-0000AC030000}"/>
    <cellStyle name="Linked Cell 5 2" xfId="945" xr:uid="{00000000-0005-0000-0000-0000AD030000}"/>
    <cellStyle name="Linked Cell 5 3" xfId="946" xr:uid="{00000000-0005-0000-0000-0000AE030000}"/>
    <cellStyle name="Linked Cell 5 4" xfId="947" xr:uid="{00000000-0005-0000-0000-0000AF030000}"/>
    <cellStyle name="Linked Cell 6" xfId="948" xr:uid="{00000000-0005-0000-0000-0000B0030000}"/>
    <cellStyle name="Linked Cell 6 2" xfId="949" xr:uid="{00000000-0005-0000-0000-0000B1030000}"/>
    <cellStyle name="Linked Cell 6 3" xfId="950" xr:uid="{00000000-0005-0000-0000-0000B2030000}"/>
    <cellStyle name="Linked Cell 6 4" xfId="951" xr:uid="{00000000-0005-0000-0000-0000B3030000}"/>
    <cellStyle name="Linked Cell 7" xfId="952" xr:uid="{00000000-0005-0000-0000-0000B4030000}"/>
    <cellStyle name="Linked Cell 7 2" xfId="953" xr:uid="{00000000-0005-0000-0000-0000B5030000}"/>
    <cellStyle name="Linked Cell 7 3" xfId="954" xr:uid="{00000000-0005-0000-0000-0000B6030000}"/>
    <cellStyle name="Linked Cell 7 4" xfId="955" xr:uid="{00000000-0005-0000-0000-0000B7030000}"/>
    <cellStyle name="Linked Cell 8" xfId="956" xr:uid="{00000000-0005-0000-0000-0000B8030000}"/>
    <cellStyle name="Neutral 2" xfId="957" xr:uid="{00000000-0005-0000-0000-0000B9030000}"/>
    <cellStyle name="Neutral 2 2" xfId="958" xr:uid="{00000000-0005-0000-0000-0000BA030000}"/>
    <cellStyle name="Neutral 2 3" xfId="959" xr:uid="{00000000-0005-0000-0000-0000BB030000}"/>
    <cellStyle name="Neutral 2 4" xfId="960" xr:uid="{00000000-0005-0000-0000-0000BC030000}"/>
    <cellStyle name="Neutral 3" xfId="961" xr:uid="{00000000-0005-0000-0000-0000BD030000}"/>
    <cellStyle name="Neutral 3 2" xfId="962" xr:uid="{00000000-0005-0000-0000-0000BE030000}"/>
    <cellStyle name="Neutral 3 3" xfId="963" xr:uid="{00000000-0005-0000-0000-0000BF030000}"/>
    <cellStyle name="Neutral 3 4" xfId="964" xr:uid="{00000000-0005-0000-0000-0000C0030000}"/>
    <cellStyle name="Neutral 4" xfId="965" xr:uid="{00000000-0005-0000-0000-0000C1030000}"/>
    <cellStyle name="Neutral 4 2" xfId="966" xr:uid="{00000000-0005-0000-0000-0000C2030000}"/>
    <cellStyle name="Neutral 4 3" xfId="967" xr:uid="{00000000-0005-0000-0000-0000C3030000}"/>
    <cellStyle name="Neutral 4 4" xfId="968" xr:uid="{00000000-0005-0000-0000-0000C4030000}"/>
    <cellStyle name="Neutral 5" xfId="969" xr:uid="{00000000-0005-0000-0000-0000C5030000}"/>
    <cellStyle name="Neutral 5 2" xfId="970" xr:uid="{00000000-0005-0000-0000-0000C6030000}"/>
    <cellStyle name="Neutral 5 3" xfId="971" xr:uid="{00000000-0005-0000-0000-0000C7030000}"/>
    <cellStyle name="Neutral 5 4" xfId="972" xr:uid="{00000000-0005-0000-0000-0000C8030000}"/>
    <cellStyle name="Neutral 6" xfId="973" xr:uid="{00000000-0005-0000-0000-0000C9030000}"/>
    <cellStyle name="Neutral 6 2" xfId="974" xr:uid="{00000000-0005-0000-0000-0000CA030000}"/>
    <cellStyle name="Neutral 6 3" xfId="975" xr:uid="{00000000-0005-0000-0000-0000CB030000}"/>
    <cellStyle name="Neutral 6 4" xfId="976" xr:uid="{00000000-0005-0000-0000-0000CC030000}"/>
    <cellStyle name="Neutral 7" xfId="977" xr:uid="{00000000-0005-0000-0000-0000CD030000}"/>
    <cellStyle name="Neutral 7 2" xfId="978" xr:uid="{00000000-0005-0000-0000-0000CE030000}"/>
    <cellStyle name="Neutral 7 3" xfId="979" xr:uid="{00000000-0005-0000-0000-0000CF030000}"/>
    <cellStyle name="Neutral 7 4" xfId="980" xr:uid="{00000000-0005-0000-0000-0000D0030000}"/>
    <cellStyle name="Neutral 8" xfId="981" xr:uid="{00000000-0005-0000-0000-0000D1030000}"/>
    <cellStyle name="Normal" xfId="0" builtinId="0"/>
    <cellStyle name="Normal 10" xfId="982" xr:uid="{00000000-0005-0000-0000-0000D3030000}"/>
    <cellStyle name="Normal 11" xfId="983" xr:uid="{00000000-0005-0000-0000-0000D4030000}"/>
    <cellStyle name="Normal 12" xfId="984" xr:uid="{00000000-0005-0000-0000-0000D5030000}"/>
    <cellStyle name="Normal 12 2" xfId="985" xr:uid="{00000000-0005-0000-0000-0000D6030000}"/>
    <cellStyle name="Normal 12_A-1" xfId="986" xr:uid="{00000000-0005-0000-0000-0000D7030000}"/>
    <cellStyle name="Normal 13" xfId="987" xr:uid="{00000000-0005-0000-0000-0000D8030000}"/>
    <cellStyle name="Normal 14" xfId="988" xr:uid="{00000000-0005-0000-0000-0000D9030000}"/>
    <cellStyle name="Normal 14 2" xfId="989" xr:uid="{00000000-0005-0000-0000-0000DA030000}"/>
    <cellStyle name="Normal 14_A-1" xfId="990" xr:uid="{00000000-0005-0000-0000-0000DB030000}"/>
    <cellStyle name="Normal 15" xfId="991" xr:uid="{00000000-0005-0000-0000-0000DC030000}"/>
    <cellStyle name="Normal 16" xfId="992" xr:uid="{00000000-0005-0000-0000-0000DD030000}"/>
    <cellStyle name="Normal 16 2" xfId="993" xr:uid="{00000000-0005-0000-0000-0000DE030000}"/>
    <cellStyle name="Normal 17" xfId="994" xr:uid="{00000000-0005-0000-0000-0000DF030000}"/>
    <cellStyle name="Normal 18" xfId="995" xr:uid="{00000000-0005-0000-0000-0000E0030000}"/>
    <cellStyle name="Normal 19" xfId="996" xr:uid="{00000000-0005-0000-0000-0000E1030000}"/>
    <cellStyle name="Normal 2" xfId="6" xr:uid="{00000000-0005-0000-0000-0000E2030000}"/>
    <cellStyle name="Normal 2 10" xfId="997" xr:uid="{00000000-0005-0000-0000-0000E3030000}"/>
    <cellStyle name="Normal 2 11" xfId="998" xr:uid="{00000000-0005-0000-0000-0000E4030000}"/>
    <cellStyle name="Normal 2 12" xfId="999" xr:uid="{00000000-0005-0000-0000-0000E5030000}"/>
    <cellStyle name="Normal 2 13" xfId="1000" xr:uid="{00000000-0005-0000-0000-0000E6030000}"/>
    <cellStyle name="Normal 2 13 2" xfId="1001" xr:uid="{00000000-0005-0000-0000-0000E7030000}"/>
    <cellStyle name="Normal 2 13_A-1" xfId="1002" xr:uid="{00000000-0005-0000-0000-0000E8030000}"/>
    <cellStyle name="Normal 2 14" xfId="1003" xr:uid="{00000000-0005-0000-0000-0000E9030000}"/>
    <cellStyle name="Normal 2 15" xfId="1004" xr:uid="{00000000-0005-0000-0000-0000EA030000}"/>
    <cellStyle name="Normal 2 16" xfId="1005" xr:uid="{00000000-0005-0000-0000-0000EB030000}"/>
    <cellStyle name="Normal 2 17" xfId="1006" xr:uid="{00000000-0005-0000-0000-0000EC030000}"/>
    <cellStyle name="Normal 2 18" xfId="1007" xr:uid="{00000000-0005-0000-0000-0000ED030000}"/>
    <cellStyle name="Normal 2 19" xfId="1008" xr:uid="{00000000-0005-0000-0000-0000EE030000}"/>
    <cellStyle name="Normal 2 2" xfId="1009" xr:uid="{00000000-0005-0000-0000-0000EF030000}"/>
    <cellStyle name="Normal 2 2 2" xfId="1010" xr:uid="{00000000-0005-0000-0000-0000F0030000}"/>
    <cellStyle name="Normal 2 2 3" xfId="1011" xr:uid="{00000000-0005-0000-0000-0000F1030000}"/>
    <cellStyle name="Normal 2 2 4" xfId="1012" xr:uid="{00000000-0005-0000-0000-0000F2030000}"/>
    <cellStyle name="Normal 2 20" xfId="1013" xr:uid="{00000000-0005-0000-0000-0000F3030000}"/>
    <cellStyle name="Normal 2 3" xfId="1014" xr:uid="{00000000-0005-0000-0000-0000F4030000}"/>
    <cellStyle name="Normal 2 3 2" xfId="1015" xr:uid="{00000000-0005-0000-0000-0000F5030000}"/>
    <cellStyle name="Normal 2 4" xfId="1016" xr:uid="{00000000-0005-0000-0000-0000F6030000}"/>
    <cellStyle name="Normal 2 4 2" xfId="1017" xr:uid="{00000000-0005-0000-0000-0000F7030000}"/>
    <cellStyle name="Normal 2 5" xfId="1018" xr:uid="{00000000-0005-0000-0000-0000F8030000}"/>
    <cellStyle name="Normal 2 5 2" xfId="1019" xr:uid="{00000000-0005-0000-0000-0000F9030000}"/>
    <cellStyle name="Normal 2 5 3" xfId="1020" xr:uid="{00000000-0005-0000-0000-0000FA030000}"/>
    <cellStyle name="Normal 2 5_A-1" xfId="1021" xr:uid="{00000000-0005-0000-0000-0000FB030000}"/>
    <cellStyle name="Normal 2 6" xfId="1022" xr:uid="{00000000-0005-0000-0000-0000FC030000}"/>
    <cellStyle name="Normal 2 7" xfId="1023" xr:uid="{00000000-0005-0000-0000-0000FD030000}"/>
    <cellStyle name="Normal 2 8" xfId="1024" xr:uid="{00000000-0005-0000-0000-0000FE030000}"/>
    <cellStyle name="Normal 2 9" xfId="1025" xr:uid="{00000000-0005-0000-0000-0000FF030000}"/>
    <cellStyle name="Normal 2_2012-13 Distr" xfId="1026" xr:uid="{00000000-0005-0000-0000-000000040000}"/>
    <cellStyle name="Normal 20" xfId="1027" xr:uid="{00000000-0005-0000-0000-000001040000}"/>
    <cellStyle name="Normal 21" xfId="1028" xr:uid="{00000000-0005-0000-0000-000002040000}"/>
    <cellStyle name="Normal 22" xfId="1029" xr:uid="{00000000-0005-0000-0000-000003040000}"/>
    <cellStyle name="Normal 23" xfId="1030" xr:uid="{00000000-0005-0000-0000-000004040000}"/>
    <cellStyle name="Normal 24" xfId="1031" xr:uid="{00000000-0005-0000-0000-000005040000}"/>
    <cellStyle name="Normal 25" xfId="1032" xr:uid="{00000000-0005-0000-0000-000006040000}"/>
    <cellStyle name="Normal 26" xfId="1033" xr:uid="{00000000-0005-0000-0000-000007040000}"/>
    <cellStyle name="Normal 3" xfId="1034" xr:uid="{00000000-0005-0000-0000-000008040000}"/>
    <cellStyle name="Normal 3 2" xfId="1035" xr:uid="{00000000-0005-0000-0000-000009040000}"/>
    <cellStyle name="Normal 3 3" xfId="1036" xr:uid="{00000000-0005-0000-0000-00000A040000}"/>
    <cellStyle name="Normal 3 4" xfId="1037" xr:uid="{00000000-0005-0000-0000-00000B040000}"/>
    <cellStyle name="Normal 3 5" xfId="1038" xr:uid="{00000000-0005-0000-0000-00000C040000}"/>
    <cellStyle name="Normal 4" xfId="1039" xr:uid="{00000000-0005-0000-0000-00000D040000}"/>
    <cellStyle name="Normal 4 2" xfId="1040" xr:uid="{00000000-0005-0000-0000-00000E040000}"/>
    <cellStyle name="Normal 4 3" xfId="1041" xr:uid="{00000000-0005-0000-0000-00000F040000}"/>
    <cellStyle name="Normal 4 4" xfId="1042" xr:uid="{00000000-0005-0000-0000-000010040000}"/>
    <cellStyle name="Normal 4 5" xfId="1043" xr:uid="{00000000-0005-0000-0000-000011040000}"/>
    <cellStyle name="Normal 5" xfId="1044" xr:uid="{00000000-0005-0000-0000-000012040000}"/>
    <cellStyle name="Normal 5 2" xfId="1045" xr:uid="{00000000-0005-0000-0000-000013040000}"/>
    <cellStyle name="Normal 6" xfId="1046" xr:uid="{00000000-0005-0000-0000-000014040000}"/>
    <cellStyle name="Normal 6 2" xfId="1047" xr:uid="{00000000-0005-0000-0000-000015040000}"/>
    <cellStyle name="Normal 7" xfId="1048" xr:uid="{00000000-0005-0000-0000-000016040000}"/>
    <cellStyle name="Normal 8" xfId="1049" xr:uid="{00000000-0005-0000-0000-000017040000}"/>
    <cellStyle name="Normal 8 2" xfId="1050" xr:uid="{00000000-0005-0000-0000-000018040000}"/>
    <cellStyle name="Normal 9" xfId="1051" xr:uid="{00000000-0005-0000-0000-000019040000}"/>
    <cellStyle name="Normal 9 2" xfId="1052" xr:uid="{00000000-0005-0000-0000-00001A040000}"/>
    <cellStyle name="Note 2" xfId="1053" xr:uid="{00000000-0005-0000-0000-00001B040000}"/>
    <cellStyle name="Note 2 2" xfId="1054" xr:uid="{00000000-0005-0000-0000-00001C040000}"/>
    <cellStyle name="Note 2 3" xfId="1055" xr:uid="{00000000-0005-0000-0000-00001D040000}"/>
    <cellStyle name="Note 2 4" xfId="1056" xr:uid="{00000000-0005-0000-0000-00001E040000}"/>
    <cellStyle name="Note 2 5" xfId="1057" xr:uid="{00000000-0005-0000-0000-00001F040000}"/>
    <cellStyle name="Note 3" xfId="1058" xr:uid="{00000000-0005-0000-0000-000020040000}"/>
    <cellStyle name="Note 3 2" xfId="1059" xr:uid="{00000000-0005-0000-0000-000021040000}"/>
    <cellStyle name="Note 3 3" xfId="1060" xr:uid="{00000000-0005-0000-0000-000022040000}"/>
    <cellStyle name="Note 3 4" xfId="1061" xr:uid="{00000000-0005-0000-0000-000023040000}"/>
    <cellStyle name="Note 4" xfId="1062" xr:uid="{00000000-0005-0000-0000-000024040000}"/>
    <cellStyle name="Note 4 2" xfId="1063" xr:uid="{00000000-0005-0000-0000-000025040000}"/>
    <cellStyle name="Note 4 3" xfId="1064" xr:uid="{00000000-0005-0000-0000-000026040000}"/>
    <cellStyle name="Note 4 4" xfId="1065" xr:uid="{00000000-0005-0000-0000-000027040000}"/>
    <cellStyle name="Note 5" xfId="1066" xr:uid="{00000000-0005-0000-0000-000028040000}"/>
    <cellStyle name="Note 5 2" xfId="1067" xr:uid="{00000000-0005-0000-0000-000029040000}"/>
    <cellStyle name="Note 5 3" xfId="1068" xr:uid="{00000000-0005-0000-0000-00002A040000}"/>
    <cellStyle name="Note 5 4" xfId="1069" xr:uid="{00000000-0005-0000-0000-00002B040000}"/>
    <cellStyle name="Note 6" xfId="1070" xr:uid="{00000000-0005-0000-0000-00002C040000}"/>
    <cellStyle name="Note 6 2" xfId="1071" xr:uid="{00000000-0005-0000-0000-00002D040000}"/>
    <cellStyle name="Note 6 3" xfId="1072" xr:uid="{00000000-0005-0000-0000-00002E040000}"/>
    <cellStyle name="Note 6 4" xfId="1073" xr:uid="{00000000-0005-0000-0000-00002F040000}"/>
    <cellStyle name="Note 7" xfId="1074" xr:uid="{00000000-0005-0000-0000-000030040000}"/>
    <cellStyle name="Note 7 2" xfId="1075" xr:uid="{00000000-0005-0000-0000-000031040000}"/>
    <cellStyle name="Note 7 3" xfId="1076" xr:uid="{00000000-0005-0000-0000-000032040000}"/>
    <cellStyle name="Note 7 4" xfId="1077" xr:uid="{00000000-0005-0000-0000-000033040000}"/>
    <cellStyle name="Note 8" xfId="1078" xr:uid="{00000000-0005-0000-0000-000034040000}"/>
    <cellStyle name="Output 2" xfId="1079" xr:uid="{00000000-0005-0000-0000-000035040000}"/>
    <cellStyle name="Output 2 2" xfId="1080" xr:uid="{00000000-0005-0000-0000-000036040000}"/>
    <cellStyle name="Output 2 3" xfId="1081" xr:uid="{00000000-0005-0000-0000-000037040000}"/>
    <cellStyle name="Output 2 4" xfId="1082" xr:uid="{00000000-0005-0000-0000-000038040000}"/>
    <cellStyle name="Output 3" xfId="1083" xr:uid="{00000000-0005-0000-0000-000039040000}"/>
    <cellStyle name="Output 3 2" xfId="1084" xr:uid="{00000000-0005-0000-0000-00003A040000}"/>
    <cellStyle name="Output 3 3" xfId="1085" xr:uid="{00000000-0005-0000-0000-00003B040000}"/>
    <cellStyle name="Output 3 4" xfId="1086" xr:uid="{00000000-0005-0000-0000-00003C040000}"/>
    <cellStyle name="Output 4" xfId="1087" xr:uid="{00000000-0005-0000-0000-00003D040000}"/>
    <cellStyle name="Output 4 2" xfId="1088" xr:uid="{00000000-0005-0000-0000-00003E040000}"/>
    <cellStyle name="Output 4 3" xfId="1089" xr:uid="{00000000-0005-0000-0000-00003F040000}"/>
    <cellStyle name="Output 4 4" xfId="1090" xr:uid="{00000000-0005-0000-0000-000040040000}"/>
    <cellStyle name="Output 5" xfId="1091" xr:uid="{00000000-0005-0000-0000-000041040000}"/>
    <cellStyle name="Output 5 2" xfId="1092" xr:uid="{00000000-0005-0000-0000-000042040000}"/>
    <cellStyle name="Output 5 3" xfId="1093" xr:uid="{00000000-0005-0000-0000-000043040000}"/>
    <cellStyle name="Output 5 4" xfId="1094" xr:uid="{00000000-0005-0000-0000-000044040000}"/>
    <cellStyle name="Output 6" xfId="1095" xr:uid="{00000000-0005-0000-0000-000045040000}"/>
    <cellStyle name="Output 6 2" xfId="1096" xr:uid="{00000000-0005-0000-0000-000046040000}"/>
    <cellStyle name="Output 6 3" xfId="1097" xr:uid="{00000000-0005-0000-0000-000047040000}"/>
    <cellStyle name="Output 6 4" xfId="1098" xr:uid="{00000000-0005-0000-0000-000048040000}"/>
    <cellStyle name="Output 7" xfId="1099" xr:uid="{00000000-0005-0000-0000-000049040000}"/>
    <cellStyle name="Output 7 2" xfId="1100" xr:uid="{00000000-0005-0000-0000-00004A040000}"/>
    <cellStyle name="Output 7 3" xfId="1101" xr:uid="{00000000-0005-0000-0000-00004B040000}"/>
    <cellStyle name="Output 7 4" xfId="1102" xr:uid="{00000000-0005-0000-0000-00004C040000}"/>
    <cellStyle name="Output 8" xfId="1103" xr:uid="{00000000-0005-0000-0000-00004D040000}"/>
    <cellStyle name="Percent" xfId="2" builtinId="5"/>
    <cellStyle name="Percent 2" xfId="5" xr:uid="{00000000-0005-0000-0000-00004F040000}"/>
    <cellStyle name="Percent 2 2" xfId="1104" xr:uid="{00000000-0005-0000-0000-000050040000}"/>
    <cellStyle name="Percent 2 3" xfId="1105" xr:uid="{00000000-0005-0000-0000-000051040000}"/>
    <cellStyle name="Percent 2 4" xfId="1106" xr:uid="{00000000-0005-0000-0000-000052040000}"/>
    <cellStyle name="Percent 3" xfId="7" xr:uid="{00000000-0005-0000-0000-000053040000}"/>
    <cellStyle name="Percent 3 2" xfId="1107" xr:uid="{00000000-0005-0000-0000-000054040000}"/>
    <cellStyle name="Percent 4" xfId="1108" xr:uid="{00000000-0005-0000-0000-000055040000}"/>
    <cellStyle name="Percent 5" xfId="1109" xr:uid="{00000000-0005-0000-0000-000056040000}"/>
    <cellStyle name="Title 2" xfId="1110" xr:uid="{00000000-0005-0000-0000-000057040000}"/>
    <cellStyle name="Title 2 2" xfId="1111" xr:uid="{00000000-0005-0000-0000-000058040000}"/>
    <cellStyle name="Title 2 3" xfId="1112" xr:uid="{00000000-0005-0000-0000-000059040000}"/>
    <cellStyle name="Title 2 4" xfId="1113" xr:uid="{00000000-0005-0000-0000-00005A040000}"/>
    <cellStyle name="Title 3" xfId="1114" xr:uid="{00000000-0005-0000-0000-00005B040000}"/>
    <cellStyle name="Title 3 2" xfId="1115" xr:uid="{00000000-0005-0000-0000-00005C040000}"/>
    <cellStyle name="Title 3 3" xfId="1116" xr:uid="{00000000-0005-0000-0000-00005D040000}"/>
    <cellStyle name="Title 3 4" xfId="1117" xr:uid="{00000000-0005-0000-0000-00005E040000}"/>
    <cellStyle name="Title 4" xfId="1118" xr:uid="{00000000-0005-0000-0000-00005F040000}"/>
    <cellStyle name="Title 4 2" xfId="1119" xr:uid="{00000000-0005-0000-0000-000060040000}"/>
    <cellStyle name="Title 4 3" xfId="1120" xr:uid="{00000000-0005-0000-0000-000061040000}"/>
    <cellStyle name="Title 4 4" xfId="1121" xr:uid="{00000000-0005-0000-0000-000062040000}"/>
    <cellStyle name="Title 5" xfId="1122" xr:uid="{00000000-0005-0000-0000-000063040000}"/>
    <cellStyle name="Title 5 2" xfId="1123" xr:uid="{00000000-0005-0000-0000-000064040000}"/>
    <cellStyle name="Title 5 3" xfId="1124" xr:uid="{00000000-0005-0000-0000-000065040000}"/>
    <cellStyle name="Title 5 4" xfId="1125" xr:uid="{00000000-0005-0000-0000-000066040000}"/>
    <cellStyle name="Title 6" xfId="1126" xr:uid="{00000000-0005-0000-0000-000067040000}"/>
    <cellStyle name="Title 6 2" xfId="1127" xr:uid="{00000000-0005-0000-0000-000068040000}"/>
    <cellStyle name="Title 6 3" xfId="1128" xr:uid="{00000000-0005-0000-0000-000069040000}"/>
    <cellStyle name="Title 6 4" xfId="1129" xr:uid="{00000000-0005-0000-0000-00006A040000}"/>
    <cellStyle name="Title 7" xfId="1130" xr:uid="{00000000-0005-0000-0000-00006B040000}"/>
    <cellStyle name="Title 7 2" xfId="1131" xr:uid="{00000000-0005-0000-0000-00006C040000}"/>
    <cellStyle name="Title 7 3" xfId="1132" xr:uid="{00000000-0005-0000-0000-00006D040000}"/>
    <cellStyle name="Title 7 4" xfId="1133" xr:uid="{00000000-0005-0000-0000-00006E040000}"/>
    <cellStyle name="Title 8" xfId="1134" xr:uid="{00000000-0005-0000-0000-00006F040000}"/>
    <cellStyle name="Total 2" xfId="1135" xr:uid="{00000000-0005-0000-0000-000070040000}"/>
    <cellStyle name="Total 2 2" xfId="1136" xr:uid="{00000000-0005-0000-0000-000071040000}"/>
    <cellStyle name="Total 2 3" xfId="1137" xr:uid="{00000000-0005-0000-0000-000072040000}"/>
    <cellStyle name="Total 2 4" xfId="1138" xr:uid="{00000000-0005-0000-0000-000073040000}"/>
    <cellStyle name="Total 3" xfId="1139" xr:uid="{00000000-0005-0000-0000-000074040000}"/>
    <cellStyle name="Total 3 2" xfId="1140" xr:uid="{00000000-0005-0000-0000-000075040000}"/>
    <cellStyle name="Total 3 3" xfId="1141" xr:uid="{00000000-0005-0000-0000-000076040000}"/>
    <cellStyle name="Total 3 4" xfId="1142" xr:uid="{00000000-0005-0000-0000-000077040000}"/>
    <cellStyle name="Total 4" xfId="1143" xr:uid="{00000000-0005-0000-0000-000078040000}"/>
    <cellStyle name="Total 4 2" xfId="1144" xr:uid="{00000000-0005-0000-0000-000079040000}"/>
    <cellStyle name="Total 4 3" xfId="1145" xr:uid="{00000000-0005-0000-0000-00007A040000}"/>
    <cellStyle name="Total 4 4" xfId="1146" xr:uid="{00000000-0005-0000-0000-00007B040000}"/>
    <cellStyle name="Total 5" xfId="1147" xr:uid="{00000000-0005-0000-0000-00007C040000}"/>
    <cellStyle name="Total 5 2" xfId="1148" xr:uid="{00000000-0005-0000-0000-00007D040000}"/>
    <cellStyle name="Total 5 3" xfId="1149" xr:uid="{00000000-0005-0000-0000-00007E040000}"/>
    <cellStyle name="Total 5 4" xfId="1150" xr:uid="{00000000-0005-0000-0000-00007F040000}"/>
    <cellStyle name="Total 6" xfId="1151" xr:uid="{00000000-0005-0000-0000-000080040000}"/>
    <cellStyle name="Total 6 2" xfId="1152" xr:uid="{00000000-0005-0000-0000-000081040000}"/>
    <cellStyle name="Total 6 3" xfId="1153" xr:uid="{00000000-0005-0000-0000-000082040000}"/>
    <cellStyle name="Total 6 4" xfId="1154" xr:uid="{00000000-0005-0000-0000-000083040000}"/>
    <cellStyle name="Total 7" xfId="1155" xr:uid="{00000000-0005-0000-0000-000084040000}"/>
    <cellStyle name="Total 7 2" xfId="1156" xr:uid="{00000000-0005-0000-0000-000085040000}"/>
    <cellStyle name="Total 7 3" xfId="1157" xr:uid="{00000000-0005-0000-0000-000086040000}"/>
    <cellStyle name="Total 7 4" xfId="1158" xr:uid="{00000000-0005-0000-0000-000087040000}"/>
    <cellStyle name="Total 8" xfId="1159" xr:uid="{00000000-0005-0000-0000-000088040000}"/>
    <cellStyle name="Warning Text 2" xfId="1160" xr:uid="{00000000-0005-0000-0000-000089040000}"/>
    <cellStyle name="Warning Text 2 2" xfId="1161" xr:uid="{00000000-0005-0000-0000-00008A040000}"/>
    <cellStyle name="Warning Text 2 3" xfId="1162" xr:uid="{00000000-0005-0000-0000-00008B040000}"/>
    <cellStyle name="Warning Text 2 4" xfId="1163" xr:uid="{00000000-0005-0000-0000-00008C040000}"/>
    <cellStyle name="Warning Text 3" xfId="1164" xr:uid="{00000000-0005-0000-0000-00008D040000}"/>
    <cellStyle name="Warning Text 3 2" xfId="1165" xr:uid="{00000000-0005-0000-0000-00008E040000}"/>
    <cellStyle name="Warning Text 3 3" xfId="1166" xr:uid="{00000000-0005-0000-0000-00008F040000}"/>
    <cellStyle name="Warning Text 3 4" xfId="1167" xr:uid="{00000000-0005-0000-0000-000090040000}"/>
    <cellStyle name="Warning Text 4" xfId="1168" xr:uid="{00000000-0005-0000-0000-000091040000}"/>
    <cellStyle name="Warning Text 4 2" xfId="1169" xr:uid="{00000000-0005-0000-0000-000092040000}"/>
    <cellStyle name="Warning Text 4 3" xfId="1170" xr:uid="{00000000-0005-0000-0000-000093040000}"/>
    <cellStyle name="Warning Text 4 4" xfId="1171" xr:uid="{00000000-0005-0000-0000-000094040000}"/>
    <cellStyle name="Warning Text 5" xfId="1172" xr:uid="{00000000-0005-0000-0000-000095040000}"/>
    <cellStyle name="Warning Text 5 2" xfId="1173" xr:uid="{00000000-0005-0000-0000-000096040000}"/>
    <cellStyle name="Warning Text 5 3" xfId="1174" xr:uid="{00000000-0005-0000-0000-000097040000}"/>
    <cellStyle name="Warning Text 5 4" xfId="1175" xr:uid="{00000000-0005-0000-0000-000098040000}"/>
    <cellStyle name="Warning Text 6" xfId="1176" xr:uid="{00000000-0005-0000-0000-000099040000}"/>
    <cellStyle name="Warning Text 6 2" xfId="1177" xr:uid="{00000000-0005-0000-0000-00009A040000}"/>
    <cellStyle name="Warning Text 6 3" xfId="1178" xr:uid="{00000000-0005-0000-0000-00009B040000}"/>
    <cellStyle name="Warning Text 6 4" xfId="1179" xr:uid="{00000000-0005-0000-0000-00009C040000}"/>
    <cellStyle name="Warning Text 7" xfId="1180" xr:uid="{00000000-0005-0000-0000-00009D040000}"/>
    <cellStyle name="Warning Text 7 2" xfId="1181" xr:uid="{00000000-0005-0000-0000-00009E040000}"/>
    <cellStyle name="Warning Text 7 3" xfId="1182" xr:uid="{00000000-0005-0000-0000-00009F040000}"/>
    <cellStyle name="Warning Text 7 4" xfId="1183" xr:uid="{00000000-0005-0000-0000-0000A0040000}"/>
    <cellStyle name="Warning Text 8" xfId="1184" xr:uid="{00000000-0005-0000-0000-0000A1040000}"/>
  </cellStyles>
  <dxfs count="18">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s>
  <tableStyles count="0" defaultTableStyle="TableStyleMedium2" defaultPivotStyle="PivotStyleLight16"/>
  <colors>
    <mruColors>
      <color rgb="FF0000FF"/>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590550</xdr:colOff>
      <xdr:row>5</xdr:row>
      <xdr:rowOff>71437</xdr:rowOff>
    </xdr:from>
    <xdr:to>
      <xdr:col>6</xdr:col>
      <xdr:colOff>57150</xdr:colOff>
      <xdr:row>10</xdr:row>
      <xdr:rowOff>185737</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590550" y="642937"/>
          <a:ext cx="2514600" cy="1066800"/>
        </a:xfrm>
        <a:prstGeom prst="rect">
          <a:avLst/>
        </a:prstGeom>
        <a:solidFill>
          <a:schemeClr val="accent2">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latin typeface="Open Sans" panose="020B0606030504020204" pitchFamily="34" charset="0"/>
              <a:ea typeface="Open Sans" panose="020B0606030504020204" pitchFamily="34" charset="0"/>
              <a:cs typeface="Open Sans" panose="020B0606030504020204" pitchFamily="34" charset="0"/>
            </a:rPr>
            <a:t>CC Data</a:t>
          </a:r>
        </a:p>
        <a:p>
          <a:pPr algn="l"/>
          <a:r>
            <a:rPr lang="en-US" sz="900" b="0">
              <a:latin typeface="Open Sans" panose="020B0606030504020204" pitchFamily="34" charset="0"/>
              <a:ea typeface="Open Sans" panose="020B0606030504020204" pitchFamily="34" charset="0"/>
              <a:cs typeface="Open Sans" panose="020B0606030504020204" pitchFamily="34" charset="0"/>
            </a:rPr>
            <a:t>This</a:t>
          </a:r>
          <a:r>
            <a:rPr lang="en-US" sz="900" b="0" baseline="0">
              <a:latin typeface="Open Sans" panose="020B0606030504020204" pitchFamily="34" charset="0"/>
              <a:ea typeface="Open Sans" panose="020B0606030504020204" pitchFamily="34" charset="0"/>
              <a:cs typeface="Open Sans" panose="020B0606030504020204" pitchFamily="34" charset="0"/>
            </a:rPr>
            <a:t> tab shows the historic data used to create the community college sector's mathematically-derived scales. Also included are reference tables displaying useful data regarding focus populations.</a:t>
          </a:r>
          <a:endParaRPr lang="en-US" sz="900" b="0">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1</xdr:col>
      <xdr:colOff>590550</xdr:colOff>
      <xdr:row>12</xdr:row>
      <xdr:rowOff>0</xdr:rowOff>
    </xdr:from>
    <xdr:to>
      <xdr:col>6</xdr:col>
      <xdr:colOff>57150</xdr:colOff>
      <xdr:row>17</xdr:row>
      <xdr:rowOff>114300</xdr:rowOff>
    </xdr:to>
    <xdr:sp macro="" textlink="">
      <xdr:nvSpPr>
        <xdr:cNvPr id="3" name="TextBox 2">
          <a:extLst>
            <a:ext uri="{FF2B5EF4-FFF2-40B4-BE49-F238E27FC236}">
              <a16:creationId xmlns:a16="http://schemas.microsoft.com/office/drawing/2014/main" id="{00000000-0008-0000-0900-000003000000}"/>
            </a:ext>
          </a:extLst>
        </xdr:cNvPr>
        <xdr:cNvSpPr txBox="1"/>
      </xdr:nvSpPr>
      <xdr:spPr>
        <a:xfrm>
          <a:off x="590550" y="1905000"/>
          <a:ext cx="2514600" cy="1066800"/>
        </a:xfrm>
        <a:prstGeom prst="rect">
          <a:avLst/>
        </a:prstGeom>
        <a:solidFill>
          <a:schemeClr val="accent2">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latin typeface="Open Sans" panose="020B0606030504020204" pitchFamily="34" charset="0"/>
              <a:ea typeface="Open Sans" panose="020B0606030504020204" pitchFamily="34" charset="0"/>
              <a:cs typeface="Open Sans" panose="020B0606030504020204" pitchFamily="34" charset="0"/>
            </a:rPr>
            <a:t>Univ Data</a:t>
          </a:r>
        </a:p>
        <a:p>
          <a:pPr marL="0" marR="0" indent="0" algn="l" defTabSz="914400" eaLnBrk="1" fontAlgn="auto" latinLnBrk="0" hangingPunct="1">
            <a:lnSpc>
              <a:spcPct val="100000"/>
            </a:lnSpc>
            <a:spcBef>
              <a:spcPts val="0"/>
            </a:spcBef>
            <a:spcAft>
              <a:spcPts val="0"/>
            </a:spcAft>
            <a:buClrTx/>
            <a:buSzTx/>
            <a:buFontTx/>
            <a:buNone/>
            <a:tabLst/>
            <a:defRPr/>
          </a:pPr>
          <a:r>
            <a:rPr lang="en-US" sz="900" b="0">
              <a:solidFill>
                <a:schemeClr val="dk1"/>
              </a:solidFill>
              <a:effectLst/>
              <a:latin typeface="Open Sans" panose="020B0606030504020204" pitchFamily="34" charset="0"/>
              <a:ea typeface="Open Sans" panose="020B0606030504020204" pitchFamily="34" charset="0"/>
              <a:cs typeface="Open Sans" panose="020B0606030504020204" pitchFamily="34" charset="0"/>
            </a:rPr>
            <a:t>This</a:t>
          </a:r>
          <a:r>
            <a:rPr lang="en-US" sz="900" b="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tab shows the historic data used to create the university sector's mathematically-derived scales. Also included are reference tables displaying useful data regarding focus populations.</a:t>
          </a:r>
          <a:endParaRPr lang="en-US" sz="900">
            <a:effectLst/>
            <a:latin typeface="Open Sans" panose="020B0606030504020204" pitchFamily="34" charset="0"/>
            <a:ea typeface="Open Sans" panose="020B0606030504020204" pitchFamily="34" charset="0"/>
            <a:cs typeface="Open Sans" panose="020B0606030504020204" pitchFamily="34" charset="0"/>
          </a:endParaRPr>
        </a:p>
        <a:p>
          <a:pPr algn="l"/>
          <a:endParaRPr lang="en-US" sz="900" b="1">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1</xdr:col>
      <xdr:colOff>590550</xdr:colOff>
      <xdr:row>19</xdr:row>
      <xdr:rowOff>0</xdr:rowOff>
    </xdr:from>
    <xdr:to>
      <xdr:col>6</xdr:col>
      <xdr:colOff>57150</xdr:colOff>
      <xdr:row>23</xdr:row>
      <xdr:rowOff>76200</xdr:rowOff>
    </xdr:to>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590550" y="3238500"/>
          <a:ext cx="2514600" cy="838200"/>
        </a:xfrm>
        <a:prstGeom prst="rect">
          <a:avLst/>
        </a:prstGeom>
        <a:solidFill>
          <a:schemeClr val="accent3">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latin typeface="Open Sans" panose="020B0606030504020204" pitchFamily="34" charset="0"/>
              <a:ea typeface="Open Sans" panose="020B0606030504020204" pitchFamily="34" charset="0"/>
              <a:cs typeface="Open Sans" panose="020B0606030504020204" pitchFamily="34" charset="0"/>
            </a:rPr>
            <a:t>Scales</a:t>
          </a:r>
        </a:p>
        <a:p>
          <a:pPr algn="l"/>
          <a:r>
            <a:rPr lang="en-US" sz="900" b="0">
              <a:latin typeface="Open Sans" panose="020B0606030504020204" pitchFamily="34" charset="0"/>
              <a:ea typeface="Open Sans" panose="020B0606030504020204" pitchFamily="34" charset="0"/>
              <a:cs typeface="Open Sans" panose="020B0606030504020204" pitchFamily="34" charset="0"/>
            </a:rPr>
            <a:t>This</a:t>
          </a:r>
          <a:r>
            <a:rPr lang="en-US" sz="900" b="0" baseline="0">
              <a:latin typeface="Open Sans" panose="020B0606030504020204" pitchFamily="34" charset="0"/>
              <a:ea typeface="Open Sans" panose="020B0606030504020204" pitchFamily="34" charset="0"/>
              <a:cs typeface="Open Sans" panose="020B0606030504020204" pitchFamily="34" charset="0"/>
            </a:rPr>
            <a:t> tab displays the mathematically-derived scales and discusses how those scales guided the creation of the proposed scales. </a:t>
          </a:r>
          <a:endParaRPr lang="en-US" sz="800" b="0">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8</xdr:col>
      <xdr:colOff>0</xdr:colOff>
      <xdr:row>5</xdr:row>
      <xdr:rowOff>71437</xdr:rowOff>
    </xdr:from>
    <xdr:to>
      <xdr:col>12</xdr:col>
      <xdr:colOff>76200</xdr:colOff>
      <xdr:row>10</xdr:row>
      <xdr:rowOff>185737</xdr:rowOff>
    </xdr:to>
    <xdr:sp macro="" textlink="">
      <xdr:nvSpPr>
        <xdr:cNvPr id="6" name="TextBox 5">
          <a:extLst>
            <a:ext uri="{FF2B5EF4-FFF2-40B4-BE49-F238E27FC236}">
              <a16:creationId xmlns:a16="http://schemas.microsoft.com/office/drawing/2014/main" id="{00000000-0008-0000-0900-000006000000}"/>
            </a:ext>
          </a:extLst>
        </xdr:cNvPr>
        <xdr:cNvSpPr txBox="1"/>
      </xdr:nvSpPr>
      <xdr:spPr>
        <a:xfrm>
          <a:off x="4267200" y="642937"/>
          <a:ext cx="2514600" cy="1066800"/>
        </a:xfrm>
        <a:prstGeom prst="rect">
          <a:avLst/>
        </a:prstGeom>
        <a:solidFill>
          <a:schemeClr val="accent1">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latin typeface="Open Sans" panose="020B0606030504020204" pitchFamily="34" charset="0"/>
              <a:ea typeface="Open Sans" panose="020B0606030504020204" pitchFamily="34" charset="0"/>
              <a:cs typeface="Open Sans" panose="020B0606030504020204" pitchFamily="34" charset="0"/>
            </a:rPr>
            <a:t>2022-23 CC</a:t>
          </a:r>
        </a:p>
        <a:p>
          <a:pPr algn="l"/>
          <a:r>
            <a:rPr lang="en-US" sz="900" b="0">
              <a:latin typeface="Open Sans" panose="020B0606030504020204" pitchFamily="34" charset="0"/>
              <a:ea typeface="Open Sans" panose="020B0606030504020204" pitchFamily="34" charset="0"/>
              <a:cs typeface="Open Sans" panose="020B0606030504020204" pitchFamily="34" charset="0"/>
            </a:rPr>
            <a:t>Using</a:t>
          </a:r>
          <a:r>
            <a:rPr lang="en-US" sz="900" b="0" baseline="0">
              <a:latin typeface="Open Sans" panose="020B0606030504020204" pitchFamily="34" charset="0"/>
              <a:ea typeface="Open Sans" panose="020B0606030504020204" pitchFamily="34" charset="0"/>
              <a:cs typeface="Open Sans" panose="020B0606030504020204" pitchFamily="34" charset="0"/>
            </a:rPr>
            <a:t> a three-year average of combined outcomes (as calculated using the </a:t>
          </a:r>
          <a:r>
            <a:rPr lang="en-US" sz="900" b="1" baseline="0">
              <a:latin typeface="Open Sans" panose="020B0606030504020204" pitchFamily="34" charset="0"/>
              <a:ea typeface="Open Sans" panose="020B0606030504020204" pitchFamily="34" charset="0"/>
              <a:cs typeface="Open Sans" panose="020B0606030504020204" pitchFamily="34" charset="0"/>
            </a:rPr>
            <a:t>CC Data </a:t>
          </a:r>
          <a:r>
            <a:rPr lang="en-US" sz="900" b="0" baseline="0">
              <a:latin typeface="Open Sans" panose="020B0606030504020204" pitchFamily="34" charset="0"/>
              <a:ea typeface="Open Sans" panose="020B0606030504020204" pitchFamily="34" charset="0"/>
              <a:cs typeface="Open Sans" panose="020B0606030504020204" pitchFamily="34" charset="0"/>
            </a:rPr>
            <a:t>tab), this tab shows how the new scales and weights are used to calculate each community college's weighted outcomes.</a:t>
          </a:r>
          <a:endParaRPr lang="en-US" sz="900" b="0">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8</xdr:col>
      <xdr:colOff>0</xdr:colOff>
      <xdr:row>12</xdr:row>
      <xdr:rowOff>0</xdr:rowOff>
    </xdr:from>
    <xdr:to>
      <xdr:col>12</xdr:col>
      <xdr:colOff>76200</xdr:colOff>
      <xdr:row>17</xdr:row>
      <xdr:rowOff>114300</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4267200" y="1905000"/>
          <a:ext cx="2514600" cy="1066800"/>
        </a:xfrm>
        <a:prstGeom prst="rect">
          <a:avLst/>
        </a:prstGeom>
        <a:solidFill>
          <a:schemeClr val="accent1">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latin typeface="Open Sans" panose="020B0606030504020204" pitchFamily="34" charset="0"/>
              <a:ea typeface="Open Sans" panose="020B0606030504020204" pitchFamily="34" charset="0"/>
              <a:cs typeface="Open Sans" panose="020B0606030504020204" pitchFamily="34" charset="0"/>
            </a:rPr>
            <a:t>2022-23 Univ</a:t>
          </a:r>
        </a:p>
        <a:p>
          <a:pPr marL="0" marR="0" indent="0" algn="l" defTabSz="914400" eaLnBrk="1" fontAlgn="auto" latinLnBrk="0" hangingPunct="1">
            <a:lnSpc>
              <a:spcPct val="100000"/>
            </a:lnSpc>
            <a:spcBef>
              <a:spcPts val="0"/>
            </a:spcBef>
            <a:spcAft>
              <a:spcPts val="0"/>
            </a:spcAft>
            <a:buClrTx/>
            <a:buSzTx/>
            <a:buFontTx/>
            <a:buNone/>
            <a:tabLst/>
            <a:defRPr/>
          </a:pPr>
          <a:r>
            <a:rPr lang="en-US" sz="900" b="0">
              <a:solidFill>
                <a:schemeClr val="dk1"/>
              </a:solidFill>
              <a:effectLst/>
              <a:latin typeface="Open Sans" panose="020B0606030504020204" pitchFamily="34" charset="0"/>
              <a:ea typeface="Open Sans" panose="020B0606030504020204" pitchFamily="34" charset="0"/>
              <a:cs typeface="Open Sans" panose="020B0606030504020204" pitchFamily="34" charset="0"/>
            </a:rPr>
            <a:t>Using</a:t>
          </a:r>
          <a:r>
            <a:rPr lang="en-US" sz="900" b="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 three-year average of combined outcomes (as calculated using the </a:t>
          </a:r>
          <a:r>
            <a:rPr lang="en-US" sz="900" b="1"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Univ Data </a:t>
          </a:r>
          <a:r>
            <a:rPr lang="en-US" sz="900" b="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tab), this tab shows how the new scales and weights are used to calculate each university's weighted outcomes.</a:t>
          </a:r>
          <a:endParaRPr lang="en-US" sz="900">
            <a:effectLst/>
            <a:latin typeface="Open Sans" panose="020B0606030504020204" pitchFamily="34" charset="0"/>
            <a:ea typeface="Open Sans" panose="020B0606030504020204" pitchFamily="34" charset="0"/>
            <a:cs typeface="Open Sans" panose="020B0606030504020204" pitchFamily="34" charset="0"/>
          </a:endParaRPr>
        </a:p>
        <a:p>
          <a:pPr algn="l"/>
          <a:endParaRPr lang="en-US" sz="900" b="1">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13</xdr:col>
      <xdr:colOff>0</xdr:colOff>
      <xdr:row>4</xdr:row>
      <xdr:rowOff>90487</xdr:rowOff>
    </xdr:from>
    <xdr:to>
      <xdr:col>17</xdr:col>
      <xdr:colOff>76200</xdr:colOff>
      <xdr:row>11</xdr:row>
      <xdr:rowOff>166687</xdr:rowOff>
    </xdr:to>
    <xdr:sp macro="" textlink="">
      <xdr:nvSpPr>
        <xdr:cNvPr id="8" name="TextBox 7">
          <a:extLst>
            <a:ext uri="{FF2B5EF4-FFF2-40B4-BE49-F238E27FC236}">
              <a16:creationId xmlns:a16="http://schemas.microsoft.com/office/drawing/2014/main" id="{00000000-0008-0000-0900-000008000000}"/>
            </a:ext>
          </a:extLst>
        </xdr:cNvPr>
        <xdr:cNvSpPr txBox="1"/>
      </xdr:nvSpPr>
      <xdr:spPr>
        <a:xfrm>
          <a:off x="7315200" y="471487"/>
          <a:ext cx="2514600" cy="1409700"/>
        </a:xfrm>
        <a:prstGeom prst="rect">
          <a:avLst/>
        </a:prstGeom>
        <a:solidFill>
          <a:schemeClr val="accent6">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latin typeface="Open Sans" panose="020B0606030504020204" pitchFamily="34" charset="0"/>
              <a:ea typeface="Open Sans" panose="020B0606030504020204" pitchFamily="34" charset="0"/>
              <a:cs typeface="Open Sans" panose="020B0606030504020204" pitchFamily="34" charset="0"/>
            </a:rPr>
            <a:t>22-23 Point Calculation</a:t>
          </a:r>
        </a:p>
        <a:p>
          <a:pPr algn="l"/>
          <a:r>
            <a:rPr lang="en-US" sz="900" b="0">
              <a:latin typeface="Open Sans" panose="020B0606030504020204" pitchFamily="34" charset="0"/>
              <a:ea typeface="Open Sans" panose="020B0606030504020204" pitchFamily="34" charset="0"/>
              <a:cs typeface="Open Sans" panose="020B0606030504020204" pitchFamily="34" charset="0"/>
            </a:rPr>
            <a:t>This tab shows how weighted</a:t>
          </a:r>
          <a:r>
            <a:rPr lang="en-US" sz="900" b="0" baseline="0">
              <a:latin typeface="Open Sans" panose="020B0606030504020204" pitchFamily="34" charset="0"/>
              <a:ea typeface="Open Sans" panose="020B0606030504020204" pitchFamily="34" charset="0"/>
              <a:cs typeface="Open Sans" panose="020B0606030504020204" pitchFamily="34" charset="0"/>
            </a:rPr>
            <a:t> outcomes, fixed costs and Quality Assurance are combined to form each institution's total 2022-23 Total Points. These totals are compared to the 2021-22 Point Totals calculated on the </a:t>
          </a:r>
          <a:r>
            <a:rPr lang="en-US" sz="900" b="1" baseline="0">
              <a:latin typeface="Open Sans" panose="020B0606030504020204" pitchFamily="34" charset="0"/>
              <a:ea typeface="Open Sans" panose="020B0606030504020204" pitchFamily="34" charset="0"/>
              <a:cs typeface="Open Sans" panose="020B0606030504020204" pitchFamily="34" charset="0"/>
            </a:rPr>
            <a:t>21-22 Point Calculation </a:t>
          </a:r>
          <a:r>
            <a:rPr lang="en-US" sz="900" b="0" baseline="0">
              <a:latin typeface="Open Sans" panose="020B0606030504020204" pitchFamily="34" charset="0"/>
              <a:ea typeface="Open Sans" panose="020B0606030504020204" pitchFamily="34" charset="0"/>
              <a:cs typeface="Open Sans" panose="020B0606030504020204" pitchFamily="34" charset="0"/>
            </a:rPr>
            <a:t>tab to determine appropriation growth.</a:t>
          </a:r>
          <a:endParaRPr lang="en-US" sz="900" b="0">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18</xdr:col>
      <xdr:colOff>0</xdr:colOff>
      <xdr:row>4</xdr:row>
      <xdr:rowOff>142874</xdr:rowOff>
    </xdr:from>
    <xdr:to>
      <xdr:col>22</xdr:col>
      <xdr:colOff>76200</xdr:colOff>
      <xdr:row>11</xdr:row>
      <xdr:rowOff>114300</xdr:rowOff>
    </xdr:to>
    <xdr:sp macro="" textlink="">
      <xdr:nvSpPr>
        <xdr:cNvPr id="9" name="TextBox 8">
          <a:extLst>
            <a:ext uri="{FF2B5EF4-FFF2-40B4-BE49-F238E27FC236}">
              <a16:creationId xmlns:a16="http://schemas.microsoft.com/office/drawing/2014/main" id="{00000000-0008-0000-0900-000009000000}"/>
            </a:ext>
          </a:extLst>
        </xdr:cNvPr>
        <xdr:cNvSpPr txBox="1"/>
      </xdr:nvSpPr>
      <xdr:spPr>
        <a:xfrm>
          <a:off x="10363200" y="523874"/>
          <a:ext cx="2514600" cy="1304926"/>
        </a:xfrm>
        <a:prstGeom prst="rect">
          <a:avLst/>
        </a:prstGeom>
        <a:solidFill>
          <a:schemeClr val="accent2">
            <a:lumMod val="60000"/>
            <a:lumOff val="4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latin typeface="Open Sans" panose="020B0606030504020204" pitchFamily="34" charset="0"/>
              <a:ea typeface="Open Sans" panose="020B0606030504020204" pitchFamily="34" charset="0"/>
              <a:cs typeface="Open Sans" panose="020B0606030504020204" pitchFamily="34" charset="0"/>
            </a:rPr>
            <a:t>22-23 Recommendation</a:t>
          </a:r>
        </a:p>
        <a:p>
          <a:pPr algn="l"/>
          <a:r>
            <a:rPr lang="en-US" sz="900" b="0">
              <a:latin typeface="Open Sans" panose="020B0606030504020204" pitchFamily="34" charset="0"/>
              <a:ea typeface="Open Sans" panose="020B0606030504020204" pitchFamily="34" charset="0"/>
              <a:cs typeface="Open Sans" panose="020B0606030504020204" pitchFamily="34" charset="0"/>
            </a:rPr>
            <a:t>This</a:t>
          </a:r>
          <a:r>
            <a:rPr lang="en-US" sz="900" b="0" baseline="0">
              <a:latin typeface="Open Sans" panose="020B0606030504020204" pitchFamily="34" charset="0"/>
              <a:ea typeface="Open Sans" panose="020B0606030504020204" pitchFamily="34" charset="0"/>
              <a:cs typeface="Open Sans" panose="020B0606030504020204" pitchFamily="34" charset="0"/>
            </a:rPr>
            <a:t> tab shows how the growth in point totals (as calculated on the </a:t>
          </a:r>
          <a:r>
            <a:rPr lang="en-US" sz="900" b="1" baseline="0">
              <a:latin typeface="Open Sans" panose="020B0606030504020204" pitchFamily="34" charset="0"/>
              <a:ea typeface="Open Sans" panose="020B0606030504020204" pitchFamily="34" charset="0"/>
              <a:cs typeface="Open Sans" panose="020B0606030504020204" pitchFamily="34" charset="0"/>
            </a:rPr>
            <a:t>22-23 Point Calculation </a:t>
          </a:r>
          <a:r>
            <a:rPr lang="en-US" sz="900" b="0" baseline="0">
              <a:latin typeface="Open Sans" panose="020B0606030504020204" pitchFamily="34" charset="0"/>
              <a:ea typeface="Open Sans" panose="020B0606030504020204" pitchFamily="34" charset="0"/>
              <a:cs typeface="Open Sans" panose="020B0606030504020204" pitchFamily="34" charset="0"/>
            </a:rPr>
            <a:t>tab) alters each institution's appropriation share and, therefore, each institution's 2022-23 appropriation recommendation.</a:t>
          </a:r>
          <a:endParaRPr lang="en-US" sz="900" b="0">
            <a:latin typeface="Open Sans" panose="020B0606030504020204" pitchFamily="34" charset="0"/>
            <a:ea typeface="Open Sans" panose="020B0606030504020204" pitchFamily="34" charset="0"/>
            <a:cs typeface="Open Sans" panose="020B0606030504020204" pitchFamily="34" charset="0"/>
          </a:endParaRPr>
        </a:p>
        <a:p>
          <a:pPr algn="ctr"/>
          <a:endParaRPr lang="en-US" sz="1050" b="1">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13</xdr:col>
      <xdr:colOff>0</xdr:colOff>
      <xdr:row>26</xdr:row>
      <xdr:rowOff>133350</xdr:rowOff>
    </xdr:from>
    <xdr:to>
      <xdr:col>17</xdr:col>
      <xdr:colOff>76200</xdr:colOff>
      <xdr:row>32</xdr:row>
      <xdr:rowOff>57150</xdr:rowOff>
    </xdr:to>
    <xdr:sp macro="" textlink="">
      <xdr:nvSpPr>
        <xdr:cNvPr id="10" name="TextBox 9">
          <a:extLst>
            <a:ext uri="{FF2B5EF4-FFF2-40B4-BE49-F238E27FC236}">
              <a16:creationId xmlns:a16="http://schemas.microsoft.com/office/drawing/2014/main" id="{00000000-0008-0000-0900-00000A000000}"/>
            </a:ext>
          </a:extLst>
        </xdr:cNvPr>
        <xdr:cNvSpPr txBox="1"/>
      </xdr:nvSpPr>
      <xdr:spPr>
        <a:xfrm>
          <a:off x="7315200" y="4705350"/>
          <a:ext cx="2514600" cy="1066800"/>
        </a:xfrm>
        <a:prstGeom prst="rect">
          <a:avLst/>
        </a:prstGeom>
        <a:solidFill>
          <a:schemeClr val="accent4">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latin typeface="Open Sans" panose="020B0606030504020204" pitchFamily="34" charset="0"/>
              <a:ea typeface="Open Sans" panose="020B0606030504020204" pitchFamily="34" charset="0"/>
              <a:cs typeface="Open Sans" panose="020B0606030504020204" pitchFamily="34" charset="0"/>
            </a:rPr>
            <a:t>21-22</a:t>
          </a:r>
          <a:r>
            <a:rPr lang="en-US" sz="1050" b="1" baseline="0">
              <a:latin typeface="Open Sans" panose="020B0606030504020204" pitchFamily="34" charset="0"/>
              <a:ea typeface="Open Sans" panose="020B0606030504020204" pitchFamily="34" charset="0"/>
              <a:cs typeface="Open Sans" panose="020B0606030504020204" pitchFamily="34" charset="0"/>
            </a:rPr>
            <a:t> </a:t>
          </a:r>
          <a:r>
            <a:rPr lang="en-US" sz="1050" b="1">
              <a:latin typeface="Open Sans" panose="020B0606030504020204" pitchFamily="34" charset="0"/>
              <a:ea typeface="Open Sans" panose="020B0606030504020204" pitchFamily="34" charset="0"/>
              <a:cs typeface="Open Sans" panose="020B0606030504020204" pitchFamily="34" charset="0"/>
            </a:rPr>
            <a:t>Point Calculation</a:t>
          </a:r>
        </a:p>
        <a:p>
          <a:pPr marL="0" marR="0" indent="0" algn="l" defTabSz="914400" eaLnBrk="1" fontAlgn="auto" latinLnBrk="0" hangingPunct="1">
            <a:lnSpc>
              <a:spcPct val="100000"/>
            </a:lnSpc>
            <a:spcBef>
              <a:spcPts val="0"/>
            </a:spcBef>
            <a:spcAft>
              <a:spcPts val="0"/>
            </a:spcAft>
            <a:buClrTx/>
            <a:buSzTx/>
            <a:buFontTx/>
            <a:buNone/>
            <a:tabLst/>
            <a:defRPr/>
          </a:pPr>
          <a:r>
            <a:rPr lang="en-US" sz="900" b="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a:t>
          </a:r>
          <a:r>
            <a:rPr lang="en-US" sz="900" b="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background tab used to calculate the 21-22 Point Calculation.</a:t>
          </a:r>
          <a:endParaRPr lang="en-US" sz="900">
            <a:effectLst/>
            <a:latin typeface="Open Sans" panose="020B0606030504020204" pitchFamily="34" charset="0"/>
            <a:ea typeface="Open Sans" panose="020B0606030504020204" pitchFamily="34" charset="0"/>
            <a:cs typeface="Open Sans" panose="020B0606030504020204" pitchFamily="34" charset="0"/>
          </a:endParaRPr>
        </a:p>
        <a:p>
          <a:pPr algn="l"/>
          <a:endParaRPr lang="en-US" sz="900" b="0">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8</xdr:col>
      <xdr:colOff>0</xdr:colOff>
      <xdr:row>22</xdr:row>
      <xdr:rowOff>0</xdr:rowOff>
    </xdr:from>
    <xdr:to>
      <xdr:col>12</xdr:col>
      <xdr:colOff>76200</xdr:colOff>
      <xdr:row>27</xdr:row>
      <xdr:rowOff>114300</xdr:rowOff>
    </xdr:to>
    <xdr:sp macro="" textlink="">
      <xdr:nvSpPr>
        <xdr:cNvPr id="11" name="TextBox 10">
          <a:extLst>
            <a:ext uri="{FF2B5EF4-FFF2-40B4-BE49-F238E27FC236}">
              <a16:creationId xmlns:a16="http://schemas.microsoft.com/office/drawing/2014/main" id="{00000000-0008-0000-0900-00000B000000}"/>
            </a:ext>
          </a:extLst>
        </xdr:cNvPr>
        <xdr:cNvSpPr txBox="1"/>
      </xdr:nvSpPr>
      <xdr:spPr>
        <a:xfrm>
          <a:off x="4267200" y="3810000"/>
          <a:ext cx="2514600" cy="1066800"/>
        </a:xfrm>
        <a:prstGeom prst="rect">
          <a:avLst/>
        </a:prstGeom>
        <a:solidFill>
          <a:schemeClr val="accent4">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latin typeface="Open Sans" panose="020B0606030504020204" pitchFamily="34" charset="0"/>
              <a:ea typeface="Open Sans" panose="020B0606030504020204" pitchFamily="34" charset="0"/>
              <a:cs typeface="Open Sans" panose="020B0606030504020204" pitchFamily="34" charset="0"/>
            </a:rPr>
            <a:t>2021-22 CC</a:t>
          </a:r>
        </a:p>
        <a:p>
          <a:pPr algn="l"/>
          <a:r>
            <a:rPr lang="en-US" sz="900" b="0">
              <a:latin typeface="Open Sans" panose="020B0606030504020204" pitchFamily="34" charset="0"/>
              <a:ea typeface="Open Sans" panose="020B0606030504020204" pitchFamily="34" charset="0"/>
              <a:cs typeface="Open Sans" panose="020B0606030504020204" pitchFamily="34" charset="0"/>
            </a:rPr>
            <a:t>A</a:t>
          </a:r>
          <a:r>
            <a:rPr lang="en-US" sz="900" b="0" baseline="0">
              <a:latin typeface="Open Sans" panose="020B0606030504020204" pitchFamily="34" charset="0"/>
              <a:ea typeface="Open Sans" panose="020B0606030504020204" pitchFamily="34" charset="0"/>
              <a:cs typeface="Open Sans" panose="020B0606030504020204" pitchFamily="34" charset="0"/>
            </a:rPr>
            <a:t> background tab used to calculate the 21-22 Point Calculation.</a:t>
          </a:r>
          <a:endParaRPr lang="en-US" sz="900" b="0">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8</xdr:col>
      <xdr:colOff>9525</xdr:colOff>
      <xdr:row>28</xdr:row>
      <xdr:rowOff>142875</xdr:rowOff>
    </xdr:from>
    <xdr:to>
      <xdr:col>12</xdr:col>
      <xdr:colOff>85725</xdr:colOff>
      <xdr:row>34</xdr:row>
      <xdr:rowOff>66675</xdr:rowOff>
    </xdr:to>
    <xdr:sp macro="" textlink="">
      <xdr:nvSpPr>
        <xdr:cNvPr id="12" name="TextBox 11">
          <a:extLst>
            <a:ext uri="{FF2B5EF4-FFF2-40B4-BE49-F238E27FC236}">
              <a16:creationId xmlns:a16="http://schemas.microsoft.com/office/drawing/2014/main" id="{00000000-0008-0000-0900-00000C000000}"/>
            </a:ext>
          </a:extLst>
        </xdr:cNvPr>
        <xdr:cNvSpPr txBox="1"/>
      </xdr:nvSpPr>
      <xdr:spPr>
        <a:xfrm>
          <a:off x="4276725" y="5095875"/>
          <a:ext cx="2514600" cy="1066800"/>
        </a:xfrm>
        <a:prstGeom prst="rect">
          <a:avLst/>
        </a:prstGeom>
        <a:solidFill>
          <a:schemeClr val="accent4">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latin typeface="Open Sans" panose="020B0606030504020204" pitchFamily="34" charset="0"/>
              <a:ea typeface="Open Sans" panose="020B0606030504020204" pitchFamily="34" charset="0"/>
              <a:cs typeface="Open Sans" panose="020B0606030504020204" pitchFamily="34" charset="0"/>
            </a:rPr>
            <a:t>2021-22 Univ</a:t>
          </a:r>
        </a:p>
        <a:p>
          <a:pPr marL="0" marR="0" indent="0" algn="l" defTabSz="914400" eaLnBrk="1" fontAlgn="auto" latinLnBrk="0" hangingPunct="1">
            <a:lnSpc>
              <a:spcPct val="100000"/>
            </a:lnSpc>
            <a:spcBef>
              <a:spcPts val="0"/>
            </a:spcBef>
            <a:spcAft>
              <a:spcPts val="0"/>
            </a:spcAft>
            <a:buClrTx/>
            <a:buSzTx/>
            <a:buFontTx/>
            <a:buNone/>
            <a:tabLst/>
            <a:defRPr/>
          </a:pPr>
          <a:r>
            <a:rPr lang="en-US" sz="900" b="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a:t>
          </a:r>
          <a:r>
            <a:rPr lang="en-US" sz="900" b="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background tab used to calculate the 21-22 Point Calculation.</a:t>
          </a:r>
          <a:endParaRPr lang="en-US" sz="900">
            <a:effectLst/>
            <a:latin typeface="Open Sans" panose="020B0606030504020204" pitchFamily="34" charset="0"/>
            <a:ea typeface="Open Sans" panose="020B0606030504020204" pitchFamily="34" charset="0"/>
            <a:cs typeface="Open Sans" panose="020B0606030504020204" pitchFamily="34" charset="0"/>
          </a:endParaRPr>
        </a:p>
        <a:p>
          <a:pPr algn="ctr"/>
          <a:endParaRPr lang="en-US" sz="1050" b="1">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6</xdr:col>
      <xdr:colOff>57150</xdr:colOff>
      <xdr:row>8</xdr:row>
      <xdr:rowOff>33337</xdr:rowOff>
    </xdr:from>
    <xdr:to>
      <xdr:col>8</xdr:col>
      <xdr:colOff>0</xdr:colOff>
      <xdr:row>8</xdr:row>
      <xdr:rowOff>33337</xdr:rowOff>
    </xdr:to>
    <xdr:cxnSp macro="">
      <xdr:nvCxnSpPr>
        <xdr:cNvPr id="14" name="Straight Arrow Connector 13">
          <a:extLst>
            <a:ext uri="{FF2B5EF4-FFF2-40B4-BE49-F238E27FC236}">
              <a16:creationId xmlns:a16="http://schemas.microsoft.com/office/drawing/2014/main" id="{00000000-0008-0000-0900-00000E000000}"/>
            </a:ext>
          </a:extLst>
        </xdr:cNvPr>
        <xdr:cNvCxnSpPr>
          <a:stCxn id="2" idx="3"/>
          <a:endCxn id="6" idx="1"/>
        </xdr:cNvCxnSpPr>
      </xdr:nvCxnSpPr>
      <xdr:spPr>
        <a:xfrm>
          <a:off x="3105150" y="1176337"/>
          <a:ext cx="1162050" cy="0"/>
        </a:xfrm>
        <a:prstGeom prst="straightConnector1">
          <a:avLst/>
        </a:prstGeom>
        <a:ln w="28575">
          <a:solidFill>
            <a:sysClr val="windowText" lastClr="000000"/>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57150</xdr:colOff>
      <xdr:row>14</xdr:row>
      <xdr:rowOff>152400</xdr:rowOff>
    </xdr:from>
    <xdr:to>
      <xdr:col>8</xdr:col>
      <xdr:colOff>0</xdr:colOff>
      <xdr:row>14</xdr:row>
      <xdr:rowOff>152400</xdr:rowOff>
    </xdr:to>
    <xdr:cxnSp macro="">
      <xdr:nvCxnSpPr>
        <xdr:cNvPr id="18" name="Straight Arrow Connector 17">
          <a:extLst>
            <a:ext uri="{FF2B5EF4-FFF2-40B4-BE49-F238E27FC236}">
              <a16:creationId xmlns:a16="http://schemas.microsoft.com/office/drawing/2014/main" id="{00000000-0008-0000-0900-000012000000}"/>
            </a:ext>
          </a:extLst>
        </xdr:cNvPr>
        <xdr:cNvCxnSpPr>
          <a:stCxn id="3" idx="3"/>
          <a:endCxn id="7" idx="1"/>
        </xdr:cNvCxnSpPr>
      </xdr:nvCxnSpPr>
      <xdr:spPr>
        <a:xfrm>
          <a:off x="3105150" y="2438400"/>
          <a:ext cx="1162050" cy="0"/>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xdr:colOff>
      <xdr:row>17</xdr:row>
      <xdr:rowOff>114300</xdr:rowOff>
    </xdr:from>
    <xdr:to>
      <xdr:col>4</xdr:col>
      <xdr:colOff>19050</xdr:colOff>
      <xdr:row>19</xdr:row>
      <xdr:rowOff>0</xdr:rowOff>
    </xdr:to>
    <xdr:cxnSp macro="">
      <xdr:nvCxnSpPr>
        <xdr:cNvPr id="22" name="Straight Arrow Connector 21">
          <a:extLst>
            <a:ext uri="{FF2B5EF4-FFF2-40B4-BE49-F238E27FC236}">
              <a16:creationId xmlns:a16="http://schemas.microsoft.com/office/drawing/2014/main" id="{00000000-0008-0000-0900-000016000000}"/>
            </a:ext>
          </a:extLst>
        </xdr:cNvPr>
        <xdr:cNvCxnSpPr>
          <a:stCxn id="3" idx="2"/>
          <a:endCxn id="5" idx="0"/>
        </xdr:cNvCxnSpPr>
      </xdr:nvCxnSpPr>
      <xdr:spPr>
        <a:xfrm>
          <a:off x="1847850" y="2971800"/>
          <a:ext cx="0" cy="26670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590550</xdr:colOff>
      <xdr:row>8</xdr:row>
      <xdr:rowOff>33336</xdr:rowOff>
    </xdr:from>
    <xdr:to>
      <xdr:col>1</xdr:col>
      <xdr:colOff>603250</xdr:colOff>
      <xdr:row>21</xdr:row>
      <xdr:rowOff>38099</xdr:rowOff>
    </xdr:to>
    <xdr:cxnSp macro="">
      <xdr:nvCxnSpPr>
        <xdr:cNvPr id="29" name="Curved Connector 28">
          <a:extLst>
            <a:ext uri="{FF2B5EF4-FFF2-40B4-BE49-F238E27FC236}">
              <a16:creationId xmlns:a16="http://schemas.microsoft.com/office/drawing/2014/main" id="{00000000-0008-0000-0900-00001D000000}"/>
            </a:ext>
          </a:extLst>
        </xdr:cNvPr>
        <xdr:cNvCxnSpPr>
          <a:stCxn id="2" idx="1"/>
          <a:endCxn id="5" idx="1"/>
        </xdr:cNvCxnSpPr>
      </xdr:nvCxnSpPr>
      <xdr:spPr>
        <a:xfrm rot="10800000" flipV="1">
          <a:off x="590550" y="1176336"/>
          <a:ext cx="12700" cy="2481263"/>
        </a:xfrm>
        <a:prstGeom prst="curvedConnector3">
          <a:avLst>
            <a:gd name="adj1" fmla="val 1800000"/>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57150</xdr:colOff>
      <xdr:row>14</xdr:row>
      <xdr:rowOff>152400</xdr:rowOff>
    </xdr:from>
    <xdr:to>
      <xdr:col>8</xdr:col>
      <xdr:colOff>0</xdr:colOff>
      <xdr:row>21</xdr:row>
      <xdr:rowOff>38100</xdr:rowOff>
    </xdr:to>
    <xdr:cxnSp macro="">
      <xdr:nvCxnSpPr>
        <xdr:cNvPr id="32" name="Straight Arrow Connector 31">
          <a:extLst>
            <a:ext uri="{FF2B5EF4-FFF2-40B4-BE49-F238E27FC236}">
              <a16:creationId xmlns:a16="http://schemas.microsoft.com/office/drawing/2014/main" id="{00000000-0008-0000-0900-000020000000}"/>
            </a:ext>
          </a:extLst>
        </xdr:cNvPr>
        <xdr:cNvCxnSpPr>
          <a:stCxn id="5" idx="3"/>
          <a:endCxn id="7" idx="1"/>
        </xdr:cNvCxnSpPr>
      </xdr:nvCxnSpPr>
      <xdr:spPr>
        <a:xfrm flipV="1">
          <a:off x="3105150" y="2438400"/>
          <a:ext cx="1162050" cy="1219200"/>
        </a:xfrm>
        <a:prstGeom prst="straightConnector1">
          <a:avLst/>
        </a:prstGeom>
        <a:ln w="952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57150</xdr:colOff>
      <xdr:row>8</xdr:row>
      <xdr:rowOff>33337</xdr:rowOff>
    </xdr:from>
    <xdr:to>
      <xdr:col>8</xdr:col>
      <xdr:colOff>0</xdr:colOff>
      <xdr:row>21</xdr:row>
      <xdr:rowOff>38100</xdr:rowOff>
    </xdr:to>
    <xdr:cxnSp macro="">
      <xdr:nvCxnSpPr>
        <xdr:cNvPr id="34" name="Straight Arrow Connector 33">
          <a:extLst>
            <a:ext uri="{FF2B5EF4-FFF2-40B4-BE49-F238E27FC236}">
              <a16:creationId xmlns:a16="http://schemas.microsoft.com/office/drawing/2014/main" id="{00000000-0008-0000-0900-000022000000}"/>
            </a:ext>
          </a:extLst>
        </xdr:cNvPr>
        <xdr:cNvCxnSpPr>
          <a:stCxn id="5" idx="3"/>
          <a:endCxn id="6" idx="1"/>
        </xdr:cNvCxnSpPr>
      </xdr:nvCxnSpPr>
      <xdr:spPr>
        <a:xfrm flipV="1">
          <a:off x="3105150" y="1176337"/>
          <a:ext cx="1162050" cy="2481263"/>
        </a:xfrm>
        <a:prstGeom prst="straightConnector1">
          <a:avLst/>
        </a:prstGeom>
        <a:ln w="1270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76200</xdr:colOff>
      <xdr:row>8</xdr:row>
      <xdr:rowOff>33337</xdr:rowOff>
    </xdr:from>
    <xdr:to>
      <xdr:col>13</xdr:col>
      <xdr:colOff>0</xdr:colOff>
      <xdr:row>8</xdr:row>
      <xdr:rowOff>33337</xdr:rowOff>
    </xdr:to>
    <xdr:cxnSp macro="">
      <xdr:nvCxnSpPr>
        <xdr:cNvPr id="38" name="Straight Arrow Connector 37">
          <a:extLst>
            <a:ext uri="{FF2B5EF4-FFF2-40B4-BE49-F238E27FC236}">
              <a16:creationId xmlns:a16="http://schemas.microsoft.com/office/drawing/2014/main" id="{00000000-0008-0000-0900-000026000000}"/>
            </a:ext>
          </a:extLst>
        </xdr:cNvPr>
        <xdr:cNvCxnSpPr>
          <a:stCxn id="6" idx="3"/>
          <a:endCxn id="8" idx="1"/>
        </xdr:cNvCxnSpPr>
      </xdr:nvCxnSpPr>
      <xdr:spPr>
        <a:xfrm>
          <a:off x="6781800" y="1176337"/>
          <a:ext cx="533400" cy="0"/>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76200</xdr:colOff>
      <xdr:row>8</xdr:row>
      <xdr:rowOff>33337</xdr:rowOff>
    </xdr:from>
    <xdr:to>
      <xdr:col>13</xdr:col>
      <xdr:colOff>0</xdr:colOff>
      <xdr:row>14</xdr:row>
      <xdr:rowOff>152400</xdr:rowOff>
    </xdr:to>
    <xdr:cxnSp macro="">
      <xdr:nvCxnSpPr>
        <xdr:cNvPr id="40" name="Straight Arrow Connector 39">
          <a:extLst>
            <a:ext uri="{FF2B5EF4-FFF2-40B4-BE49-F238E27FC236}">
              <a16:creationId xmlns:a16="http://schemas.microsoft.com/office/drawing/2014/main" id="{00000000-0008-0000-0900-000028000000}"/>
            </a:ext>
          </a:extLst>
        </xdr:cNvPr>
        <xdr:cNvCxnSpPr>
          <a:stCxn id="7" idx="3"/>
          <a:endCxn id="8" idx="1"/>
        </xdr:cNvCxnSpPr>
      </xdr:nvCxnSpPr>
      <xdr:spPr>
        <a:xfrm flipV="1">
          <a:off x="6781800" y="1176337"/>
          <a:ext cx="533400" cy="1262063"/>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76200</xdr:colOff>
      <xdr:row>24</xdr:row>
      <xdr:rowOff>152400</xdr:rowOff>
    </xdr:from>
    <xdr:to>
      <xdr:col>13</xdr:col>
      <xdr:colOff>0</xdr:colOff>
      <xdr:row>29</xdr:row>
      <xdr:rowOff>95250</xdr:rowOff>
    </xdr:to>
    <xdr:cxnSp macro="">
      <xdr:nvCxnSpPr>
        <xdr:cNvPr id="42" name="Straight Arrow Connector 41">
          <a:extLst>
            <a:ext uri="{FF2B5EF4-FFF2-40B4-BE49-F238E27FC236}">
              <a16:creationId xmlns:a16="http://schemas.microsoft.com/office/drawing/2014/main" id="{00000000-0008-0000-0900-00002A000000}"/>
            </a:ext>
          </a:extLst>
        </xdr:cNvPr>
        <xdr:cNvCxnSpPr>
          <a:stCxn id="11" idx="3"/>
          <a:endCxn id="10" idx="1"/>
        </xdr:cNvCxnSpPr>
      </xdr:nvCxnSpPr>
      <xdr:spPr>
        <a:xfrm>
          <a:off x="6781800" y="4343400"/>
          <a:ext cx="533400" cy="895350"/>
        </a:xfrm>
        <a:prstGeom prst="straightConnector1">
          <a:avLst/>
        </a:prstGeom>
        <a:ln>
          <a:solidFill>
            <a:sysClr val="windowText" lastClr="000000"/>
          </a:solidFill>
          <a:prstDash val="lgDash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85725</xdr:colOff>
      <xdr:row>29</xdr:row>
      <xdr:rowOff>95250</xdr:rowOff>
    </xdr:from>
    <xdr:to>
      <xdr:col>13</xdr:col>
      <xdr:colOff>0</xdr:colOff>
      <xdr:row>31</xdr:row>
      <xdr:rowOff>104775</xdr:rowOff>
    </xdr:to>
    <xdr:cxnSp macro="">
      <xdr:nvCxnSpPr>
        <xdr:cNvPr id="46" name="Straight Arrow Connector 45">
          <a:extLst>
            <a:ext uri="{FF2B5EF4-FFF2-40B4-BE49-F238E27FC236}">
              <a16:creationId xmlns:a16="http://schemas.microsoft.com/office/drawing/2014/main" id="{00000000-0008-0000-0900-00002E000000}"/>
            </a:ext>
          </a:extLst>
        </xdr:cNvPr>
        <xdr:cNvCxnSpPr>
          <a:stCxn id="12" idx="3"/>
          <a:endCxn id="10" idx="1"/>
        </xdr:cNvCxnSpPr>
      </xdr:nvCxnSpPr>
      <xdr:spPr>
        <a:xfrm flipV="1">
          <a:off x="6791325" y="5238750"/>
          <a:ext cx="523875" cy="390525"/>
        </a:xfrm>
        <a:prstGeom prst="straightConnector1">
          <a:avLst/>
        </a:prstGeom>
        <a:ln w="9525">
          <a:solidFill>
            <a:sysClr val="windowText" lastClr="000000"/>
          </a:solidFill>
          <a:prstDash val="lgDash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38100</xdr:colOff>
      <xdr:row>11</xdr:row>
      <xdr:rowOff>166687</xdr:rowOff>
    </xdr:from>
    <xdr:to>
      <xdr:col>15</xdr:col>
      <xdr:colOff>38100</xdr:colOff>
      <xdr:row>26</xdr:row>
      <xdr:rowOff>133350</xdr:rowOff>
    </xdr:to>
    <xdr:cxnSp macro="">
      <xdr:nvCxnSpPr>
        <xdr:cNvPr id="48" name="Straight Arrow Connector 47">
          <a:extLst>
            <a:ext uri="{FF2B5EF4-FFF2-40B4-BE49-F238E27FC236}">
              <a16:creationId xmlns:a16="http://schemas.microsoft.com/office/drawing/2014/main" id="{00000000-0008-0000-0900-000030000000}"/>
            </a:ext>
          </a:extLst>
        </xdr:cNvPr>
        <xdr:cNvCxnSpPr>
          <a:stCxn id="10" idx="0"/>
          <a:endCxn id="8" idx="2"/>
        </xdr:cNvCxnSpPr>
      </xdr:nvCxnSpPr>
      <xdr:spPr>
        <a:xfrm flipV="1">
          <a:off x="8572500" y="1881187"/>
          <a:ext cx="0" cy="2824163"/>
        </a:xfrm>
        <a:prstGeom prst="straightConnector1">
          <a:avLst/>
        </a:prstGeom>
        <a:ln>
          <a:solidFill>
            <a:sysClr val="windowText" lastClr="000000"/>
          </a:solidFill>
          <a:prstDash val="lgDash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76200</xdr:colOff>
      <xdr:row>8</xdr:row>
      <xdr:rowOff>33337</xdr:rowOff>
    </xdr:from>
    <xdr:to>
      <xdr:col>18</xdr:col>
      <xdr:colOff>0</xdr:colOff>
      <xdr:row>8</xdr:row>
      <xdr:rowOff>33337</xdr:rowOff>
    </xdr:to>
    <xdr:cxnSp macro="">
      <xdr:nvCxnSpPr>
        <xdr:cNvPr id="50" name="Straight Arrow Connector 49">
          <a:extLst>
            <a:ext uri="{FF2B5EF4-FFF2-40B4-BE49-F238E27FC236}">
              <a16:creationId xmlns:a16="http://schemas.microsoft.com/office/drawing/2014/main" id="{00000000-0008-0000-0900-000032000000}"/>
            </a:ext>
          </a:extLst>
        </xdr:cNvPr>
        <xdr:cNvCxnSpPr>
          <a:stCxn id="8" idx="3"/>
          <a:endCxn id="9" idx="1"/>
        </xdr:cNvCxnSpPr>
      </xdr:nvCxnSpPr>
      <xdr:spPr>
        <a:xfrm>
          <a:off x="9829800" y="1176337"/>
          <a:ext cx="533400" cy="0"/>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xdr:colOff>
      <xdr:row>1</xdr:row>
      <xdr:rowOff>51593</xdr:rowOff>
    </xdr:from>
    <xdr:to>
      <xdr:col>14</xdr:col>
      <xdr:colOff>309562</xdr:colOff>
      <xdr:row>46</xdr:row>
      <xdr:rowOff>107156</xdr:rowOff>
    </xdr:to>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9453564" y="242093"/>
          <a:ext cx="4560092" cy="9806782"/>
        </a:xfrm>
        <a:prstGeom prst="rect">
          <a:avLst/>
        </a:prstGeom>
        <a:solidFill>
          <a:schemeClr val="accent1">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The three columns to the left detail three potential</a:t>
          </a:r>
          <a:r>
            <a:rPr lang="en-US" sz="11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scale systems: 2010-15 Scales, Mathematically Derived Scales and the Proposed  2015-20 Scales. </a:t>
          </a:r>
        </a:p>
        <a:p>
          <a:pPr marL="0" marR="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In addition to serving  the purpose of comparing outcomes of varying magnitudes (e.g. Research and Services in the millions to Doctoral/Law Degrees in the dozens), the 2010-15 scales were used in part to help calibrate the new outcomes-based funding formula to the old enrollment-based funding formula. This decision required the use of estimated values for scales. With an underlying structural change to the model the 2015-20 model does not require calibration, therefore there is an opportunity to implement mathematically-derived scales. </a:t>
          </a:r>
        </a:p>
        <a:p>
          <a:pPr marL="0" marR="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eaLnBrk="1" fontAlgn="auto" latinLnBrk="0" hangingPunct="1"/>
          <a:r>
            <a:rPr lang="en-US" sz="11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The second column displays these Mathematically Derived Scales, which were calculated on both the </a:t>
          </a:r>
          <a:r>
            <a:rPr lang="en-US" sz="1100" b="1"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CC Data </a:t>
          </a:r>
          <a:r>
            <a:rPr lang="en-US" sz="11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and </a:t>
          </a:r>
          <a:r>
            <a:rPr lang="en-US" sz="1100" b="1"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Univ Data </a:t>
          </a:r>
          <a:r>
            <a:rPr lang="en-US" sz="11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tabs. In short these scales are derived from the average standard deviations of all new outcomes' historic data.</a:t>
          </a:r>
          <a:endParaRPr lang="en-US" sz="1100">
            <a:effectLst/>
            <a:latin typeface="Open Sans" panose="020B0606030504020204" pitchFamily="34" charset="0"/>
            <a:ea typeface="Open Sans" panose="020B0606030504020204" pitchFamily="34" charset="0"/>
            <a:cs typeface="Open Sans" panose="020B0606030504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The third column shows the 2015-20 Proposed Scales. The Mathematically Derived Scales largely influence the 2015-20 Proposed Scales, though there are some changes highlighted in blue and detailed below:  </a:t>
          </a:r>
        </a:p>
        <a:p>
          <a:pPr marL="0" marR="0" indent="0" defTabSz="914400" eaLnBrk="1" fontAlgn="auto" latinLnBrk="0" hangingPunct="1">
            <a:lnSpc>
              <a:spcPct val="100000"/>
            </a:lnSpc>
            <a:spcBef>
              <a:spcPts val="0"/>
            </a:spcBef>
            <a:spcAft>
              <a:spcPts val="0"/>
            </a:spcAft>
            <a:buClrTx/>
            <a:buSzTx/>
            <a:buFontTx/>
            <a:buNone/>
            <a:tabLst/>
            <a:defRPr/>
          </a:pPr>
          <a:endParaRPr lang="en-US" sz="1100" u="sng"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100" b="0" u="non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Both the </a:t>
          </a:r>
          <a:r>
            <a:rPr lang="en-US" sz="1100" b="1" u="non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1-2 Year Certificates </a:t>
          </a:r>
          <a:r>
            <a:rPr lang="en-US" sz="1100" b="0" u="non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and </a:t>
          </a:r>
          <a:r>
            <a:rPr lang="en-US" sz="1100" b="1" u="non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&lt;1Yr Certificates </a:t>
          </a:r>
          <a:r>
            <a:rPr lang="en-US" sz="1100" b="0" u="non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in the community college sector and </a:t>
          </a:r>
          <a:r>
            <a:rPr lang="en-US" sz="1100" b="1" u="non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Research and Service </a:t>
          </a:r>
          <a:r>
            <a:rPr lang="en-US" sz="1100" b="0" u="non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in the university sector are historically highly volatile  outcomes relative  to their respective sizes, to an extent that was not completely captured by the outcomes' standard deviations. These scales were increased to account for this volatility. </a:t>
          </a:r>
        </a:p>
        <a:p>
          <a:pPr marL="0" marR="0" indent="0" defTabSz="914400" eaLnBrk="1" fontAlgn="auto" latinLnBrk="0" hangingPunct="1">
            <a:lnSpc>
              <a:spcPct val="100000"/>
            </a:lnSpc>
            <a:spcBef>
              <a:spcPts val="0"/>
            </a:spcBef>
            <a:spcAft>
              <a:spcPts val="0"/>
            </a:spcAft>
            <a:buClrTx/>
            <a:buSzTx/>
            <a:buFontTx/>
            <a:buNone/>
            <a:tabLst/>
            <a:defRPr/>
          </a:pPr>
          <a:endParaRPr lang="en-US" sz="1100" b="0" u="non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100" b="0" u="non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Additionally, to seek parity between the two sectors, the scales for the </a:t>
          </a:r>
          <a:r>
            <a:rPr lang="en-US" sz="1100" b="1" u="non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Progression Metrics</a:t>
          </a:r>
          <a:r>
            <a:rPr lang="en-US" sz="1100" b="0" u="non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in the university sector were increased to reflect the larger and stair-stepped </a:t>
          </a:r>
          <a:r>
            <a:rPr lang="en-US" sz="1100" b="1" u="non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Progression Metrics </a:t>
          </a:r>
          <a:r>
            <a:rPr lang="en-US" sz="1100" b="0" u="non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scales in the community college sector. </a:t>
          </a:r>
        </a:p>
        <a:p>
          <a:pPr marL="0" marR="0" indent="0" defTabSz="914400" eaLnBrk="1" fontAlgn="auto" latinLnBrk="0" hangingPunct="1">
            <a:lnSpc>
              <a:spcPct val="100000"/>
            </a:lnSpc>
            <a:spcBef>
              <a:spcPts val="0"/>
            </a:spcBef>
            <a:spcAft>
              <a:spcPts val="0"/>
            </a:spcAft>
            <a:buClrTx/>
            <a:buSzTx/>
            <a:buFontTx/>
            <a:buNone/>
            <a:tabLst/>
            <a:defRPr/>
          </a:pPr>
          <a:endParaRPr lang="en-US" sz="1100" b="0" u="non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100" b="0" u="non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Finally, the </a:t>
          </a:r>
          <a:r>
            <a:rPr lang="en-US" sz="1100" b="1" u="non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Transfers Out with 12 hrs </a:t>
          </a:r>
          <a:r>
            <a:rPr lang="en-US" sz="1100" b="0" u="non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and </a:t>
          </a:r>
          <a:r>
            <a:rPr lang="en-US" sz="1100" b="1" u="non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Awards per 100 FTE </a:t>
          </a:r>
          <a:r>
            <a:rPr lang="en-US" sz="1100" b="0" u="non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in the community college sector and </a:t>
          </a:r>
          <a:r>
            <a:rPr lang="en-US" sz="1100" b="1" u="non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Degrees per 100 FTE </a:t>
          </a:r>
          <a:r>
            <a:rPr lang="en-US" sz="1100" b="0" u="non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in the university sector  were increased due to the possibility of increased </a:t>
          </a:r>
          <a:r>
            <a:rPr lang="en-US" sz="1100" b="0" u="none" baseline="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volatility. </a:t>
          </a:r>
        </a:p>
        <a:p>
          <a:pPr marL="0" marR="0" indent="0" defTabSz="914400" eaLnBrk="1" fontAlgn="auto" latinLnBrk="0" hangingPunct="1">
            <a:lnSpc>
              <a:spcPct val="100000"/>
            </a:lnSpc>
            <a:spcBef>
              <a:spcPts val="0"/>
            </a:spcBef>
            <a:spcAft>
              <a:spcPts val="0"/>
            </a:spcAft>
            <a:buClrTx/>
            <a:buSzTx/>
            <a:buFontTx/>
            <a:buNone/>
            <a:tabLst/>
            <a:defRPr/>
          </a:pPr>
          <a:endParaRPr lang="en-US" sz="1100" b="0" u="none" baseline="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100" b="0" u="none" baseline="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In 2021, as part of the five-year formula review process, THEC staff recognized that the combining of Associate </a:t>
          </a:r>
          <a:r>
            <a:rPr lang="en-US" sz="1100" b="0" baseline="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and Bachelor</a:t>
          </a:r>
          <a:r>
            <a:rPr lang="en-US" sz="1100" b="0" u="none" baseline="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 degrees in the university sector created differential scales, and thus values, for </a:t>
          </a:r>
          <a:r>
            <a:rPr lang="en-US" sz="1100" b="1" u="none" baseline="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Associate degrees </a:t>
          </a:r>
          <a:r>
            <a:rPr lang="en-US" sz="1100" b="0" u="none" baseline="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awarded in the university sector relative to the community college sector. To remedy this, the Formula Review Comittee recommended separating Associates and Bachelors degrees in the university sector and re-scaling the Associates to match the scaling factor used in the community college sector (1.50).</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scal/THEC/FISCAL/STAY_OUT/FY2012-13/Appropriations%20Request%20Instructions/PARTII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scal/Fiscal%20Policy/STAY_OUT/FY2014-15/Formula/Colleges%20of%20Med/Part%20IIIs%20and%20VIIs/JHQC%20-%20PartVII%20-%20new%20Med%20Formula%20FY14-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heetName val="Cover Page"/>
      <sheetName val="Academic Formula Units Instr."/>
      <sheetName val="Schedule A1  "/>
      <sheetName val="Schedule A2  "/>
      <sheetName val="Schedule A3"/>
      <sheetName val="Schedule B "/>
      <sheetName val="Schedule C1"/>
      <sheetName val="Schedule C2"/>
      <sheetName val="Schedule E"/>
      <sheetName val="Schedule F"/>
      <sheetName val="Schedule G"/>
      <sheetName val="Schedule H"/>
      <sheetName val="Schedule I"/>
      <sheetName val="Schedule J"/>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
      <sheetName val="Med Instructions"/>
      <sheetName val="Schedule 1"/>
      <sheetName val="Schedule 2"/>
      <sheetName val="Schedule 3"/>
      <sheetName val="Schedule 4"/>
      <sheetName val="Schedule 5"/>
      <sheetName val="Schedule D"/>
      <sheetName val="Schedule E"/>
      <sheetName val="Schedule F"/>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9" tint="0.79998168889431442"/>
    <pageSetUpPr autoPageBreaks="0"/>
  </sheetPr>
  <dimension ref="B2:W2"/>
  <sheetViews>
    <sheetView tabSelected="1" view="pageBreakPreview" zoomScale="80" zoomScaleNormal="100" zoomScaleSheetLayoutView="80" workbookViewId="0">
      <selection activeCell="Q18" sqref="Q18"/>
    </sheetView>
  </sheetViews>
  <sheetFormatPr defaultColWidth="9.140625" defaultRowHeight="15"/>
  <cols>
    <col min="1" max="16384" width="9.140625" style="4"/>
  </cols>
  <sheetData>
    <row r="2" spans="2:23" ht="27.75" customHeight="1">
      <c r="B2" s="643" t="s">
        <v>214</v>
      </c>
      <c r="C2" s="643"/>
      <c r="D2" s="643"/>
      <c r="E2" s="643"/>
      <c r="F2" s="643"/>
      <c r="G2" s="643"/>
      <c r="H2" s="643"/>
      <c r="I2" s="643"/>
      <c r="J2" s="643"/>
      <c r="K2" s="643"/>
      <c r="L2" s="643"/>
      <c r="M2" s="643"/>
      <c r="N2" s="643"/>
      <c r="O2" s="643"/>
      <c r="P2" s="643"/>
      <c r="Q2" s="643"/>
      <c r="R2" s="643"/>
      <c r="S2" s="643"/>
      <c r="T2" s="643"/>
      <c r="U2" s="643"/>
      <c r="V2" s="643"/>
      <c r="W2" s="643"/>
    </row>
  </sheetData>
  <mergeCells count="1">
    <mergeCell ref="B2:W2"/>
  </mergeCells>
  <pageMargins left="0.7" right="0.7" top="0.75" bottom="0.75" header="0.3" footer="0.3"/>
  <pageSetup scale="44"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2" tint="-0.249977111117893"/>
    <pageSetUpPr fitToPage="1"/>
  </sheetPr>
  <dimension ref="B2:AC79"/>
  <sheetViews>
    <sheetView view="pageBreakPreview" zoomScale="70" zoomScaleNormal="100" zoomScaleSheetLayoutView="70" workbookViewId="0">
      <selection activeCell="G22" sqref="G22"/>
    </sheetView>
  </sheetViews>
  <sheetFormatPr defaultColWidth="9.140625" defaultRowHeight="16.5"/>
  <cols>
    <col min="1" max="1" width="9.140625" style="75"/>
    <col min="2" max="2" width="44" style="75" bestFit="1" customWidth="1"/>
    <col min="3" max="3" width="21.7109375" style="288" bestFit="1" customWidth="1"/>
    <col min="4" max="4" width="18.7109375" style="75" customWidth="1"/>
    <col min="5" max="5" width="26.5703125" style="75" hidden="1" customWidth="1"/>
    <col min="6" max="6" width="26.7109375" style="75" bestFit="1" customWidth="1"/>
    <col min="7" max="7" width="22.140625" style="75" bestFit="1" customWidth="1"/>
    <col min="8" max="8" width="22.7109375" style="75" customWidth="1"/>
    <col min="9" max="9" width="19.5703125" style="75" bestFit="1" customWidth="1"/>
    <col min="10" max="10" width="19.42578125" style="75" customWidth="1"/>
    <col min="11" max="11" width="22" style="610" hidden="1" customWidth="1"/>
    <col min="12" max="12" width="22" style="75" customWidth="1"/>
    <col min="13" max="13" width="54.5703125" style="75" bestFit="1" customWidth="1"/>
    <col min="14" max="14" width="21" style="75" customWidth="1"/>
    <col min="15" max="15" width="27.5703125" style="75" bestFit="1" customWidth="1"/>
    <col min="16" max="16" width="26.7109375" style="75" bestFit="1" customWidth="1"/>
    <col min="17" max="17" width="16.140625" style="75" bestFit="1" customWidth="1"/>
    <col min="18" max="18" width="17.28515625" style="75" bestFit="1" customWidth="1"/>
    <col min="19" max="19" width="13.5703125" style="75" bestFit="1" customWidth="1"/>
    <col min="20" max="20" width="9.140625" style="75"/>
    <col min="21" max="21" width="13.5703125" style="75" bestFit="1" customWidth="1"/>
    <col min="22" max="22" width="9.140625" style="75"/>
    <col min="23" max="23" width="13.5703125" style="75" bestFit="1" customWidth="1"/>
    <col min="24" max="24" width="9.140625" style="75"/>
    <col min="25" max="25" width="11.7109375" style="75" bestFit="1" customWidth="1"/>
    <col min="26" max="26" width="9.140625" style="75"/>
    <col min="27" max="27" width="13.5703125" style="75" bestFit="1" customWidth="1"/>
    <col min="28" max="28" width="9.140625" style="75"/>
    <col min="29" max="29" width="11.7109375" style="75" bestFit="1" customWidth="1"/>
    <col min="30" max="16384" width="9.140625" style="75"/>
  </cols>
  <sheetData>
    <row r="2" spans="2:29" ht="31.5">
      <c r="B2" s="714" t="s">
        <v>193</v>
      </c>
      <c r="C2" s="715"/>
      <c r="D2" s="715"/>
      <c r="E2" s="715"/>
      <c r="F2" s="715"/>
      <c r="G2" s="715"/>
      <c r="H2" s="715"/>
      <c r="I2" s="716"/>
      <c r="J2" s="171"/>
      <c r="K2" s="608"/>
      <c r="L2" s="179"/>
      <c r="M2" s="179"/>
      <c r="N2" s="113"/>
    </row>
    <row r="3" spans="2:29" s="326" customFormat="1" ht="15">
      <c r="B3" s="324"/>
      <c r="C3" s="639"/>
      <c r="D3" s="324"/>
      <c r="E3" s="324"/>
      <c r="F3" s="324"/>
      <c r="G3" s="324"/>
      <c r="H3" s="324"/>
      <c r="I3" s="324"/>
      <c r="J3" s="324"/>
      <c r="K3" s="609"/>
      <c r="L3" s="325"/>
      <c r="M3" s="325"/>
      <c r="N3" s="324"/>
    </row>
    <row r="4" spans="2:29" ht="20.25" customHeight="1">
      <c r="C4" s="717" t="s">
        <v>19</v>
      </c>
      <c r="D4" s="719" t="s">
        <v>160</v>
      </c>
      <c r="E4" s="721"/>
      <c r="F4" s="721" t="s">
        <v>116</v>
      </c>
      <c r="G4" s="723" t="s">
        <v>117</v>
      </c>
      <c r="H4" s="719" t="s">
        <v>118</v>
      </c>
      <c r="I4" s="719" t="s">
        <v>119</v>
      </c>
      <c r="J4" s="180"/>
    </row>
    <row r="5" spans="2:29" ht="18.75" customHeight="1">
      <c r="C5" s="717"/>
      <c r="D5" s="719"/>
      <c r="E5" s="721"/>
      <c r="F5" s="721"/>
      <c r="G5" s="723"/>
      <c r="H5" s="719"/>
      <c r="I5" s="719"/>
      <c r="J5" s="180"/>
      <c r="K5" s="611"/>
      <c r="L5" s="114"/>
    </row>
    <row r="6" spans="2:29" ht="18.75" customHeight="1">
      <c r="B6" s="181"/>
      <c r="C6" s="718"/>
      <c r="D6" s="720"/>
      <c r="E6" s="722"/>
      <c r="F6" s="722"/>
      <c r="G6" s="724"/>
      <c r="H6" s="720"/>
      <c r="I6" s="720"/>
      <c r="J6" s="182"/>
      <c r="K6" s="611"/>
      <c r="L6" s="114"/>
    </row>
    <row r="7" spans="2:29" ht="18.75" thickBot="1">
      <c r="B7" s="726" t="s">
        <v>67</v>
      </c>
      <c r="C7" s="133" t="s">
        <v>176</v>
      </c>
      <c r="D7" s="133" t="s">
        <v>176</v>
      </c>
      <c r="E7" s="134" t="s">
        <v>185</v>
      </c>
      <c r="F7" s="134" t="s">
        <v>185</v>
      </c>
      <c r="G7" s="134" t="s">
        <v>185</v>
      </c>
      <c r="H7" s="134" t="s">
        <v>185</v>
      </c>
      <c r="I7" s="134" t="s">
        <v>66</v>
      </c>
      <c r="J7" s="183"/>
      <c r="K7" s="612"/>
      <c r="L7" s="184"/>
    </row>
    <row r="8" spans="2:29" ht="18">
      <c r="B8" s="727"/>
      <c r="C8" s="135" t="s">
        <v>104</v>
      </c>
      <c r="D8" s="135" t="s">
        <v>170</v>
      </c>
      <c r="E8" s="136" t="s">
        <v>171</v>
      </c>
      <c r="F8" s="136" t="s">
        <v>170</v>
      </c>
      <c r="G8" s="136" t="s">
        <v>104</v>
      </c>
      <c r="H8" s="137" t="s">
        <v>76</v>
      </c>
      <c r="I8" s="137" t="s">
        <v>80</v>
      </c>
      <c r="J8" s="183"/>
      <c r="K8" s="612"/>
      <c r="L8" s="184"/>
      <c r="M8" s="728" t="s">
        <v>79</v>
      </c>
      <c r="N8" s="729"/>
    </row>
    <row r="9" spans="2:29" ht="18">
      <c r="B9" s="185" t="s">
        <v>54</v>
      </c>
      <c r="C9" s="140"/>
      <c r="D9" s="140"/>
      <c r="E9" s="141"/>
      <c r="F9" s="141"/>
      <c r="G9" s="141"/>
      <c r="H9" s="142"/>
      <c r="I9" s="142"/>
      <c r="J9" s="186"/>
      <c r="K9" s="612"/>
      <c r="L9" s="184"/>
      <c r="M9" s="315" t="s">
        <v>183</v>
      </c>
      <c r="N9" s="603">
        <v>1677100500</v>
      </c>
      <c r="O9" s="187" t="s">
        <v>213</v>
      </c>
      <c r="P9" s="119"/>
      <c r="Q9" s="119"/>
      <c r="R9" s="119"/>
      <c r="S9" s="725"/>
      <c r="T9" s="725"/>
      <c r="U9" s="119"/>
      <c r="V9" s="119"/>
      <c r="W9" s="725"/>
      <c r="X9" s="725"/>
      <c r="Y9" s="119"/>
      <c r="Z9" s="119"/>
      <c r="AA9" s="725"/>
      <c r="AB9" s="725"/>
      <c r="AC9" s="725"/>
    </row>
    <row r="10" spans="2:29" ht="18">
      <c r="B10" s="188" t="s">
        <v>55</v>
      </c>
      <c r="C10" s="144">
        <v>58069700</v>
      </c>
      <c r="D10" s="145">
        <f>C10/$C$40</f>
        <v>4.9640567777505841E-2</v>
      </c>
      <c r="E10" s="145">
        <f>D10*(1+'22-23 Point Calculation'!$L$8)</f>
        <v>5.162791546957498E-2</v>
      </c>
      <c r="F10" s="145">
        <f>E10/$E$40</f>
        <v>5.109574896137941E-2</v>
      </c>
      <c r="G10" s="144">
        <f>ROUND(F10*$N$17,-2)-200</f>
        <v>64109000</v>
      </c>
      <c r="H10" s="144">
        <f>G10-C10</f>
        <v>6039300</v>
      </c>
      <c r="I10" s="189">
        <f t="shared" ref="I10:I16" si="0">H10/C10</f>
        <v>0.10400088169906165</v>
      </c>
      <c r="J10" s="145"/>
      <c r="K10" s="613">
        <v>0</v>
      </c>
      <c r="L10" s="191"/>
      <c r="M10" s="302" t="s">
        <v>200</v>
      </c>
      <c r="N10" s="604">
        <v>50496900</v>
      </c>
      <c r="O10" s="192">
        <f>N11/N9</f>
        <v>0.6975153248120789</v>
      </c>
      <c r="P10" s="193"/>
      <c r="Q10" s="190"/>
      <c r="R10" s="119"/>
      <c r="S10" s="193"/>
      <c r="T10" s="190"/>
      <c r="U10" s="194"/>
      <c r="V10" s="119"/>
      <c r="W10" s="193"/>
      <c r="X10" s="190"/>
      <c r="Y10" s="194"/>
      <c r="Z10" s="119"/>
      <c r="AA10" s="193"/>
      <c r="AB10" s="190"/>
      <c r="AC10" s="194"/>
    </row>
    <row r="11" spans="2:29" ht="18">
      <c r="B11" s="188" t="s">
        <v>56</v>
      </c>
      <c r="C11" s="146">
        <v>77155200</v>
      </c>
      <c r="D11" s="145">
        <f t="shared" ref="D11:D15" si="1">C11/$C$40</f>
        <v>6.5955703834995161E-2</v>
      </c>
      <c r="E11" s="145">
        <f>D11*(1+'22-23 Point Calculation'!$L$9)</f>
        <v>6.6778312232391834E-2</v>
      </c>
      <c r="F11" s="145">
        <f t="shared" ref="F11:F15" si="2">E11/$E$40</f>
        <v>6.6089979555763664E-2</v>
      </c>
      <c r="G11" s="146">
        <f>ROUND(F11*$N$17,-2)-100</f>
        <v>82922200</v>
      </c>
      <c r="H11" s="157">
        <f>G11-C11</f>
        <v>5767000</v>
      </c>
      <c r="I11" s="189">
        <f t="shared" si="0"/>
        <v>7.4745448135705689E-2</v>
      </c>
      <c r="J11" s="269"/>
      <c r="K11" s="614">
        <v>0</v>
      </c>
      <c r="L11" s="191"/>
      <c r="M11" s="305" t="s">
        <v>201</v>
      </c>
      <c r="N11" s="316">
        <f>C40</f>
        <v>1169803300</v>
      </c>
      <c r="P11" s="195"/>
      <c r="Q11" s="190"/>
      <c r="R11" s="119"/>
      <c r="S11" s="195"/>
      <c r="T11" s="190"/>
      <c r="U11" s="194"/>
      <c r="V11" s="119"/>
      <c r="W11" s="195"/>
      <c r="X11" s="190"/>
      <c r="Y11" s="194"/>
      <c r="Z11" s="119"/>
      <c r="AA11" s="195"/>
      <c r="AB11" s="190"/>
      <c r="AC11" s="194"/>
    </row>
    <row r="12" spans="2:29" ht="18">
      <c r="B12" s="188" t="s">
        <v>57</v>
      </c>
      <c r="C12" s="146">
        <v>112926200</v>
      </c>
      <c r="D12" s="145">
        <f t="shared" si="1"/>
        <v>9.6534348979866957E-2</v>
      </c>
      <c r="E12" s="145">
        <f>D12*(1+'22-23 Point Calculation'!$L$10)</f>
        <v>9.6965128607180789E-2</v>
      </c>
      <c r="F12" s="145">
        <f t="shared" si="2"/>
        <v>9.5965638439152845E-2</v>
      </c>
      <c r="G12" s="146">
        <f>ROUND(F12*$N$17,-2)-100</f>
        <v>120406800</v>
      </c>
      <c r="H12" s="157">
        <f>G12-C12</f>
        <v>7480600</v>
      </c>
      <c r="I12" s="189">
        <f t="shared" si="0"/>
        <v>6.6243263299393756E-2</v>
      </c>
      <c r="J12" s="350"/>
      <c r="K12" s="614">
        <v>0</v>
      </c>
      <c r="L12" s="191"/>
      <c r="M12" s="303" t="s">
        <v>194</v>
      </c>
      <c r="N12" s="605">
        <v>15179400</v>
      </c>
      <c r="O12" s="196"/>
      <c r="P12" s="46"/>
      <c r="Q12" s="190"/>
      <c r="R12" s="119"/>
      <c r="S12" s="195"/>
      <c r="T12" s="190"/>
      <c r="U12" s="194"/>
      <c r="V12" s="119"/>
      <c r="W12" s="195"/>
      <c r="X12" s="190"/>
      <c r="Y12" s="194"/>
      <c r="Z12" s="119"/>
      <c r="AA12" s="195"/>
      <c r="AB12" s="190"/>
      <c r="AC12" s="194"/>
    </row>
    <row r="13" spans="2:29" ht="18">
      <c r="B13" s="188" t="s">
        <v>58</v>
      </c>
      <c r="C13" s="146">
        <v>43192500</v>
      </c>
      <c r="D13" s="145">
        <f t="shared" si="1"/>
        <v>3.6922874127641801E-2</v>
      </c>
      <c r="E13" s="145">
        <f>D13*(1+'22-23 Point Calculation'!$L$11)</f>
        <v>3.6229840335130374E-2</v>
      </c>
      <c r="F13" s="145">
        <f t="shared" si="2"/>
        <v>3.5856392996645607E-2</v>
      </c>
      <c r="G13" s="146">
        <f>ROUND(F13*$N$17,-2)+200</f>
        <v>44988800</v>
      </c>
      <c r="H13" s="157">
        <f>G13-C13</f>
        <v>1796300</v>
      </c>
      <c r="I13" s="189">
        <f t="shared" si="0"/>
        <v>4.158823869884818E-2</v>
      </c>
      <c r="J13" s="145"/>
      <c r="K13" s="614">
        <v>0</v>
      </c>
      <c r="L13" s="191"/>
      <c r="M13" s="304" t="s">
        <v>195</v>
      </c>
      <c r="N13" s="606">
        <v>7512700</v>
      </c>
      <c r="P13" s="195"/>
      <c r="Q13" s="190"/>
      <c r="R13" s="119"/>
      <c r="S13" s="195"/>
      <c r="T13" s="190"/>
      <c r="U13" s="194"/>
      <c r="V13" s="119"/>
      <c r="W13" s="195"/>
      <c r="X13" s="190"/>
      <c r="Y13" s="194"/>
      <c r="Z13" s="119"/>
      <c r="AA13" s="195"/>
      <c r="AB13" s="190"/>
      <c r="AC13" s="194"/>
    </row>
    <row r="14" spans="2:29" ht="18">
      <c r="B14" s="188" t="s">
        <v>59</v>
      </c>
      <c r="C14" s="146">
        <v>61329000</v>
      </c>
      <c r="D14" s="145">
        <f t="shared" si="1"/>
        <v>5.2426762687368039E-2</v>
      </c>
      <c r="E14" s="145">
        <f>D14*(1+'22-23 Point Calculation'!$L$12)</f>
        <v>5.2515948247839853E-2</v>
      </c>
      <c r="F14" s="145">
        <f t="shared" si="2"/>
        <v>5.1974628139339597E-2</v>
      </c>
      <c r="G14" s="146">
        <f>ROUND(F14*$N$17,-2)</f>
        <v>65211900</v>
      </c>
      <c r="H14" s="157">
        <f>G14-C14</f>
        <v>3882900</v>
      </c>
      <c r="I14" s="189">
        <f t="shared" si="0"/>
        <v>6.3312625348530063E-2</v>
      </c>
      <c r="J14" s="145"/>
      <c r="K14" s="614">
        <v>0</v>
      </c>
      <c r="L14" s="191"/>
      <c r="M14" s="304" t="s">
        <v>196</v>
      </c>
      <c r="N14" s="604">
        <v>55637900</v>
      </c>
      <c r="P14" s="195"/>
      <c r="Q14" s="190"/>
      <c r="R14" s="119"/>
      <c r="S14" s="195"/>
      <c r="T14" s="190"/>
      <c r="U14" s="194"/>
      <c r="V14" s="119"/>
      <c r="W14" s="195"/>
      <c r="X14" s="190"/>
      <c r="Y14" s="194"/>
      <c r="Z14" s="119"/>
      <c r="AA14" s="195"/>
      <c r="AB14" s="190"/>
      <c r="AC14" s="194"/>
    </row>
    <row r="15" spans="2:29" ht="18">
      <c r="B15" s="147" t="s">
        <v>60</v>
      </c>
      <c r="C15" s="148">
        <v>133589000</v>
      </c>
      <c r="D15" s="145">
        <f t="shared" si="1"/>
        <v>0.11419783137900193</v>
      </c>
      <c r="E15" s="145">
        <f>D15*(1+'22-23 Point Calculation'!$L$13)</f>
        <v>0.11601365456095671</v>
      </c>
      <c r="F15" s="145">
        <f t="shared" si="2"/>
        <v>0.11481781736921312</v>
      </c>
      <c r="G15" s="148">
        <f>ROUND(F15*$N$17,-2)-100</f>
        <v>144060400</v>
      </c>
      <c r="H15" s="214">
        <f t="shared" ref="H15" si="3">G15-C15</f>
        <v>10471400</v>
      </c>
      <c r="I15" s="189">
        <f t="shared" si="0"/>
        <v>7.8385196385929973E-2</v>
      </c>
      <c r="J15" s="145"/>
      <c r="K15" s="614">
        <v>0</v>
      </c>
      <c r="L15" s="191"/>
      <c r="M15" s="301" t="s">
        <v>197</v>
      </c>
      <c r="N15" s="317">
        <f>N9+N10+N12+N13+N14</f>
        <v>1805927400</v>
      </c>
      <c r="O15" s="187"/>
      <c r="P15" s="195"/>
      <c r="Q15" s="190"/>
      <c r="R15" s="119"/>
      <c r="S15" s="195"/>
      <c r="T15" s="190"/>
      <c r="U15" s="194"/>
      <c r="V15" s="119"/>
      <c r="W15" s="195"/>
      <c r="X15" s="190"/>
      <c r="Y15" s="194"/>
      <c r="Z15" s="119"/>
      <c r="AA15" s="195"/>
      <c r="AB15" s="190"/>
      <c r="AC15" s="194"/>
    </row>
    <row r="16" spans="2:29" ht="18">
      <c r="B16" s="197" t="s">
        <v>87</v>
      </c>
      <c r="C16" s="151">
        <f>SUM(C10:C15)</f>
        <v>486261600</v>
      </c>
      <c r="D16" s="152">
        <f>SUM(D10:D15)</f>
        <v>0.41567808878637974</v>
      </c>
      <c r="E16" s="152">
        <f>SUM(E10:E15)</f>
        <v>0.42013079945307452</v>
      </c>
      <c r="F16" s="152">
        <f>SUM(F10:F15)</f>
        <v>0.41580020546149421</v>
      </c>
      <c r="G16" s="151">
        <f>SUM(G10:G15)</f>
        <v>521699100</v>
      </c>
      <c r="H16" s="151">
        <f t="shared" ref="H16" si="4">SUM(H10:H15)</f>
        <v>35437500</v>
      </c>
      <c r="I16" s="152">
        <f t="shared" si="0"/>
        <v>7.2877438810714235E-2</v>
      </c>
      <c r="J16" s="145"/>
      <c r="K16" s="613">
        <v>0</v>
      </c>
      <c r="L16" s="191"/>
      <c r="M16" s="305" t="s">
        <v>198</v>
      </c>
      <c r="N16" s="607">
        <v>84884000</v>
      </c>
      <c r="O16" s="192"/>
      <c r="P16" s="201"/>
      <c r="Q16" s="199"/>
      <c r="R16" s="119"/>
      <c r="S16" s="201"/>
      <c r="T16" s="199"/>
      <c r="U16" s="194"/>
      <c r="V16" s="119"/>
      <c r="W16" s="201"/>
      <c r="X16" s="199"/>
      <c r="Y16" s="194"/>
      <c r="Z16" s="119"/>
      <c r="AA16" s="201"/>
      <c r="AB16" s="199"/>
      <c r="AC16" s="194"/>
    </row>
    <row r="17" spans="2:29" ht="18.75" thickBot="1">
      <c r="B17" s="118"/>
      <c r="C17" s="154"/>
      <c r="D17" s="155"/>
      <c r="E17" s="155" t="s">
        <v>14</v>
      </c>
      <c r="F17" s="155"/>
      <c r="G17" s="154"/>
      <c r="H17" s="154"/>
      <c r="I17" s="155"/>
      <c r="J17" s="145"/>
      <c r="K17" s="613"/>
      <c r="L17" s="191"/>
      <c r="M17" s="306" t="s">
        <v>199</v>
      </c>
      <c r="N17" s="318">
        <f>N11+N16</f>
        <v>1254687300</v>
      </c>
      <c r="P17" s="202"/>
      <c r="Q17" s="198"/>
      <c r="R17" s="119"/>
      <c r="S17" s="202"/>
      <c r="T17" s="198"/>
      <c r="U17" s="194"/>
      <c r="V17" s="119"/>
      <c r="W17" s="202"/>
      <c r="X17" s="198"/>
      <c r="Y17" s="194"/>
      <c r="Z17" s="119"/>
      <c r="AA17" s="202"/>
      <c r="AB17" s="198"/>
      <c r="AC17" s="194"/>
    </row>
    <row r="18" spans="2:29" ht="18">
      <c r="B18" s="203" t="s">
        <v>42</v>
      </c>
      <c r="C18" s="144" t="s">
        <v>14</v>
      </c>
      <c r="D18" s="144"/>
      <c r="E18" s="144" t="s">
        <v>14</v>
      </c>
      <c r="F18" s="144" t="s">
        <v>14</v>
      </c>
      <c r="G18" s="144"/>
      <c r="H18" s="144"/>
      <c r="I18" s="144"/>
      <c r="J18" s="145"/>
      <c r="K18" s="613"/>
      <c r="L18" s="191"/>
      <c r="M18" s="200" t="s">
        <v>14</v>
      </c>
      <c r="N18" s="46"/>
      <c r="P18" s="193"/>
      <c r="Q18" s="193"/>
      <c r="R18" s="119"/>
      <c r="S18" s="193"/>
      <c r="T18" s="193"/>
      <c r="U18" s="194"/>
      <c r="V18" s="119"/>
      <c r="W18" s="193"/>
      <c r="X18" s="193"/>
      <c r="Y18" s="194"/>
      <c r="Z18" s="119"/>
      <c r="AA18" s="193"/>
      <c r="AB18" s="193"/>
      <c r="AC18" s="194"/>
    </row>
    <row r="19" spans="2:29" ht="18">
      <c r="B19" s="188" t="s">
        <v>20</v>
      </c>
      <c r="C19" s="144">
        <v>35357600</v>
      </c>
      <c r="D19" s="145">
        <f>C19/$C$40</f>
        <v>3.0225252399270885E-2</v>
      </c>
      <c r="E19" s="145">
        <f>D19*(1+'22-23 Point Calculation'!$L$17)</f>
        <v>2.9756618836976636E-2</v>
      </c>
      <c r="F19" s="145">
        <f>E19/$E$40</f>
        <v>2.9449895704768976E-2</v>
      </c>
      <c r="G19" s="144">
        <f>ROUND(F19*$N$17,-2)</f>
        <v>36950400</v>
      </c>
      <c r="H19" s="295">
        <f>G19-C19</f>
        <v>1592800</v>
      </c>
      <c r="I19" s="189">
        <f t="shared" ref="I19:I32" si="5">H19/C19</f>
        <v>4.5048306446138879E-2</v>
      </c>
      <c r="J19" s="145"/>
      <c r="K19" s="613">
        <v>0</v>
      </c>
      <c r="L19" s="191"/>
      <c r="M19" s="200"/>
      <c r="N19" s="202"/>
      <c r="O19" s="119"/>
      <c r="P19" s="193"/>
      <c r="Q19" s="190"/>
      <c r="R19" s="119"/>
      <c r="S19" s="193"/>
      <c r="T19" s="190"/>
      <c r="U19" s="194"/>
      <c r="V19" s="119"/>
      <c r="W19" s="193"/>
      <c r="X19" s="190"/>
      <c r="Y19" s="194"/>
      <c r="Z19" s="119"/>
      <c r="AA19" s="193"/>
      <c r="AB19" s="190"/>
      <c r="AC19" s="194"/>
    </row>
    <row r="20" spans="2:29" ht="18">
      <c r="B20" s="188" t="s">
        <v>21</v>
      </c>
      <c r="C20" s="146">
        <v>12983800</v>
      </c>
      <c r="D20" s="145">
        <f t="shared" ref="D20:D31" si="6">C20/$C$40</f>
        <v>1.1099130939363908E-2</v>
      </c>
      <c r="E20" s="145">
        <f>D20*(1+'22-23 Point Calculation'!$L$18)</f>
        <v>1.1313059216552368E-2</v>
      </c>
      <c r="F20" s="145">
        <f t="shared" ref="F20:F31" si="7">E20/$E$40</f>
        <v>1.119644727966659E-2</v>
      </c>
      <c r="G20" s="146">
        <f>ROUND(F20*$N$17,-2)</f>
        <v>14048000</v>
      </c>
      <c r="H20" s="157">
        <f t="shared" ref="H20:H29" si="8">G20-C20</f>
        <v>1064200</v>
      </c>
      <c r="I20" s="189">
        <f t="shared" si="5"/>
        <v>8.1963677813891161E-2</v>
      </c>
      <c r="J20" s="145"/>
      <c r="K20" s="614">
        <v>0</v>
      </c>
      <c r="L20" s="191"/>
      <c r="M20" s="200"/>
      <c r="N20" s="204"/>
      <c r="O20" s="119"/>
      <c r="P20" s="71"/>
      <c r="Q20" s="191"/>
      <c r="R20" s="46"/>
      <c r="S20" s="195"/>
      <c r="T20" s="190"/>
      <c r="U20" s="194"/>
      <c r="V20" s="119"/>
      <c r="W20" s="195"/>
      <c r="X20" s="190"/>
      <c r="Y20" s="194"/>
      <c r="Z20" s="119"/>
      <c r="AA20" s="195"/>
      <c r="AB20" s="190"/>
      <c r="AC20" s="194"/>
    </row>
    <row r="21" spans="2:29" ht="18">
      <c r="B21" s="188" t="s">
        <v>22</v>
      </c>
      <c r="C21" s="146">
        <v>19529800</v>
      </c>
      <c r="D21" s="145">
        <f t="shared" si="6"/>
        <v>1.6694943500330354E-2</v>
      </c>
      <c r="E21" s="145">
        <f>D21*(1+'22-23 Point Calculation'!$L$19)</f>
        <v>1.7070397908012847E-2</v>
      </c>
      <c r="F21" s="145">
        <f t="shared" si="7"/>
        <v>1.689444089007805E-2</v>
      </c>
      <c r="G21" s="146">
        <f>ROUND(F21*$N$17,-2)+100</f>
        <v>21197300</v>
      </c>
      <c r="H21" s="157">
        <f t="shared" ref="H21:H26" si="9">G21-C21</f>
        <v>1667500</v>
      </c>
      <c r="I21" s="189">
        <f t="shared" si="5"/>
        <v>8.5382338784831383E-2</v>
      </c>
      <c r="J21" s="145"/>
      <c r="K21" s="614">
        <v>0</v>
      </c>
      <c r="L21" s="190"/>
      <c r="M21" s="200"/>
      <c r="N21" s="46"/>
      <c r="O21" s="119"/>
      <c r="P21" s="71"/>
      <c r="Q21" s="206"/>
      <c r="R21" s="46"/>
      <c r="S21" s="195"/>
      <c r="T21" s="190"/>
      <c r="U21" s="194"/>
      <c r="V21" s="119"/>
      <c r="W21" s="195"/>
      <c r="X21" s="190"/>
      <c r="Y21" s="194"/>
      <c r="Z21" s="119"/>
      <c r="AA21" s="195"/>
      <c r="AB21" s="190"/>
      <c r="AC21" s="194"/>
    </row>
    <row r="22" spans="2:29" ht="18">
      <c r="B22" s="188" t="s">
        <v>23</v>
      </c>
      <c r="C22" s="146">
        <v>11574200</v>
      </c>
      <c r="D22" s="145">
        <f t="shared" si="6"/>
        <v>9.8941420322544819E-3</v>
      </c>
      <c r="E22" s="145">
        <f>D22*(1+'22-23 Point Calculation'!$L$20)</f>
        <v>9.9604376349977514E-3</v>
      </c>
      <c r="F22" s="145">
        <f t="shared" si="7"/>
        <v>9.8577681534177675E-3</v>
      </c>
      <c r="G22" s="146">
        <f>ROUND(F22*$N$17,-2)</f>
        <v>12368400</v>
      </c>
      <c r="H22" s="157">
        <f t="shared" si="9"/>
        <v>794200</v>
      </c>
      <c r="I22" s="189">
        <f t="shared" si="5"/>
        <v>6.8618133434708226E-2</v>
      </c>
      <c r="J22" s="145"/>
      <c r="K22" s="614">
        <v>0</v>
      </c>
      <c r="L22" s="191"/>
      <c r="M22" s="200"/>
      <c r="N22" s="46"/>
      <c r="O22" s="119"/>
      <c r="P22" s="71"/>
      <c r="Q22" s="191"/>
      <c r="R22" s="46"/>
      <c r="S22" s="195"/>
      <c r="T22" s="190"/>
      <c r="U22" s="194"/>
      <c r="V22" s="119"/>
      <c r="W22" s="195"/>
      <c r="X22" s="190"/>
      <c r="Y22" s="194"/>
      <c r="Z22" s="119"/>
      <c r="AA22" s="195"/>
      <c r="AB22" s="190"/>
      <c r="AC22" s="194"/>
    </row>
    <row r="23" spans="2:29" ht="18">
      <c r="B23" s="188" t="s">
        <v>24</v>
      </c>
      <c r="C23" s="146">
        <v>16234400</v>
      </c>
      <c r="D23" s="145">
        <f t="shared" si="6"/>
        <v>1.3877888701459468E-2</v>
      </c>
      <c r="E23" s="145">
        <f>D23*(1+'22-23 Point Calculation'!$L$21)</f>
        <v>1.3772273846042358E-2</v>
      </c>
      <c r="F23" s="145">
        <f t="shared" si="7"/>
        <v>1.3630312993741808E-2</v>
      </c>
      <c r="G23" s="146">
        <f>ROUND(F23*$N$17,-2)+100</f>
        <v>17101900</v>
      </c>
      <c r="H23" s="157">
        <f t="shared" si="9"/>
        <v>867500</v>
      </c>
      <c r="I23" s="189">
        <f t="shared" si="5"/>
        <v>5.3435913861922833E-2</v>
      </c>
      <c r="J23" s="145"/>
      <c r="K23" s="614">
        <v>0</v>
      </c>
      <c r="L23" s="191"/>
      <c r="N23" s="46"/>
      <c r="O23" s="119"/>
      <c r="P23" s="71"/>
      <c r="Q23" s="206"/>
      <c r="R23" s="46"/>
      <c r="S23" s="195"/>
      <c r="T23" s="190"/>
      <c r="U23" s="194"/>
      <c r="V23" s="119"/>
      <c r="W23" s="195"/>
      <c r="X23" s="190"/>
      <c r="Y23" s="194"/>
      <c r="Z23" s="119"/>
      <c r="AA23" s="195"/>
      <c r="AB23" s="190"/>
      <c r="AC23" s="194"/>
    </row>
    <row r="24" spans="2:29" ht="18">
      <c r="B24" s="188" t="s">
        <v>25</v>
      </c>
      <c r="C24" s="146">
        <v>22731900</v>
      </c>
      <c r="D24" s="145">
        <f t="shared" si="6"/>
        <v>1.9432241300738336E-2</v>
      </c>
      <c r="E24" s="145">
        <f>D24*(1+'22-23 Point Calculation'!$L$22)</f>
        <v>1.9960296529355572E-2</v>
      </c>
      <c r="F24" s="145">
        <f t="shared" si="7"/>
        <v>1.9754551222577979E-2</v>
      </c>
      <c r="G24" s="146">
        <f>ROUND(F24*$N$17,-2)</f>
        <v>24785800</v>
      </c>
      <c r="H24" s="157">
        <f t="shared" si="9"/>
        <v>2053900</v>
      </c>
      <c r="I24" s="189">
        <f t="shared" si="5"/>
        <v>9.0353204087647757E-2</v>
      </c>
      <c r="J24" s="145"/>
      <c r="K24" s="614">
        <v>0</v>
      </c>
      <c r="L24" s="191"/>
      <c r="N24" s="46"/>
      <c r="O24" s="119"/>
      <c r="P24" s="71"/>
      <c r="Q24" s="206"/>
      <c r="R24" s="46"/>
      <c r="S24" s="195"/>
      <c r="T24" s="190"/>
      <c r="U24" s="194"/>
      <c r="V24" s="119"/>
      <c r="W24" s="195"/>
      <c r="X24" s="190"/>
      <c r="Y24" s="194"/>
      <c r="Z24" s="119"/>
      <c r="AA24" s="195"/>
      <c r="AB24" s="190"/>
      <c r="AC24" s="194"/>
    </row>
    <row r="25" spans="2:29" ht="18">
      <c r="B25" s="208" t="s">
        <v>26</v>
      </c>
      <c r="C25" s="157">
        <v>23863600</v>
      </c>
      <c r="D25" s="145">
        <f t="shared" si="6"/>
        <v>2.0399668901600807E-2</v>
      </c>
      <c r="E25" s="145">
        <f>D25*(1+'22-23 Point Calculation'!$L$23)</f>
        <v>2.0735687692053743E-2</v>
      </c>
      <c r="F25" s="145">
        <f t="shared" si="7"/>
        <v>2.0521949864102561E-2</v>
      </c>
      <c r="G25" s="157">
        <f>ROUND(F25*$N$17,-2)+100</f>
        <v>25748700</v>
      </c>
      <c r="H25" s="157">
        <f t="shared" si="9"/>
        <v>1885100</v>
      </c>
      <c r="I25" s="189">
        <f t="shared" si="5"/>
        <v>7.8994787039675496E-2</v>
      </c>
      <c r="J25" s="145"/>
      <c r="K25" s="614">
        <v>0</v>
      </c>
      <c r="L25" s="191"/>
      <c r="M25" s="207"/>
      <c r="N25" s="46"/>
      <c r="O25" s="119"/>
      <c r="P25" s="71"/>
      <c r="Q25" s="206"/>
      <c r="R25" s="46"/>
      <c r="S25" s="205"/>
      <c r="T25" s="190"/>
      <c r="U25" s="194"/>
      <c r="V25" s="119"/>
      <c r="W25" s="205"/>
      <c r="X25" s="190"/>
      <c r="Y25" s="194"/>
      <c r="Z25" s="119"/>
      <c r="AA25" s="205"/>
      <c r="AB25" s="190"/>
      <c r="AC25" s="194"/>
    </row>
    <row r="26" spans="2:29" ht="18">
      <c r="B26" s="208" t="s">
        <v>61</v>
      </c>
      <c r="C26" s="157">
        <v>24770700</v>
      </c>
      <c r="D26" s="145">
        <f t="shared" si="6"/>
        <v>2.1175098411844111E-2</v>
      </c>
      <c r="E26" s="145">
        <f>D26*(1+'22-23 Point Calculation'!$L$24)</f>
        <v>2.0887517892445071E-2</v>
      </c>
      <c r="F26" s="145">
        <f t="shared" si="7"/>
        <v>2.0672215040090987E-2</v>
      </c>
      <c r="G26" s="157">
        <f>ROUND(F26*$N$17,-2)-100</f>
        <v>25937100</v>
      </c>
      <c r="H26" s="157">
        <f t="shared" si="9"/>
        <v>1166400</v>
      </c>
      <c r="I26" s="189">
        <f t="shared" si="5"/>
        <v>4.7087890128256364E-2</v>
      </c>
      <c r="J26" s="145"/>
      <c r="K26" s="614">
        <v>0</v>
      </c>
      <c r="L26" s="191"/>
      <c r="M26" s="200"/>
      <c r="N26" s="46"/>
      <c r="O26" s="119"/>
      <c r="P26" s="267"/>
      <c r="Q26" s="191"/>
      <c r="R26" s="267"/>
      <c r="S26" s="205"/>
      <c r="T26" s="190"/>
      <c r="U26" s="194"/>
      <c r="V26" s="119"/>
      <c r="W26" s="205"/>
      <c r="X26" s="190"/>
      <c r="Y26" s="194"/>
      <c r="Z26" s="119"/>
      <c r="AA26" s="205"/>
      <c r="AB26" s="190"/>
      <c r="AC26" s="194"/>
    </row>
    <row r="27" spans="2:29" ht="18">
      <c r="B27" s="208" t="s">
        <v>28</v>
      </c>
      <c r="C27" s="157">
        <v>38335600</v>
      </c>
      <c r="D27" s="145">
        <f t="shared" si="6"/>
        <v>3.277097953134514E-2</v>
      </c>
      <c r="E27" s="145">
        <f>D27*(1+'22-23 Point Calculation'!$L$25)</f>
        <v>3.3164366033652685E-2</v>
      </c>
      <c r="F27" s="145">
        <f t="shared" si="7"/>
        <v>3.2822516770359272E-2</v>
      </c>
      <c r="G27" s="157">
        <f>ROUND(F27*$N$17,-2)</f>
        <v>41182000</v>
      </c>
      <c r="H27" s="157">
        <f t="shared" si="8"/>
        <v>2846400</v>
      </c>
      <c r="I27" s="189">
        <f t="shared" si="5"/>
        <v>7.4249522636922333E-2</v>
      </c>
      <c r="J27" s="145"/>
      <c r="K27" s="614">
        <v>0</v>
      </c>
      <c r="L27" s="191"/>
      <c r="N27" s="209"/>
      <c r="O27" s="119"/>
      <c r="P27" s="205"/>
      <c r="Q27" s="190"/>
      <c r="R27" s="119"/>
      <c r="S27" s="205"/>
      <c r="T27" s="190"/>
      <c r="U27" s="194"/>
      <c r="V27" s="119"/>
      <c r="W27" s="205"/>
      <c r="X27" s="190"/>
      <c r="Y27" s="194"/>
      <c r="Z27" s="119"/>
      <c r="AA27" s="205"/>
      <c r="AB27" s="190"/>
      <c r="AC27" s="194"/>
    </row>
    <row r="28" spans="2:29" ht="18">
      <c r="B28" s="208" t="s">
        <v>29</v>
      </c>
      <c r="C28" s="157">
        <v>26138700</v>
      </c>
      <c r="D28" s="145">
        <f t="shared" si="6"/>
        <v>2.2344525784805017E-2</v>
      </c>
      <c r="E28" s="145">
        <f>D28*(1+'22-23 Point Calculation'!$L$26)</f>
        <v>2.1966484269672237E-2</v>
      </c>
      <c r="F28" s="145">
        <f t="shared" si="7"/>
        <v>2.1740059725415491E-2</v>
      </c>
      <c r="G28" s="157">
        <f t="shared" ref="G28" si="10">ROUND(F28*$N$17,-2)</f>
        <v>27277000</v>
      </c>
      <c r="H28" s="157">
        <f t="shared" si="8"/>
        <v>1138300</v>
      </c>
      <c r="I28" s="189">
        <f t="shared" si="5"/>
        <v>4.3548454972894599E-2</v>
      </c>
      <c r="J28" s="145"/>
      <c r="K28" s="614">
        <v>0</v>
      </c>
      <c r="L28" s="191"/>
      <c r="M28" s="200"/>
      <c r="N28" s="202"/>
      <c r="O28" s="119"/>
      <c r="P28" s="205"/>
      <c r="Q28" s="190"/>
      <c r="R28" s="211"/>
      <c r="S28" s="205"/>
      <c r="T28" s="190"/>
      <c r="U28" s="194"/>
      <c r="V28" s="119"/>
      <c r="W28" s="205"/>
      <c r="X28" s="190"/>
      <c r="Y28" s="194"/>
      <c r="Z28" s="119"/>
      <c r="AA28" s="205"/>
      <c r="AB28" s="190"/>
      <c r="AC28" s="194"/>
    </row>
    <row r="29" spans="2:29" ht="18">
      <c r="B29" s="208" t="s">
        <v>30</v>
      </c>
      <c r="C29" s="157">
        <v>31503300</v>
      </c>
      <c r="D29" s="145">
        <f t="shared" si="6"/>
        <v>2.6930424969736366E-2</v>
      </c>
      <c r="E29" s="145">
        <f>D29*(1+'22-23 Point Calculation'!$L$27)</f>
        <v>2.6543070484503387E-2</v>
      </c>
      <c r="F29" s="145">
        <f t="shared" si="7"/>
        <v>2.6269471734523809E-2</v>
      </c>
      <c r="G29" s="157">
        <f>ROUND(F29*$N$17,-2)</f>
        <v>32960000</v>
      </c>
      <c r="H29" s="157">
        <f t="shared" si="8"/>
        <v>1456700</v>
      </c>
      <c r="I29" s="189">
        <f t="shared" si="5"/>
        <v>4.6239600295842023E-2</v>
      </c>
      <c r="J29" s="145"/>
      <c r="K29" s="614">
        <v>0</v>
      </c>
      <c r="L29" s="191"/>
      <c r="M29" s="200"/>
      <c r="N29" s="210"/>
      <c r="O29" s="119"/>
      <c r="P29" s="205"/>
      <c r="Q29" s="190"/>
      <c r="R29" s="119"/>
      <c r="S29" s="205"/>
      <c r="T29" s="190"/>
      <c r="U29" s="194"/>
      <c r="V29" s="119"/>
      <c r="W29" s="205"/>
      <c r="X29" s="190"/>
      <c r="Y29" s="194"/>
      <c r="Z29" s="119"/>
      <c r="AA29" s="205"/>
      <c r="AB29" s="190"/>
      <c r="AC29" s="194"/>
    </row>
    <row r="30" spans="2:29" ht="18">
      <c r="B30" s="208" t="s">
        <v>31</v>
      </c>
      <c r="C30" s="157">
        <v>30892500</v>
      </c>
      <c r="D30" s="145">
        <f t="shared" si="6"/>
        <v>2.6408285905844171E-2</v>
      </c>
      <c r="E30" s="145">
        <f>D30*(1+'22-23 Point Calculation'!$L$28)</f>
        <v>2.6937133573159758E-2</v>
      </c>
      <c r="F30" s="145">
        <f t="shared" si="7"/>
        <v>2.6659472928060229E-2</v>
      </c>
      <c r="G30" s="157">
        <f>ROUND(F30*$N$17,-2)</f>
        <v>33449300</v>
      </c>
      <c r="H30" s="157">
        <f>G30-C30</f>
        <v>2556800</v>
      </c>
      <c r="I30" s="189">
        <f t="shared" si="5"/>
        <v>8.276442502225459E-2</v>
      </c>
      <c r="J30" s="145"/>
      <c r="K30" s="614">
        <v>0</v>
      </c>
      <c r="L30" s="191"/>
      <c r="M30" s="200"/>
      <c r="N30" s="202"/>
      <c r="P30" s="205"/>
      <c r="Q30" s="190"/>
      <c r="R30" s="119"/>
      <c r="S30" s="205"/>
      <c r="T30" s="190"/>
      <c r="U30" s="194"/>
      <c r="V30" s="119"/>
      <c r="W30" s="205"/>
      <c r="X30" s="190"/>
      <c r="Y30" s="194"/>
      <c r="Z30" s="119"/>
      <c r="AA30" s="205"/>
      <c r="AB30" s="190"/>
      <c r="AC30" s="194"/>
    </row>
    <row r="31" spans="2:29" ht="18">
      <c r="B31" s="212" t="s">
        <v>32</v>
      </c>
      <c r="C31" s="157">
        <v>27113400</v>
      </c>
      <c r="D31" s="145">
        <f t="shared" si="6"/>
        <v>2.3177742788039666E-2</v>
      </c>
      <c r="E31" s="145">
        <f>D31*(1+'22-23 Point Calculation'!$L$29)</f>
        <v>2.4011730798741172E-2</v>
      </c>
      <c r="F31" s="145">
        <f t="shared" si="7"/>
        <v>2.3764224409636065E-2</v>
      </c>
      <c r="G31" s="157">
        <f>ROUND(F31*$N$17,-2)</f>
        <v>29816700</v>
      </c>
      <c r="H31" s="157">
        <f>G31-C31</f>
        <v>2703300</v>
      </c>
      <c r="I31" s="189">
        <f t="shared" si="5"/>
        <v>9.9703467658058376E-2</v>
      </c>
      <c r="J31" s="145"/>
      <c r="K31" s="614">
        <v>0</v>
      </c>
      <c r="L31" s="191"/>
      <c r="M31" s="200"/>
      <c r="N31" s="202"/>
      <c r="P31" s="205"/>
      <c r="Q31" s="190"/>
      <c r="R31" s="119"/>
      <c r="S31" s="205"/>
      <c r="T31" s="190"/>
      <c r="U31" s="194"/>
      <c r="V31" s="119"/>
      <c r="W31" s="205"/>
      <c r="X31" s="190"/>
      <c r="Y31" s="194"/>
      <c r="Z31" s="119"/>
      <c r="AA31" s="205"/>
      <c r="AB31" s="190"/>
      <c r="AC31" s="194"/>
    </row>
    <row r="32" spans="2:29" ht="18">
      <c r="B32" s="197" t="s">
        <v>87</v>
      </c>
      <c r="C32" s="151">
        <f>SUM(C19:C31)</f>
        <v>321029500</v>
      </c>
      <c r="D32" s="152">
        <f>SUM(D19:D31)</f>
        <v>0.27443032516663268</v>
      </c>
      <c r="E32" s="152">
        <f>SUM(E19:E31)</f>
        <v>0.27607907471616561</v>
      </c>
      <c r="F32" s="152">
        <f>SUM(F19:F31)</f>
        <v>0.27323332671643957</v>
      </c>
      <c r="G32" s="151">
        <f>SUM(G19:G31)</f>
        <v>342822600</v>
      </c>
      <c r="H32" s="151">
        <f t="shared" ref="H32" si="11">SUM(H19:H31)</f>
        <v>21793100</v>
      </c>
      <c r="I32" s="152">
        <f t="shared" si="5"/>
        <v>6.7885038602371439E-2</v>
      </c>
      <c r="J32" s="145"/>
      <c r="K32" s="613">
        <v>0</v>
      </c>
      <c r="L32" s="191"/>
      <c r="M32" s="200"/>
      <c r="N32" s="46"/>
      <c r="P32" s="201"/>
      <c r="Q32" s="199"/>
      <c r="R32" s="119"/>
      <c r="S32" s="201"/>
      <c r="T32" s="199"/>
      <c r="U32" s="194"/>
      <c r="V32" s="119"/>
      <c r="W32" s="201"/>
      <c r="X32" s="199"/>
      <c r="Y32" s="194"/>
      <c r="Z32" s="119"/>
      <c r="AA32" s="201"/>
      <c r="AB32" s="199"/>
      <c r="AC32" s="194"/>
    </row>
    <row r="33" spans="2:29" ht="18">
      <c r="B33" s="118" t="s">
        <v>14</v>
      </c>
      <c r="C33" s="155"/>
      <c r="D33" s="155"/>
      <c r="E33" s="155"/>
      <c r="F33" s="155"/>
      <c r="G33" s="155"/>
      <c r="H33" s="155"/>
      <c r="I33" s="155"/>
      <c r="J33" s="145"/>
      <c r="K33" s="613"/>
      <c r="L33" s="191"/>
      <c r="M33" s="200"/>
      <c r="N33" s="202"/>
      <c r="P33" s="198"/>
      <c r="Q33" s="198"/>
      <c r="R33" s="119"/>
      <c r="S33" s="198"/>
      <c r="T33" s="198"/>
      <c r="U33" s="194"/>
      <c r="V33" s="119"/>
      <c r="W33" s="198"/>
      <c r="X33" s="198"/>
      <c r="Y33" s="194"/>
      <c r="Z33" s="119"/>
      <c r="AA33" s="198"/>
      <c r="AB33" s="198"/>
      <c r="AC33" s="194"/>
    </row>
    <row r="34" spans="2:29" ht="18">
      <c r="B34" s="203" t="s">
        <v>62</v>
      </c>
      <c r="C34" s="143"/>
      <c r="D34" s="144"/>
      <c r="E34" s="144"/>
      <c r="F34" s="144"/>
      <c r="G34" s="143"/>
      <c r="H34" s="143"/>
      <c r="I34" s="144"/>
      <c r="J34" s="145"/>
      <c r="K34" s="613"/>
      <c r="L34" s="191"/>
      <c r="M34" s="200"/>
      <c r="N34" s="46"/>
      <c r="P34" s="213"/>
      <c r="Q34" s="193"/>
      <c r="R34" s="119"/>
      <c r="S34" s="213"/>
      <c r="T34" s="193"/>
      <c r="U34" s="194"/>
      <c r="V34" s="119"/>
      <c r="W34" s="213"/>
      <c r="X34" s="193"/>
      <c r="Y34" s="194"/>
      <c r="Z34" s="119"/>
      <c r="AA34" s="213"/>
      <c r="AB34" s="193"/>
      <c r="AC34" s="194"/>
    </row>
    <row r="35" spans="2:29" ht="18">
      <c r="B35" s="188" t="s">
        <v>63</v>
      </c>
      <c r="C35" s="144">
        <v>63908400</v>
      </c>
      <c r="D35" s="145">
        <f>C35/$C$40</f>
        <v>5.4631748773490384E-2</v>
      </c>
      <c r="E35" s="145">
        <f>D35*(1+'22-23 Point Calculation'!$L$33)</f>
        <v>5.51963171398758E-2</v>
      </c>
      <c r="F35" s="145">
        <f>E35/$E$40</f>
        <v>5.4627368517983575E-2</v>
      </c>
      <c r="G35" s="144">
        <f>ROUND(F35*$N$17,-2)</f>
        <v>68540300</v>
      </c>
      <c r="H35" s="144">
        <f>G35-C35</f>
        <v>4631900</v>
      </c>
      <c r="I35" s="189">
        <f>H35/C35</f>
        <v>7.2477170450206865E-2</v>
      </c>
      <c r="J35" s="145"/>
      <c r="K35" s="613">
        <v>0</v>
      </c>
      <c r="L35" s="191"/>
      <c r="M35" s="200"/>
      <c r="N35" s="46"/>
      <c r="P35" s="193"/>
      <c r="Q35" s="190"/>
      <c r="R35" s="119"/>
      <c r="S35" s="193"/>
      <c r="T35" s="190"/>
      <c r="U35" s="194"/>
      <c r="V35" s="119"/>
      <c r="W35" s="193"/>
      <c r="X35" s="190"/>
      <c r="Y35" s="194"/>
      <c r="Z35" s="119"/>
      <c r="AA35" s="193"/>
      <c r="AB35" s="190"/>
      <c r="AC35" s="194"/>
    </row>
    <row r="36" spans="2:29" ht="18">
      <c r="B36" s="188" t="s">
        <v>64</v>
      </c>
      <c r="C36" s="146">
        <v>262574900</v>
      </c>
      <c r="D36" s="145">
        <f t="shared" ref="D36:D37" si="12">C36/$C$40</f>
        <v>0.22446072771379599</v>
      </c>
      <c r="E36" s="145">
        <f>D36*(1+'22-23 Point Calculation'!$L$34)</f>
        <v>0.22771203522542438</v>
      </c>
      <c r="F36" s="145">
        <f t="shared" ref="F36:F37" si="13">E36/$E$40</f>
        <v>0.22536484151136799</v>
      </c>
      <c r="G36" s="146">
        <f>ROUND(F36*$N$17,-2)-100</f>
        <v>282762300</v>
      </c>
      <c r="H36" s="146">
        <f>G36-C36</f>
        <v>20187400</v>
      </c>
      <c r="I36" s="189">
        <f>H36/C36</f>
        <v>7.6882443828408586E-2</v>
      </c>
      <c r="J36" s="145"/>
      <c r="K36" s="614">
        <v>0</v>
      </c>
      <c r="L36" s="191"/>
      <c r="M36" s="200"/>
      <c r="N36" s="46"/>
      <c r="P36" s="195"/>
      <c r="Q36" s="190"/>
      <c r="R36" s="119"/>
      <c r="S36" s="195"/>
      <c r="T36" s="190"/>
      <c r="U36" s="194"/>
      <c r="V36" s="119"/>
      <c r="W36" s="195"/>
      <c r="X36" s="190"/>
      <c r="Y36" s="194"/>
      <c r="Z36" s="119"/>
      <c r="AA36" s="195"/>
      <c r="AB36" s="190"/>
      <c r="AC36" s="194"/>
    </row>
    <row r="37" spans="2:29" ht="18">
      <c r="B37" s="212" t="s">
        <v>68</v>
      </c>
      <c r="C37" s="214">
        <v>36028900</v>
      </c>
      <c r="D37" s="145">
        <f t="shared" si="12"/>
        <v>3.079910955970119E-2</v>
      </c>
      <c r="E37" s="145">
        <f>D37*(1+'22-23 Point Calculation'!$L$35)</f>
        <v>3.1296857283837562E-2</v>
      </c>
      <c r="F37" s="145">
        <f t="shared" si="13"/>
        <v>3.0974257792714392E-2</v>
      </c>
      <c r="G37" s="146">
        <f>ROUND(F37*$N$17,-2)</f>
        <v>38863000</v>
      </c>
      <c r="H37" s="214">
        <f>G37-C37</f>
        <v>2834100</v>
      </c>
      <c r="I37" s="189">
        <f>H37/C37</f>
        <v>7.8661852013244923E-2</v>
      </c>
      <c r="J37" s="145"/>
      <c r="K37" s="614">
        <v>0</v>
      </c>
      <c r="L37" s="191"/>
      <c r="M37" s="200"/>
      <c r="N37" s="46"/>
      <c r="P37" s="205"/>
      <c r="Q37" s="190"/>
      <c r="R37" s="119"/>
      <c r="S37" s="205"/>
      <c r="T37" s="190"/>
      <c r="U37" s="194"/>
      <c r="V37" s="119"/>
      <c r="W37" s="205"/>
      <c r="X37" s="190"/>
      <c r="Y37" s="194"/>
      <c r="Z37" s="119"/>
      <c r="AA37" s="205"/>
      <c r="AB37" s="190"/>
      <c r="AC37" s="194"/>
    </row>
    <row r="38" spans="2:29" ht="18">
      <c r="B38" s="197" t="s">
        <v>87</v>
      </c>
      <c r="C38" s="151">
        <f>SUM(C35:C37)</f>
        <v>362512200</v>
      </c>
      <c r="D38" s="152">
        <f>SUM(D35:D37)</f>
        <v>0.30989158604698752</v>
      </c>
      <c r="E38" s="152">
        <f>SUM(E35:E37)</f>
        <v>0.31420520964913778</v>
      </c>
      <c r="F38" s="152">
        <f>SUM(F35:F37)</f>
        <v>0.31096646782206594</v>
      </c>
      <c r="G38" s="151">
        <f>SUM(G35:G37)</f>
        <v>390165600</v>
      </c>
      <c r="H38" s="151">
        <f t="shared" ref="H38" si="14">SUM(H35:H37)</f>
        <v>27653400</v>
      </c>
      <c r="I38" s="152">
        <f>H38/C38</f>
        <v>7.6282674072762235E-2</v>
      </c>
      <c r="J38" s="145"/>
      <c r="K38" s="613">
        <v>0</v>
      </c>
      <c r="L38" s="191"/>
      <c r="M38" s="200"/>
      <c r="N38" s="46"/>
      <c r="P38" s="201"/>
      <c r="Q38" s="199"/>
      <c r="R38" s="119"/>
      <c r="S38" s="201"/>
      <c r="T38" s="199"/>
      <c r="U38" s="194"/>
      <c r="V38" s="119"/>
      <c r="W38" s="201"/>
      <c r="X38" s="199"/>
      <c r="Y38" s="194"/>
      <c r="Z38" s="119"/>
      <c r="AA38" s="201"/>
      <c r="AB38" s="199"/>
      <c r="AC38" s="194"/>
    </row>
    <row r="39" spans="2:29" ht="18">
      <c r="B39" s="118"/>
      <c r="C39" s="154"/>
      <c r="D39" s="159"/>
      <c r="E39" s="159"/>
      <c r="F39" s="159"/>
      <c r="G39" s="154"/>
      <c r="H39" s="154"/>
      <c r="I39" s="159"/>
      <c r="J39" s="198"/>
      <c r="K39" s="613"/>
      <c r="L39" s="191"/>
      <c r="M39" s="119"/>
      <c r="N39" s="119"/>
      <c r="P39" s="202"/>
      <c r="Q39" s="194"/>
      <c r="R39" s="119"/>
      <c r="S39" s="119"/>
      <c r="T39" s="119"/>
      <c r="U39" s="194"/>
      <c r="V39" s="119"/>
      <c r="W39" s="202"/>
      <c r="X39" s="194"/>
      <c r="Y39" s="194"/>
      <c r="Z39" s="119"/>
      <c r="AA39" s="202"/>
      <c r="AB39" s="194"/>
      <c r="AC39" s="194"/>
    </row>
    <row r="40" spans="2:29" ht="18">
      <c r="B40" s="197" t="s">
        <v>65</v>
      </c>
      <c r="C40" s="151">
        <f>C16+C32+C38</f>
        <v>1169803300</v>
      </c>
      <c r="D40" s="152">
        <f>D16+D32+D38</f>
        <v>1</v>
      </c>
      <c r="E40" s="152">
        <f>SUM(E16,E32,E38)</f>
        <v>1.0104150838183781</v>
      </c>
      <c r="F40" s="152">
        <f>SUM(F16,F32,F38)</f>
        <v>0.99999999999999967</v>
      </c>
      <c r="G40" s="151">
        <f>SUM(G16,G32,G38)</f>
        <v>1254687300</v>
      </c>
      <c r="H40" s="151">
        <f t="shared" ref="H40" si="15">H16+H32+H38</f>
        <v>84884000</v>
      </c>
      <c r="I40" s="152">
        <f>H40/C40</f>
        <v>7.2562626554395937E-2</v>
      </c>
      <c r="J40" s="198"/>
      <c r="K40" s="613">
        <v>0</v>
      </c>
      <c r="L40" s="191"/>
      <c r="M40" s="215"/>
      <c r="N40" s="216"/>
      <c r="P40" s="201"/>
      <c r="Q40" s="199"/>
      <c r="R40" s="119"/>
      <c r="S40" s="201"/>
      <c r="T40" s="199"/>
      <c r="U40" s="194"/>
      <c r="V40" s="119"/>
      <c r="W40" s="201"/>
      <c r="X40" s="199"/>
      <c r="Y40" s="194"/>
      <c r="Z40" s="119"/>
      <c r="AA40" s="201"/>
      <c r="AB40" s="199"/>
      <c r="AC40" s="194"/>
    </row>
    <row r="41" spans="2:29" ht="15.75" customHeight="1">
      <c r="B41" s="217"/>
      <c r="C41" s="640"/>
      <c r="D41" s="217"/>
      <c r="E41" s="217"/>
      <c r="F41" s="217"/>
      <c r="G41" s="217"/>
      <c r="H41" s="217"/>
      <c r="I41" s="217"/>
      <c r="J41" s="215"/>
      <c r="K41" s="615"/>
      <c r="L41" s="215"/>
      <c r="M41" s="215"/>
      <c r="N41" s="216"/>
      <c r="O41" s="74"/>
      <c r="P41" s="119"/>
      <c r="Q41" s="119"/>
      <c r="R41" s="119"/>
      <c r="S41" s="119"/>
      <c r="T41" s="119"/>
      <c r="U41" s="119"/>
      <c r="V41" s="119"/>
      <c r="W41" s="119"/>
      <c r="X41" s="119"/>
      <c r="Y41" s="119"/>
      <c r="Z41" s="119"/>
      <c r="AA41" s="119"/>
      <c r="AB41" s="119"/>
      <c r="AC41" s="119"/>
    </row>
    <row r="42" spans="2:29" ht="15.75" customHeight="1">
      <c r="B42" s="216"/>
      <c r="C42" s="641"/>
      <c r="D42" s="216"/>
      <c r="E42" s="216"/>
      <c r="F42" s="216"/>
      <c r="G42" s="216"/>
      <c r="H42" s="216"/>
      <c r="I42" s="216"/>
      <c r="J42" s="216"/>
      <c r="K42" s="616"/>
      <c r="L42" s="216"/>
      <c r="M42" s="218"/>
      <c r="N42" s="218"/>
      <c r="P42" s="119"/>
      <c r="Q42" s="119"/>
      <c r="R42" s="119"/>
      <c r="S42" s="119"/>
      <c r="T42" s="119"/>
      <c r="U42" s="119"/>
      <c r="V42" s="119"/>
      <c r="W42" s="119"/>
      <c r="X42" s="119"/>
      <c r="Y42" s="119"/>
      <c r="Z42" s="119"/>
      <c r="AA42" s="119"/>
      <c r="AB42" s="119"/>
      <c r="AC42" s="119"/>
    </row>
    <row r="43" spans="2:29" ht="15.75" customHeight="1">
      <c r="B43" s="216"/>
      <c r="C43" s="641"/>
      <c r="D43" s="216"/>
      <c r="E43" s="216"/>
      <c r="F43" s="216"/>
      <c r="G43" s="216"/>
      <c r="H43" s="216"/>
      <c r="I43" s="216"/>
      <c r="J43" s="216"/>
      <c r="K43" s="617"/>
      <c r="L43" s="220"/>
      <c r="M43" s="219"/>
      <c r="N43" s="219"/>
    </row>
    <row r="44" spans="2:29" ht="15.75" customHeight="1">
      <c r="B44" s="221"/>
      <c r="C44" s="642"/>
      <c r="D44" s="221"/>
      <c r="E44" s="221"/>
      <c r="F44" s="222"/>
      <c r="G44" s="221"/>
      <c r="H44" s="221"/>
      <c r="I44" s="221"/>
      <c r="J44" s="221"/>
      <c r="K44" s="618"/>
      <c r="L44" s="219"/>
      <c r="M44" s="218"/>
      <c r="N44" s="218"/>
    </row>
    <row r="45" spans="2:29" ht="15.75" customHeight="1">
      <c r="B45" s="221"/>
      <c r="C45" s="642"/>
      <c r="D45" s="221"/>
      <c r="E45" s="221"/>
      <c r="F45" s="222"/>
      <c r="G45" s="221"/>
      <c r="H45" s="221"/>
      <c r="I45" s="221"/>
      <c r="J45" s="221"/>
      <c r="K45" s="619"/>
      <c r="L45" s="218"/>
      <c r="M45" s="219"/>
      <c r="N45" s="219"/>
    </row>
    <row r="46" spans="2:29" ht="15.75" customHeight="1">
      <c r="B46" s="221"/>
      <c r="C46" s="642"/>
      <c r="D46" s="221"/>
      <c r="E46" s="221"/>
      <c r="F46" s="222"/>
      <c r="G46" s="221"/>
      <c r="H46" s="221"/>
      <c r="I46" s="221"/>
      <c r="J46" s="221"/>
      <c r="K46" s="618"/>
      <c r="L46" s="219"/>
      <c r="M46" s="219"/>
      <c r="N46" s="219"/>
    </row>
    <row r="47" spans="2:29" ht="15.75" customHeight="1">
      <c r="B47" s="221"/>
      <c r="C47" s="642"/>
      <c r="D47" s="221"/>
      <c r="E47" s="221"/>
      <c r="F47" s="221"/>
      <c r="G47" s="221"/>
      <c r="H47" s="221"/>
      <c r="I47" s="221"/>
      <c r="J47" s="221"/>
      <c r="K47" s="618"/>
      <c r="L47" s="219"/>
      <c r="M47" s="218"/>
      <c r="N47" s="218"/>
    </row>
    <row r="48" spans="2:29" ht="15.75" customHeight="1">
      <c r="B48" s="221"/>
      <c r="C48" s="642"/>
      <c r="D48" s="221"/>
      <c r="E48" s="221"/>
      <c r="F48" s="221"/>
      <c r="G48" s="221"/>
      <c r="H48" s="221"/>
      <c r="I48" s="221"/>
      <c r="J48" s="221"/>
      <c r="K48" s="619"/>
      <c r="L48" s="218"/>
      <c r="M48" s="119"/>
      <c r="N48" s="119"/>
    </row>
    <row r="49" spans="2:14" ht="15.75" customHeight="1">
      <c r="B49" s="221"/>
      <c r="C49" s="642"/>
      <c r="D49" s="221"/>
      <c r="E49" s="221"/>
      <c r="F49" s="221"/>
      <c r="G49" s="221"/>
      <c r="H49" s="221"/>
      <c r="I49" s="221"/>
      <c r="J49" s="221"/>
      <c r="K49" s="620"/>
      <c r="L49" s="119"/>
      <c r="M49" s="218"/>
      <c r="N49" s="218"/>
    </row>
    <row r="50" spans="2:14" ht="15.75" customHeight="1">
      <c r="B50" s="221"/>
      <c r="C50" s="642"/>
      <c r="D50" s="221"/>
      <c r="E50" s="221"/>
      <c r="F50" s="221"/>
      <c r="G50" s="221"/>
      <c r="H50" s="221"/>
      <c r="I50" s="221"/>
      <c r="J50" s="221"/>
      <c r="K50" s="619"/>
      <c r="L50" s="218"/>
      <c r="M50" s="219"/>
      <c r="N50" s="219"/>
    </row>
    <row r="51" spans="2:14" ht="15.75" customHeight="1">
      <c r="B51" s="221"/>
      <c r="C51" s="642"/>
      <c r="D51" s="221"/>
      <c r="E51" s="221"/>
      <c r="F51" s="221"/>
      <c r="G51" s="221"/>
      <c r="H51" s="221"/>
      <c r="I51" s="221"/>
      <c r="J51" s="221"/>
      <c r="K51" s="618"/>
      <c r="L51" s="219"/>
      <c r="M51" s="219"/>
      <c r="N51" s="219"/>
    </row>
    <row r="52" spans="2:14" ht="15.75" customHeight="1">
      <c r="B52" s="221"/>
      <c r="C52" s="642"/>
      <c r="D52" s="221"/>
      <c r="E52" s="221"/>
      <c r="F52" s="221"/>
      <c r="G52" s="221"/>
      <c r="H52" s="221"/>
      <c r="I52" s="221"/>
      <c r="J52" s="221"/>
      <c r="K52" s="618"/>
      <c r="L52" s="219"/>
      <c r="M52" s="218"/>
      <c r="N52" s="218"/>
    </row>
    <row r="53" spans="2:14" ht="15.75" customHeight="1">
      <c r="B53" s="221"/>
      <c r="C53" s="642"/>
      <c r="D53" s="221"/>
      <c r="E53" s="221"/>
      <c r="F53" s="221"/>
      <c r="G53" s="221"/>
      <c r="H53" s="221"/>
      <c r="I53" s="221"/>
      <c r="J53" s="221"/>
      <c r="K53" s="619"/>
      <c r="L53" s="218"/>
      <c r="M53" s="119"/>
      <c r="N53" s="119"/>
    </row>
    <row r="54" spans="2:14" ht="15.75" customHeight="1">
      <c r="B54" s="221"/>
      <c r="C54" s="642"/>
      <c r="D54" s="221"/>
      <c r="E54" s="221"/>
      <c r="F54" s="221"/>
      <c r="G54" s="221"/>
      <c r="H54" s="221"/>
      <c r="I54" s="221"/>
      <c r="J54" s="221"/>
      <c r="K54" s="620"/>
      <c r="L54" s="119"/>
      <c r="M54" s="218"/>
      <c r="N54" s="218"/>
    </row>
    <row r="55" spans="2:14" ht="15.75" customHeight="1">
      <c r="B55" s="221"/>
      <c r="C55" s="642"/>
      <c r="D55" s="221"/>
      <c r="E55" s="221"/>
      <c r="F55" s="221"/>
      <c r="G55" s="221"/>
      <c r="H55" s="221"/>
      <c r="I55" s="221"/>
      <c r="J55" s="221"/>
      <c r="K55" s="619"/>
      <c r="L55" s="218"/>
      <c r="M55" s="119"/>
      <c r="N55" s="119"/>
    </row>
    <row r="56" spans="2:14" ht="15.75" customHeight="1">
      <c r="B56" s="221"/>
      <c r="C56" s="642"/>
      <c r="D56" s="221"/>
      <c r="E56" s="221"/>
      <c r="F56" s="221"/>
      <c r="G56" s="221"/>
      <c r="H56" s="221"/>
      <c r="I56" s="221"/>
      <c r="J56" s="221"/>
      <c r="K56" s="620"/>
      <c r="L56" s="119"/>
      <c r="M56" s="119"/>
      <c r="N56" s="119"/>
    </row>
    <row r="57" spans="2:14" ht="15.75" customHeight="1">
      <c r="B57" s="221"/>
      <c r="C57" s="642"/>
      <c r="D57" s="221"/>
      <c r="E57" s="221"/>
      <c r="F57" s="221"/>
      <c r="G57" s="221"/>
      <c r="H57" s="221"/>
      <c r="I57" s="221"/>
      <c r="J57" s="221"/>
      <c r="K57" s="620"/>
      <c r="L57" s="119"/>
      <c r="M57" s="119"/>
      <c r="N57" s="119"/>
    </row>
    <row r="58" spans="2:14" ht="15.75" customHeight="1">
      <c r="B58" s="221"/>
      <c r="C58" s="642"/>
      <c r="D58" s="221"/>
      <c r="E58" s="221"/>
      <c r="F58" s="221"/>
      <c r="G58" s="221"/>
      <c r="H58" s="221"/>
      <c r="I58" s="221"/>
      <c r="J58" s="221"/>
      <c r="K58" s="620"/>
      <c r="L58" s="119"/>
      <c r="M58" s="119"/>
      <c r="N58" s="119"/>
    </row>
    <row r="59" spans="2:14" ht="15.75" customHeight="1">
      <c r="B59" s="221"/>
      <c r="C59" s="642"/>
      <c r="D59" s="221"/>
      <c r="E59" s="221"/>
      <c r="F59" s="221"/>
      <c r="G59" s="221"/>
      <c r="H59" s="221"/>
      <c r="I59" s="221"/>
      <c r="J59" s="221"/>
      <c r="K59" s="620"/>
      <c r="L59" s="119"/>
    </row>
    <row r="60" spans="2:14" ht="15.75" customHeight="1">
      <c r="B60" s="221"/>
      <c r="C60" s="642"/>
      <c r="D60" s="221"/>
      <c r="E60" s="221"/>
      <c r="F60" s="221"/>
      <c r="G60" s="221"/>
      <c r="H60" s="221"/>
      <c r="I60" s="221"/>
      <c r="J60" s="221"/>
    </row>
    <row r="61" spans="2:14" ht="15.75" customHeight="1">
      <c r="B61" s="221"/>
      <c r="C61" s="642"/>
      <c r="D61" s="221"/>
      <c r="E61" s="221"/>
      <c r="F61" s="221"/>
      <c r="G61" s="221"/>
      <c r="H61" s="221"/>
      <c r="I61" s="221"/>
      <c r="J61" s="221"/>
    </row>
    <row r="62" spans="2:14" ht="15.75" customHeight="1">
      <c r="B62" s="221"/>
      <c r="C62" s="642"/>
      <c r="D62" s="221"/>
      <c r="E62" s="221"/>
      <c r="F62" s="221"/>
      <c r="G62" s="221"/>
      <c r="H62" s="221"/>
      <c r="I62" s="221"/>
      <c r="J62" s="221"/>
    </row>
    <row r="63" spans="2:14" ht="15.75" customHeight="1">
      <c r="B63" s="221"/>
      <c r="C63" s="642"/>
      <c r="D63" s="221"/>
      <c r="E63" s="221"/>
      <c r="F63" s="221"/>
      <c r="G63" s="221"/>
      <c r="H63" s="221"/>
      <c r="I63" s="221"/>
      <c r="J63" s="221"/>
    </row>
    <row r="64" spans="2:14" ht="15.75" customHeight="1">
      <c r="B64" s="221"/>
      <c r="C64" s="642"/>
      <c r="D64" s="221"/>
      <c r="E64" s="221"/>
      <c r="F64" s="221"/>
      <c r="G64" s="221"/>
      <c r="H64" s="221"/>
      <c r="I64" s="221"/>
      <c r="J64" s="221"/>
    </row>
    <row r="65" spans="2:10" ht="15.75" customHeight="1">
      <c r="B65" s="221"/>
      <c r="C65" s="642"/>
      <c r="D65" s="221"/>
      <c r="E65" s="221"/>
      <c r="F65" s="221"/>
      <c r="G65" s="221"/>
      <c r="H65" s="221"/>
      <c r="I65" s="221"/>
      <c r="J65" s="221"/>
    </row>
    <row r="66" spans="2:10" ht="15.75" customHeight="1">
      <c r="B66" s="221"/>
      <c r="C66" s="642"/>
      <c r="D66" s="221"/>
      <c r="E66" s="221"/>
      <c r="F66" s="221"/>
      <c r="G66" s="221"/>
      <c r="H66" s="221"/>
      <c r="I66" s="221"/>
      <c r="J66" s="221"/>
    </row>
    <row r="67" spans="2:10" ht="15.75" customHeight="1">
      <c r="B67" s="221"/>
      <c r="C67" s="642"/>
      <c r="D67" s="221"/>
      <c r="E67" s="221"/>
      <c r="F67" s="221"/>
      <c r="G67" s="221"/>
      <c r="H67" s="221"/>
      <c r="I67" s="221"/>
      <c r="J67" s="221"/>
    </row>
    <row r="68" spans="2:10" ht="15.75" customHeight="1">
      <c r="B68" s="221"/>
      <c r="C68" s="642"/>
      <c r="D68" s="221"/>
      <c r="E68" s="221"/>
      <c r="F68" s="221"/>
      <c r="G68" s="221"/>
      <c r="H68" s="221"/>
      <c r="I68" s="221"/>
      <c r="J68" s="221"/>
    </row>
    <row r="69" spans="2:10" ht="15.75" customHeight="1">
      <c r="B69" s="221"/>
      <c r="C69" s="642"/>
      <c r="D69" s="221"/>
      <c r="E69" s="221"/>
      <c r="F69" s="221"/>
      <c r="G69" s="221"/>
      <c r="H69" s="221"/>
      <c r="I69" s="221"/>
      <c r="J69" s="221"/>
    </row>
    <row r="70" spans="2:10" ht="15.75" customHeight="1">
      <c r="B70" s="221"/>
      <c r="C70" s="642"/>
      <c r="D70" s="221"/>
      <c r="E70" s="221"/>
      <c r="F70" s="221"/>
      <c r="G70" s="221"/>
      <c r="H70" s="221"/>
      <c r="I70" s="221"/>
      <c r="J70" s="221"/>
    </row>
    <row r="71" spans="2:10" ht="15.75" customHeight="1">
      <c r="B71" s="221"/>
      <c r="C71" s="642"/>
      <c r="D71" s="221"/>
      <c r="E71" s="221"/>
      <c r="F71" s="221"/>
      <c r="G71" s="221"/>
      <c r="H71" s="221"/>
      <c r="I71" s="221"/>
      <c r="J71" s="221"/>
    </row>
    <row r="72" spans="2:10" ht="15" customHeight="1">
      <c r="B72" s="221"/>
      <c r="C72" s="642"/>
      <c r="D72" s="221"/>
      <c r="E72" s="221"/>
      <c r="F72" s="221"/>
      <c r="G72" s="221"/>
      <c r="H72" s="221"/>
      <c r="I72" s="221"/>
      <c r="J72" s="221"/>
    </row>
    <row r="73" spans="2:10" ht="15.75" customHeight="1">
      <c r="B73" s="221"/>
      <c r="C73" s="642"/>
      <c r="D73" s="221"/>
      <c r="E73" s="221"/>
      <c r="F73" s="221"/>
      <c r="G73" s="221"/>
      <c r="H73" s="221"/>
      <c r="I73" s="221"/>
      <c r="J73" s="221"/>
    </row>
    <row r="79" spans="2:10" ht="18">
      <c r="B79" s="223"/>
      <c r="C79" s="223"/>
    </row>
  </sheetData>
  <mergeCells count="13">
    <mergeCell ref="S9:T9"/>
    <mergeCell ref="W9:X9"/>
    <mergeCell ref="AA9:AC9"/>
    <mergeCell ref="B7:B8"/>
    <mergeCell ref="M8:N8"/>
    <mergeCell ref="B2:I2"/>
    <mergeCell ref="C4:C6"/>
    <mergeCell ref="D4:D6"/>
    <mergeCell ref="E4:E6"/>
    <mergeCell ref="F4:F6"/>
    <mergeCell ref="G4:G6"/>
    <mergeCell ref="H4:H6"/>
    <mergeCell ref="I4:I6"/>
  </mergeCells>
  <conditionalFormatting sqref="M37">
    <cfRule type="cellIs" dxfId="7" priority="1" stopIfTrue="1" operator="equal">
      <formula>"NA"</formula>
    </cfRule>
  </conditionalFormatting>
  <conditionalFormatting sqref="M21">
    <cfRule type="cellIs" dxfId="6" priority="9" stopIfTrue="1" operator="equal">
      <formula>"NA"</formula>
    </cfRule>
  </conditionalFormatting>
  <conditionalFormatting sqref="M19">
    <cfRule type="cellIs" dxfId="5" priority="8" stopIfTrue="1" operator="equal">
      <formula>"NA"</formula>
    </cfRule>
  </conditionalFormatting>
  <conditionalFormatting sqref="M18">
    <cfRule type="cellIs" dxfId="4" priority="7" stopIfTrue="1" operator="equal">
      <formula>"NA"</formula>
    </cfRule>
  </conditionalFormatting>
  <conditionalFormatting sqref="M20">
    <cfRule type="cellIs" dxfId="3" priority="6" stopIfTrue="1" operator="equal">
      <formula>"NA"</formula>
    </cfRule>
  </conditionalFormatting>
  <conditionalFormatting sqref="M22">
    <cfRule type="cellIs" dxfId="2" priority="5" stopIfTrue="1" operator="equal">
      <formula>"NA"</formula>
    </cfRule>
  </conditionalFormatting>
  <conditionalFormatting sqref="M38">
    <cfRule type="cellIs" dxfId="1" priority="3" stopIfTrue="1" operator="equal">
      <formula>"NA"</formula>
    </cfRule>
  </conditionalFormatting>
  <conditionalFormatting sqref="M36">
    <cfRule type="cellIs" dxfId="0" priority="2" stopIfTrue="1" operator="equal">
      <formula>"NA"</formula>
    </cfRule>
  </conditionalFormatting>
  <pageMargins left="0.7" right="0.7" top="0.75" bottom="0.75" header="0.3" footer="0.3"/>
  <pageSetup scale="69" fitToHeight="0"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9" tint="0.79998168889431442"/>
  </sheetPr>
  <dimension ref="A1:AJ42"/>
  <sheetViews>
    <sheetView view="pageBreakPreview" zoomScale="70" zoomScaleNormal="70" zoomScaleSheetLayoutView="70" workbookViewId="0">
      <selection activeCell="I8" sqref="I8"/>
    </sheetView>
  </sheetViews>
  <sheetFormatPr defaultColWidth="9.140625" defaultRowHeight="16.5"/>
  <cols>
    <col min="1" max="1" width="44" style="75" bestFit="1" customWidth="1"/>
    <col min="2" max="2" width="25.42578125" style="288" customWidth="1"/>
    <col min="3" max="3" width="25" style="75" customWidth="1"/>
    <col min="4" max="4" width="17.42578125" style="75" customWidth="1"/>
    <col min="5" max="5" width="20.28515625" style="288" customWidth="1"/>
    <col min="6" max="6" width="24.7109375" style="75" bestFit="1" customWidth="1"/>
    <col min="7" max="7" width="22.42578125" style="75" bestFit="1" customWidth="1"/>
    <col min="8" max="8" width="16.28515625" style="75" bestFit="1" customWidth="1"/>
    <col min="9" max="9" width="24.140625" style="75" bestFit="1" customWidth="1"/>
    <col min="10" max="10" width="27.140625" style="75" customWidth="1"/>
    <col min="11" max="11" width="18.5703125" style="75" bestFit="1" customWidth="1"/>
    <col min="12" max="12" width="9.28515625" style="75" customWidth="1"/>
    <col min="13" max="13" width="40.5703125" style="75" bestFit="1" customWidth="1"/>
    <col min="14" max="14" width="24.140625" style="75" bestFit="1" customWidth="1"/>
    <col min="15" max="15" width="9.140625" style="75"/>
    <col min="16" max="16" width="37" style="75" hidden="1" customWidth="1"/>
    <col min="17" max="17" width="22.42578125" style="75" hidden="1" customWidth="1"/>
    <col min="18" max="18" width="18.5703125" style="75" hidden="1" customWidth="1"/>
    <col min="19" max="19" width="9.140625" style="75" hidden="1" customWidth="1"/>
    <col min="20" max="20" width="22.42578125" style="75" hidden="1" customWidth="1"/>
    <col min="21" max="21" width="18.5703125" style="75" hidden="1" customWidth="1"/>
    <col min="22" max="22" width="9.5703125" style="75" hidden="1" customWidth="1"/>
    <col min="23" max="23" width="22.42578125" style="75" hidden="1" customWidth="1"/>
    <col min="24" max="24" width="18.5703125" style="75" hidden="1" customWidth="1"/>
    <col min="25" max="25" width="7.7109375" style="75" hidden="1" customWidth="1"/>
    <col min="26" max="26" width="22.42578125" style="75" hidden="1" customWidth="1"/>
    <col min="27" max="27" width="18.5703125" style="75" hidden="1" customWidth="1"/>
    <col min="28" max="28" width="7.7109375" style="75" hidden="1" customWidth="1"/>
    <col min="29" max="29" width="22.42578125" style="75" hidden="1" customWidth="1"/>
    <col min="30" max="30" width="18.5703125" style="75" hidden="1" customWidth="1"/>
    <col min="31" max="31" width="7.7109375" style="75" hidden="1" customWidth="1"/>
    <col min="32" max="32" width="22.42578125" style="75" hidden="1" customWidth="1"/>
    <col min="33" max="33" width="18.5703125" style="75" hidden="1" customWidth="1"/>
    <col min="34" max="34" width="7.85546875" style="75" hidden="1" customWidth="1"/>
    <col min="35" max="35" width="9.5703125" style="75" hidden="1" customWidth="1"/>
    <col min="36" max="16384" width="9.140625" style="75"/>
  </cols>
  <sheetData>
    <row r="1" spans="1:35">
      <c r="A1" s="307"/>
    </row>
    <row r="2" spans="1:35" ht="31.5">
      <c r="A2" s="730" t="s">
        <v>202</v>
      </c>
      <c r="B2" s="730"/>
      <c r="C2" s="730"/>
      <c r="D2" s="730"/>
      <c r="E2" s="730"/>
      <c r="F2" s="730"/>
      <c r="G2" s="730"/>
      <c r="H2" s="730"/>
      <c r="I2" s="730"/>
      <c r="J2" s="730"/>
      <c r="P2" s="734" t="s">
        <v>166</v>
      </c>
      <c r="Q2" s="734"/>
      <c r="R2" s="734"/>
      <c r="S2" s="734"/>
      <c r="T2" s="734"/>
      <c r="U2" s="734"/>
      <c r="V2" s="734"/>
      <c r="W2" s="734"/>
      <c r="X2" s="734"/>
      <c r="Y2" s="734"/>
      <c r="Z2" s="734"/>
      <c r="AA2" s="734"/>
      <c r="AB2" s="734"/>
      <c r="AC2" s="734"/>
      <c r="AD2" s="734"/>
      <c r="AE2" s="734"/>
      <c r="AF2" s="734"/>
      <c r="AG2" s="734"/>
      <c r="AH2" s="734"/>
      <c r="AI2" s="734"/>
    </row>
    <row r="3" spans="1:35">
      <c r="P3" s="734"/>
      <c r="Q3" s="734"/>
      <c r="R3" s="734"/>
      <c r="S3" s="734"/>
      <c r="T3" s="734"/>
      <c r="U3" s="734"/>
      <c r="V3" s="734"/>
      <c r="W3" s="734"/>
      <c r="X3" s="734"/>
      <c r="Y3" s="734"/>
      <c r="Z3" s="734"/>
      <c r="AA3" s="734"/>
      <c r="AB3" s="734"/>
      <c r="AC3" s="734"/>
      <c r="AD3" s="734"/>
      <c r="AE3" s="734"/>
      <c r="AF3" s="734"/>
      <c r="AG3" s="734"/>
      <c r="AH3" s="734"/>
      <c r="AI3" s="734"/>
    </row>
    <row r="4" spans="1:35">
      <c r="Q4" s="731" t="s">
        <v>45</v>
      </c>
      <c r="R4" s="732"/>
      <c r="S4" s="733"/>
      <c r="T4" s="731" t="s">
        <v>44</v>
      </c>
      <c r="U4" s="732"/>
      <c r="V4" s="733"/>
      <c r="W4" s="731" t="s">
        <v>43</v>
      </c>
      <c r="X4" s="732"/>
      <c r="Y4" s="733"/>
      <c r="Z4" s="731" t="s">
        <v>96</v>
      </c>
      <c r="AA4" s="732"/>
      <c r="AB4" s="733"/>
      <c r="AC4" s="731" t="s">
        <v>69</v>
      </c>
      <c r="AD4" s="732"/>
      <c r="AE4" s="733"/>
      <c r="AF4" s="731" t="s">
        <v>158</v>
      </c>
      <c r="AG4" s="732"/>
      <c r="AH4" s="733"/>
    </row>
    <row r="5" spans="1:35" ht="18">
      <c r="A5" s="726" t="s">
        <v>67</v>
      </c>
      <c r="B5" s="739" t="s">
        <v>203</v>
      </c>
      <c r="C5" s="737" t="s">
        <v>204</v>
      </c>
      <c r="D5" s="737" t="s">
        <v>152</v>
      </c>
      <c r="E5" s="735" t="s">
        <v>153</v>
      </c>
      <c r="F5" s="134" t="s">
        <v>205</v>
      </c>
      <c r="G5" s="134" t="s">
        <v>149</v>
      </c>
      <c r="H5" s="134" t="s">
        <v>150</v>
      </c>
      <c r="I5" s="134" t="s">
        <v>151</v>
      </c>
      <c r="J5" s="134"/>
      <c r="Q5" s="134" t="s">
        <v>149</v>
      </c>
      <c r="R5" s="162"/>
      <c r="S5" s="162"/>
      <c r="T5" s="134" t="s">
        <v>149</v>
      </c>
      <c r="U5" s="162"/>
      <c r="V5" s="162"/>
      <c r="W5" s="134" t="s">
        <v>149</v>
      </c>
      <c r="X5" s="162"/>
      <c r="Y5" s="162"/>
      <c r="Z5" s="134" t="s">
        <v>149</v>
      </c>
      <c r="AA5" s="162"/>
      <c r="AB5" s="162"/>
      <c r="AC5" s="134" t="s">
        <v>149</v>
      </c>
      <c r="AD5" s="162"/>
      <c r="AE5" s="162"/>
      <c r="AF5" s="134" t="s">
        <v>149</v>
      </c>
      <c r="AG5" s="162"/>
      <c r="AH5" s="162"/>
      <c r="AI5" s="162"/>
    </row>
    <row r="6" spans="1:35" ht="18.75" thickBot="1">
      <c r="A6" s="727"/>
      <c r="B6" s="740"/>
      <c r="C6" s="738"/>
      <c r="D6" s="738"/>
      <c r="E6" s="736"/>
      <c r="F6" s="136" t="s">
        <v>206</v>
      </c>
      <c r="G6" s="136" t="s">
        <v>157</v>
      </c>
      <c r="H6" s="136" t="s">
        <v>154</v>
      </c>
      <c r="I6" s="137" t="s">
        <v>87</v>
      </c>
      <c r="J6" s="137" t="s">
        <v>155</v>
      </c>
      <c r="Q6" s="137" t="s">
        <v>157</v>
      </c>
      <c r="R6" s="163" t="s">
        <v>156</v>
      </c>
      <c r="S6" s="165" t="s">
        <v>111</v>
      </c>
      <c r="T6" s="137" t="s">
        <v>157</v>
      </c>
      <c r="U6" s="163" t="s">
        <v>156</v>
      </c>
      <c r="V6" s="165" t="s">
        <v>111</v>
      </c>
      <c r="W6" s="137" t="s">
        <v>157</v>
      </c>
      <c r="X6" s="163" t="s">
        <v>156</v>
      </c>
      <c r="Y6" s="165" t="s">
        <v>111</v>
      </c>
      <c r="Z6" s="137" t="s">
        <v>157</v>
      </c>
      <c r="AA6" s="163" t="s">
        <v>156</v>
      </c>
      <c r="AB6" s="165" t="s">
        <v>111</v>
      </c>
      <c r="AC6" s="137" t="s">
        <v>157</v>
      </c>
      <c r="AD6" s="163" t="s">
        <v>156</v>
      </c>
      <c r="AE6" s="165" t="s">
        <v>111</v>
      </c>
      <c r="AF6" s="137" t="s">
        <v>157</v>
      </c>
      <c r="AG6" s="163" t="s">
        <v>156</v>
      </c>
      <c r="AH6" s="165" t="s">
        <v>111</v>
      </c>
      <c r="AI6" s="165" t="s">
        <v>159</v>
      </c>
    </row>
    <row r="7" spans="1:35" ht="18.75" thickBot="1">
      <c r="A7" s="138" t="s">
        <v>167</v>
      </c>
      <c r="B7" s="139"/>
      <c r="C7" s="140"/>
      <c r="D7" s="140"/>
      <c r="E7" s="141"/>
      <c r="F7" s="141"/>
      <c r="G7" s="141"/>
      <c r="H7" s="141"/>
      <c r="I7" s="142"/>
      <c r="J7" s="142"/>
      <c r="M7" s="336" t="s">
        <v>197</v>
      </c>
      <c r="N7" s="638">
        <v>1805927400</v>
      </c>
      <c r="P7" s="138" t="s">
        <v>54</v>
      </c>
      <c r="Q7" s="142"/>
      <c r="R7" s="164"/>
      <c r="S7" s="162"/>
      <c r="T7" s="142"/>
      <c r="U7" s="164"/>
      <c r="V7" s="162"/>
      <c r="W7" s="142"/>
      <c r="X7" s="164"/>
      <c r="Y7" s="162"/>
      <c r="Z7" s="142"/>
      <c r="AA7" s="164"/>
      <c r="AB7" s="162"/>
      <c r="AC7" s="142"/>
      <c r="AD7" s="164"/>
      <c r="AE7" s="162"/>
      <c r="AF7" s="142"/>
      <c r="AG7" s="164"/>
      <c r="AH7" s="162"/>
      <c r="AI7" s="162"/>
    </row>
    <row r="8" spans="1:35" ht="18">
      <c r="A8" s="143" t="s">
        <v>55</v>
      </c>
      <c r="B8" s="335">
        <f>'22-23 Recommendation'!$F$10</f>
        <v>5.109574896137941E-2</v>
      </c>
      <c r="C8" s="144">
        <f>ROUND(B8*$N$7,-2)</f>
        <v>92275200</v>
      </c>
      <c r="D8" s="145">
        <v>0.55000000000000004</v>
      </c>
      <c r="E8" s="144">
        <v>0</v>
      </c>
      <c r="F8" s="166">
        <f>$AE$8</f>
        <v>3.662874622916483E-2</v>
      </c>
      <c r="G8" s="144">
        <f>F8*C8</f>
        <v>3379924.8840454305</v>
      </c>
      <c r="H8" s="334">
        <f>'22-23 Point Calculation'!$I$8</f>
        <v>87</v>
      </c>
      <c r="I8" s="144">
        <f>((C8-E8)/(1+0.0545*H8/100)+G8)/D8</f>
        <v>166323557.64589697</v>
      </c>
      <c r="J8" s="144">
        <f>ROUND((I8-G8)*(1+0.0545*H8/100)+E8,-2)</f>
        <v>170669600</v>
      </c>
      <c r="K8" s="308">
        <f>I8/J8</f>
        <v>0.97453534575517242</v>
      </c>
      <c r="P8" s="143" t="s">
        <v>55</v>
      </c>
      <c r="Q8" s="144">
        <v>1200682.7652259932</v>
      </c>
      <c r="R8" s="144">
        <v>44550000</v>
      </c>
      <c r="S8" s="166">
        <v>2.6951352754792216E-2</v>
      </c>
      <c r="T8" s="144">
        <v>1182269.1621172095</v>
      </c>
      <c r="U8" s="144">
        <v>51042000</v>
      </c>
      <c r="V8" s="166">
        <v>2.3162673134226902E-2</v>
      </c>
      <c r="W8" s="144">
        <v>1455123.9023693237</v>
      </c>
      <c r="X8" s="144">
        <v>53302000</v>
      </c>
      <c r="Y8" s="166">
        <v>2.7299611691293454E-2</v>
      </c>
      <c r="Z8" s="144">
        <v>1780364.4850798789</v>
      </c>
      <c r="AA8" s="144">
        <v>56186000</v>
      </c>
      <c r="AB8" s="166">
        <v>3.16869769173794E-2</v>
      </c>
      <c r="AC8" s="144">
        <v>2144063.6605241634</v>
      </c>
      <c r="AD8" s="144">
        <v>58535000</v>
      </c>
      <c r="AE8" s="166">
        <v>3.662874622916483E-2</v>
      </c>
      <c r="AF8" s="144">
        <v>1552500.7950633138</v>
      </c>
      <c r="AG8" s="144">
        <v>52723000</v>
      </c>
      <c r="AH8" s="166">
        <v>2.944636676712846E-2</v>
      </c>
      <c r="AI8" s="166">
        <v>1.3466073094937928E-2</v>
      </c>
    </row>
    <row r="9" spans="1:35" ht="18">
      <c r="A9" s="143" t="s">
        <v>56</v>
      </c>
      <c r="B9" s="335">
        <f>'22-23 Recommendation'!$F$11</f>
        <v>6.6089979555763664E-2</v>
      </c>
      <c r="C9" s="146">
        <f t="shared" ref="C9:C13" si="0">ROUND(B9*$N$7,-2)</f>
        <v>119353700</v>
      </c>
      <c r="D9" s="145">
        <v>0.55000000000000004</v>
      </c>
      <c r="E9" s="146">
        <v>0</v>
      </c>
      <c r="F9" s="166">
        <f>$AE$9</f>
        <v>0.16774633570196809</v>
      </c>
      <c r="G9" s="146">
        <f t="shared" ref="G9:G13" si="1">F9*C9</f>
        <v>20021145.82747199</v>
      </c>
      <c r="H9" s="334">
        <f>'22-23 Point Calculation'!$I$9</f>
        <v>92</v>
      </c>
      <c r="I9" s="146">
        <f t="shared" ref="I9:I13" si="2">((C9-E9)/(1+0.0545*H9/100)+G9)/D9</f>
        <v>243047604.17963561</v>
      </c>
      <c r="J9" s="146">
        <f t="shared" ref="J9:J13" si="3">ROUND((I9-G9)*(1+0.0545*H9/100)+E9,-2)</f>
        <v>234209000</v>
      </c>
      <c r="K9" s="308">
        <f t="shared" ref="K9:K14" si="4">I9/J9</f>
        <v>1.0377381064759921</v>
      </c>
      <c r="P9" s="143" t="s">
        <v>56</v>
      </c>
      <c r="Q9" s="146">
        <v>9270597.4324920904</v>
      </c>
      <c r="R9" s="146">
        <v>73803000</v>
      </c>
      <c r="S9" s="166">
        <v>0.12561274517962806</v>
      </c>
      <c r="T9" s="146">
        <v>8936638.1975957006</v>
      </c>
      <c r="U9" s="146">
        <v>77194000</v>
      </c>
      <c r="V9" s="166">
        <v>0.11576855970147551</v>
      </c>
      <c r="W9" s="146">
        <v>10215217.562529817</v>
      </c>
      <c r="X9" s="146">
        <v>78204000</v>
      </c>
      <c r="Y9" s="166">
        <v>0.1306226991270244</v>
      </c>
      <c r="Z9" s="146">
        <v>11632122.750284461</v>
      </c>
      <c r="AA9" s="146">
        <v>78623000</v>
      </c>
      <c r="AB9" s="166">
        <v>0.14794809089305244</v>
      </c>
      <c r="AC9" s="146">
        <v>13509786.638429405</v>
      </c>
      <c r="AD9" s="146">
        <v>80537000</v>
      </c>
      <c r="AE9" s="166">
        <v>0.16774633570196809</v>
      </c>
      <c r="AF9" s="146">
        <v>10712872.516266296</v>
      </c>
      <c r="AG9" s="146">
        <v>77672200</v>
      </c>
      <c r="AH9" s="166">
        <v>0.13792415454005805</v>
      </c>
      <c r="AI9" s="166">
        <v>5.1977776000492582E-2</v>
      </c>
    </row>
    <row r="10" spans="1:35" ht="18">
      <c r="A10" s="143" t="s">
        <v>57</v>
      </c>
      <c r="B10" s="335">
        <f>'22-23 Recommendation'!$F$12</f>
        <v>9.5965638439152845E-2</v>
      </c>
      <c r="C10" s="146">
        <f t="shared" si="0"/>
        <v>173307000</v>
      </c>
      <c r="D10" s="145">
        <v>0.55000000000000004</v>
      </c>
      <c r="E10" s="146">
        <v>489500</v>
      </c>
      <c r="F10" s="166">
        <f>$AE$10</f>
        <v>4.75739821457924E-2</v>
      </c>
      <c r="G10" s="146">
        <f t="shared" si="1"/>
        <v>8244904.1237408435</v>
      </c>
      <c r="H10" s="334">
        <f>'22-23 Point Calculation'!$I$10</f>
        <v>94</v>
      </c>
      <c r="I10" s="146">
        <f t="shared" si="2"/>
        <v>313891675.91903174</v>
      </c>
      <c r="J10" s="146">
        <f t="shared" si="3"/>
        <v>321794600</v>
      </c>
      <c r="K10" s="308">
        <f t="shared" si="4"/>
        <v>0.97544109167472581</v>
      </c>
      <c r="P10" s="143" t="s">
        <v>57</v>
      </c>
      <c r="Q10" s="146">
        <v>4035223.7016026862</v>
      </c>
      <c r="R10" s="146">
        <v>122557700</v>
      </c>
      <c r="S10" s="166">
        <v>3.2925093254872494E-2</v>
      </c>
      <c r="T10" s="146">
        <v>4183828.9665050409</v>
      </c>
      <c r="U10" s="146">
        <v>132983500</v>
      </c>
      <c r="V10" s="166">
        <v>3.1461263739524382E-2</v>
      </c>
      <c r="W10" s="146">
        <v>4929961.0774856014</v>
      </c>
      <c r="X10" s="146">
        <v>130572500</v>
      </c>
      <c r="Y10" s="166">
        <v>3.7756503685581581E-2</v>
      </c>
      <c r="Z10" s="146">
        <v>5707116.9382303664</v>
      </c>
      <c r="AA10" s="146">
        <v>135820500</v>
      </c>
      <c r="AB10" s="166">
        <v>4.2019554766992956E-2</v>
      </c>
      <c r="AC10" s="146">
        <v>6455527.7202822268</v>
      </c>
      <c r="AD10" s="146">
        <v>135694500</v>
      </c>
      <c r="AE10" s="166">
        <v>4.75739821457924E-2</v>
      </c>
      <c r="AF10" s="146">
        <v>5062331.6808211841</v>
      </c>
      <c r="AG10" s="146">
        <v>131525740</v>
      </c>
      <c r="AH10" s="166">
        <v>3.8489284917318727E-2</v>
      </c>
      <c r="AI10" s="166">
        <v>1.6112718406268017E-2</v>
      </c>
    </row>
    <row r="11" spans="1:35" ht="18">
      <c r="A11" s="143" t="s">
        <v>58</v>
      </c>
      <c r="B11" s="335">
        <f>'22-23 Recommendation'!$F$13</f>
        <v>3.5856392996645607E-2</v>
      </c>
      <c r="C11" s="146">
        <f t="shared" si="0"/>
        <v>64754000</v>
      </c>
      <c r="D11" s="145">
        <v>0.55000000000000004</v>
      </c>
      <c r="E11" s="146">
        <v>1026300</v>
      </c>
      <c r="F11" s="166">
        <f>$AE$11</f>
        <v>0.27234002395266421</v>
      </c>
      <c r="G11" s="146">
        <f t="shared" si="1"/>
        <v>17635105.911030818</v>
      </c>
      <c r="H11" s="334">
        <f>'22-23 Point Calculation'!$I$11</f>
        <v>83</v>
      </c>
      <c r="I11" s="146">
        <f t="shared" si="2"/>
        <v>142917890.89085457</v>
      </c>
      <c r="J11" s="146">
        <f t="shared" si="3"/>
        <v>131976300</v>
      </c>
      <c r="K11" s="308">
        <f t="shared" si="4"/>
        <v>1.082905725428388</v>
      </c>
      <c r="P11" s="143" t="s">
        <v>58</v>
      </c>
      <c r="Q11" s="146">
        <v>11674617.661575992</v>
      </c>
      <c r="R11" s="146">
        <v>50000300</v>
      </c>
      <c r="S11" s="166">
        <v>0.23349095228580613</v>
      </c>
      <c r="T11" s="146">
        <v>9731682.7388952058</v>
      </c>
      <c r="U11" s="146">
        <v>52712300</v>
      </c>
      <c r="V11" s="166">
        <v>0.18461882215147518</v>
      </c>
      <c r="W11" s="146">
        <v>10466541.087623702</v>
      </c>
      <c r="X11" s="146">
        <v>52459300</v>
      </c>
      <c r="Y11" s="166">
        <v>0.19951736084209479</v>
      </c>
      <c r="Z11" s="146">
        <v>11934150.989564242</v>
      </c>
      <c r="AA11" s="146">
        <v>52609300</v>
      </c>
      <c r="AB11" s="166">
        <v>0.22684489224460774</v>
      </c>
      <c r="AC11" s="146">
        <v>14114920.463425865</v>
      </c>
      <c r="AD11" s="146">
        <v>51828300</v>
      </c>
      <c r="AE11" s="166">
        <v>0.27234002395266421</v>
      </c>
      <c r="AF11" s="146">
        <v>11584382.588217001</v>
      </c>
      <c r="AG11" s="146">
        <v>51921900</v>
      </c>
      <c r="AH11" s="166">
        <v>0.22311168482310936</v>
      </c>
      <c r="AI11" s="166">
        <v>8.772120180118903E-2</v>
      </c>
    </row>
    <row r="12" spans="1:35" ht="18">
      <c r="A12" s="143" t="s">
        <v>59</v>
      </c>
      <c r="B12" s="335">
        <f>'22-23 Recommendation'!$F$14</f>
        <v>5.1974628139339597E-2</v>
      </c>
      <c r="C12" s="146">
        <f t="shared" si="0"/>
        <v>93862400</v>
      </c>
      <c r="D12" s="145">
        <v>0.55000000000000004</v>
      </c>
      <c r="E12" s="146">
        <v>2800900</v>
      </c>
      <c r="F12" s="166">
        <f>$AE$12</f>
        <v>9.8514613708435395E-2</v>
      </c>
      <c r="G12" s="146">
        <f t="shared" si="1"/>
        <v>9246818.0777466465</v>
      </c>
      <c r="H12" s="334">
        <f>'22-23 Point Calculation'!$I$12</f>
        <v>95</v>
      </c>
      <c r="I12" s="146">
        <f t="shared" si="2"/>
        <v>174228539.34577605</v>
      </c>
      <c r="J12" s="146">
        <f t="shared" si="3"/>
        <v>176324500</v>
      </c>
      <c r="K12" s="308">
        <f t="shared" si="4"/>
        <v>0.9881130492119703</v>
      </c>
      <c r="P12" s="143" t="s">
        <v>59</v>
      </c>
      <c r="Q12" s="146">
        <v>2722716.7874979349</v>
      </c>
      <c r="R12" s="146">
        <v>60145900</v>
      </c>
      <c r="S12" s="166">
        <v>4.526853513702405E-2</v>
      </c>
      <c r="T12" s="146">
        <v>2770240.9783941861</v>
      </c>
      <c r="U12" s="146">
        <v>64860900</v>
      </c>
      <c r="V12" s="166">
        <v>4.271049242909343E-2</v>
      </c>
      <c r="W12" s="146">
        <v>3372978.8678487265</v>
      </c>
      <c r="X12" s="146">
        <v>63891900</v>
      </c>
      <c r="Y12" s="166">
        <v>5.2791963736384839E-2</v>
      </c>
      <c r="Z12" s="146">
        <v>4876519.7058751946</v>
      </c>
      <c r="AA12" s="146">
        <v>62960900</v>
      </c>
      <c r="AB12" s="166">
        <v>7.7453144822821701E-2</v>
      </c>
      <c r="AC12" s="146">
        <v>6105433.3331189128</v>
      </c>
      <c r="AD12" s="146">
        <v>61974900</v>
      </c>
      <c r="AE12" s="166">
        <v>9.8514613708435395E-2</v>
      </c>
      <c r="AF12" s="146">
        <v>3969577.9345469908</v>
      </c>
      <c r="AG12" s="146">
        <v>62766900</v>
      </c>
      <c r="AH12" s="166">
        <v>6.3243173305468178E-2</v>
      </c>
      <c r="AI12" s="166">
        <v>5.5804121279341964E-2</v>
      </c>
    </row>
    <row r="13" spans="1:35" ht="18">
      <c r="A13" s="147" t="s">
        <v>60</v>
      </c>
      <c r="B13" s="335">
        <f>'22-23 Recommendation'!$F$15</f>
        <v>0.11481781736921312</v>
      </c>
      <c r="C13" s="148">
        <f t="shared" si="0"/>
        <v>207352600</v>
      </c>
      <c r="D13" s="145">
        <v>0.55000000000000004</v>
      </c>
      <c r="E13" s="148">
        <v>65000</v>
      </c>
      <c r="F13" s="166">
        <f>$AE$13</f>
        <v>0.11033356919398697</v>
      </c>
      <c r="G13" s="148">
        <f t="shared" si="1"/>
        <v>22877952.439653102</v>
      </c>
      <c r="H13" s="334">
        <f>'22-23 Point Calculation'!$I$13</f>
        <v>95</v>
      </c>
      <c r="I13" s="148">
        <f t="shared" si="2"/>
        <v>399930089.48460048</v>
      </c>
      <c r="J13" s="148">
        <f t="shared" si="3"/>
        <v>396639000</v>
      </c>
      <c r="K13" s="308">
        <f t="shared" si="4"/>
        <v>1.008297442976108</v>
      </c>
      <c r="P13" s="147" t="s">
        <v>60</v>
      </c>
      <c r="Q13" s="148">
        <v>13350279.915562974</v>
      </c>
      <c r="R13" s="148">
        <v>141729000</v>
      </c>
      <c r="S13" s="166">
        <v>9.4195823829724148E-2</v>
      </c>
      <c r="T13" s="148">
        <v>13047872.917034386</v>
      </c>
      <c r="U13" s="148">
        <v>146727000</v>
      </c>
      <c r="V13" s="166">
        <v>8.8926188888441698E-2</v>
      </c>
      <c r="W13" s="148">
        <v>14265341.591253437</v>
      </c>
      <c r="X13" s="148">
        <v>143309000</v>
      </c>
      <c r="Y13" s="166">
        <v>9.9542538090792887E-2</v>
      </c>
      <c r="Z13" s="148">
        <v>15254061.780314319</v>
      </c>
      <c r="AA13" s="148">
        <v>146528000</v>
      </c>
      <c r="AB13" s="166">
        <v>0.10410339170884964</v>
      </c>
      <c r="AC13" s="148">
        <v>16569564.420845382</v>
      </c>
      <c r="AD13" s="148">
        <v>150177000</v>
      </c>
      <c r="AE13" s="166">
        <v>0.11033356919398697</v>
      </c>
      <c r="AF13" s="148">
        <v>14497424.125002097</v>
      </c>
      <c r="AG13" s="148">
        <v>145694000</v>
      </c>
      <c r="AH13" s="166">
        <v>9.9505979141228176E-2</v>
      </c>
      <c r="AI13" s="166">
        <v>2.1407380305545273E-2</v>
      </c>
    </row>
    <row r="14" spans="1:35" ht="18">
      <c r="A14" s="149" t="s">
        <v>87</v>
      </c>
      <c r="B14" s="150">
        <f>'22-23 Recommendation'!$F$16</f>
        <v>0.41580020546149421</v>
      </c>
      <c r="C14" s="151">
        <f>SUM(C8:C13)</f>
        <v>750904900</v>
      </c>
      <c r="D14" s="152"/>
      <c r="E14" s="151">
        <f>SUM(E8:E13)</f>
        <v>4381700</v>
      </c>
      <c r="F14" s="151"/>
      <c r="G14" s="151">
        <f>SUM(G8:G13)</f>
        <v>81405851.263688833</v>
      </c>
      <c r="H14" s="131"/>
      <c r="I14" s="151">
        <f>SUM(I8:I13)</f>
        <v>1440339357.4657955</v>
      </c>
      <c r="J14" s="151">
        <f>SUM(J8:J13)</f>
        <v>1431613000</v>
      </c>
      <c r="K14" s="308">
        <f t="shared" si="4"/>
        <v>1.0060954723558639</v>
      </c>
      <c r="P14" s="149" t="s">
        <v>87</v>
      </c>
      <c r="Q14" s="151">
        <v>42254118.263957672</v>
      </c>
      <c r="R14" s="151">
        <v>492785900</v>
      </c>
      <c r="S14" s="167">
        <v>8.5745388137034098E-2</v>
      </c>
      <c r="T14" s="151">
        <v>39852532.960541733</v>
      </c>
      <c r="U14" s="151">
        <v>525519700</v>
      </c>
      <c r="V14" s="167">
        <v>7.5834517641378107E-2</v>
      </c>
      <c r="W14" s="151">
        <v>44705164.089110613</v>
      </c>
      <c r="X14" s="151">
        <v>521738700</v>
      </c>
      <c r="Y14" s="167">
        <v>8.5684968527561037E-2</v>
      </c>
      <c r="Z14" s="151">
        <v>51184336.64934846</v>
      </c>
      <c r="AA14" s="151">
        <v>532727700</v>
      </c>
      <c r="AB14" s="167">
        <v>9.6079735762470128E-2</v>
      </c>
      <c r="AC14" s="151">
        <v>58899296.236625962</v>
      </c>
      <c r="AD14" s="151">
        <v>538746700</v>
      </c>
      <c r="AE14" s="167">
        <v>0.10932650953894653</v>
      </c>
      <c r="AF14" s="151">
        <v>47379089.639916882</v>
      </c>
      <c r="AG14" s="151">
        <v>522303740</v>
      </c>
      <c r="AH14" s="167">
        <v>9.0711756419582373E-2</v>
      </c>
      <c r="AI14" s="167">
        <v>3.3491991897568421E-2</v>
      </c>
    </row>
    <row r="15" spans="1:35" ht="18">
      <c r="A15" s="153"/>
      <c r="B15" s="115"/>
      <c r="C15" s="154"/>
      <c r="D15" s="155"/>
      <c r="E15" s="154"/>
      <c r="F15" s="154"/>
      <c r="G15" s="154"/>
      <c r="H15" s="132"/>
      <c r="I15" s="154"/>
      <c r="J15" s="154"/>
      <c r="P15" s="153"/>
      <c r="Q15" s="154"/>
      <c r="R15" s="154"/>
      <c r="S15" s="168"/>
      <c r="T15" s="154"/>
      <c r="U15" s="154"/>
      <c r="V15" s="168"/>
      <c r="W15" s="154"/>
      <c r="X15" s="154"/>
      <c r="Y15" s="168"/>
      <c r="Z15" s="154"/>
      <c r="AA15" s="154"/>
      <c r="AB15" s="168"/>
      <c r="AC15" s="154"/>
      <c r="AD15" s="154" t="s">
        <v>14</v>
      </c>
      <c r="AE15" s="168"/>
      <c r="AF15" s="154"/>
      <c r="AG15" s="154"/>
      <c r="AH15" s="168"/>
      <c r="AI15" s="168"/>
    </row>
    <row r="16" spans="1:35" ht="18">
      <c r="A16" s="156" t="s">
        <v>42</v>
      </c>
      <c r="B16" s="139"/>
      <c r="C16" s="144"/>
      <c r="D16" s="144"/>
      <c r="E16" s="144"/>
      <c r="F16" s="144"/>
      <c r="G16" s="144" t="s">
        <v>14</v>
      </c>
      <c r="H16" s="132" t="s">
        <v>14</v>
      </c>
      <c r="I16" s="144"/>
      <c r="J16" s="144"/>
      <c r="P16" s="156" t="s">
        <v>42</v>
      </c>
      <c r="Q16" s="144"/>
      <c r="R16" s="144"/>
      <c r="S16" s="169"/>
      <c r="T16" s="144"/>
      <c r="U16" s="144"/>
      <c r="V16" s="169"/>
      <c r="W16" s="144"/>
      <c r="X16" s="144"/>
      <c r="Y16" s="169"/>
      <c r="Z16" s="144"/>
      <c r="AA16" s="144"/>
      <c r="AB16" s="169"/>
      <c r="AC16" s="144"/>
      <c r="AD16" s="144"/>
      <c r="AE16" s="169"/>
      <c r="AF16" s="144"/>
      <c r="AG16" s="144"/>
      <c r="AH16" s="169"/>
      <c r="AI16" s="169"/>
    </row>
    <row r="17" spans="1:35" ht="18">
      <c r="A17" s="143" t="s">
        <v>20</v>
      </c>
      <c r="B17" s="335">
        <f>'22-23 Recommendation'!$F$19</f>
        <v>2.9449895704768976E-2</v>
      </c>
      <c r="C17" s="144">
        <f>ROUND(B17*$N$7,-2)</f>
        <v>53184400</v>
      </c>
      <c r="D17" s="145">
        <f>2/3</f>
        <v>0.66666666666666663</v>
      </c>
      <c r="E17" s="144">
        <v>237700</v>
      </c>
      <c r="F17" s="166">
        <f>$AE$17</f>
        <v>5.3066184281133473E-2</v>
      </c>
      <c r="G17" s="144">
        <f>F17*C17</f>
        <v>2822293.1712815152</v>
      </c>
      <c r="H17" s="334">
        <f>'22-23 Point Calculation'!$I$17</f>
        <v>93</v>
      </c>
      <c r="I17" s="144">
        <f t="shared" ref="I17:I29" si="5">((C17-E17)/(1+0.0545*H17/100)+G17)/D17</f>
        <v>79822269.901066333</v>
      </c>
      <c r="J17" s="144">
        <f t="shared" ref="J17:J29" si="6">ROUND((I17-G17)*(1+0.0545*H17/100)+E17,-2)</f>
        <v>81140400</v>
      </c>
      <c r="K17" s="308">
        <f t="shared" ref="K17:K30" si="7">I17/J17</f>
        <v>0.98375494699393073</v>
      </c>
      <c r="P17" s="143" t="s">
        <v>20</v>
      </c>
      <c r="Q17" s="144">
        <v>313776.02111551882</v>
      </c>
      <c r="R17" s="144">
        <v>34074000</v>
      </c>
      <c r="S17" s="166">
        <v>9.2086641167904802E-3</v>
      </c>
      <c r="T17" s="144">
        <v>319059.91271191445</v>
      </c>
      <c r="U17" s="144">
        <v>39587000</v>
      </c>
      <c r="V17" s="166">
        <v>8.0597143686542156E-3</v>
      </c>
      <c r="W17" s="144">
        <v>431444.16231525084</v>
      </c>
      <c r="X17" s="144">
        <v>43232000</v>
      </c>
      <c r="Y17" s="166">
        <v>9.979740986196587E-3</v>
      </c>
      <c r="Z17" s="144">
        <v>2121291.5021079709</v>
      </c>
      <c r="AA17" s="144">
        <v>42730000</v>
      </c>
      <c r="AB17" s="166">
        <v>4.96440791506663E-2</v>
      </c>
      <c r="AC17" s="144">
        <v>2307795.2882022136</v>
      </c>
      <c r="AD17" s="144">
        <v>43489000</v>
      </c>
      <c r="AE17" s="166">
        <v>5.3066184281133473E-2</v>
      </c>
      <c r="AF17" s="144">
        <v>1098673.3772905737</v>
      </c>
      <c r="AG17" s="144">
        <v>40622400</v>
      </c>
      <c r="AH17" s="166">
        <v>2.7045998692607372E-2</v>
      </c>
      <c r="AI17" s="166">
        <v>4.5006469912479259E-2</v>
      </c>
    </row>
    <row r="18" spans="1:35" ht="18">
      <c r="A18" s="143" t="s">
        <v>21</v>
      </c>
      <c r="B18" s="335">
        <f>'22-23 Recommendation'!$F$20</f>
        <v>1.119644727966659E-2</v>
      </c>
      <c r="C18" s="146">
        <f t="shared" ref="C18:C29" si="8">ROUND(B18*$N$7,-2)</f>
        <v>20220000</v>
      </c>
      <c r="D18" s="145">
        <f t="shared" ref="D18:D29" si="9">2/3</f>
        <v>0.66666666666666663</v>
      </c>
      <c r="E18" s="146">
        <v>87300</v>
      </c>
      <c r="F18" s="166">
        <f>$AE$18</f>
        <v>9.3806846219403467E-3</v>
      </c>
      <c r="G18" s="146">
        <f t="shared" ref="G18:G29" si="10">F18*C18</f>
        <v>189677.4430556338</v>
      </c>
      <c r="H18" s="334">
        <f>'22-23 Point Calculation'!$I$18</f>
        <v>89</v>
      </c>
      <c r="I18" s="146">
        <f t="shared" si="5"/>
        <v>29086524.738696117</v>
      </c>
      <c r="J18" s="146">
        <f t="shared" si="6"/>
        <v>30385800</v>
      </c>
      <c r="K18" s="308">
        <f t="shared" si="7"/>
        <v>0.95724070910412484</v>
      </c>
      <c r="P18" s="143" t="s">
        <v>21</v>
      </c>
      <c r="Q18" s="146">
        <v>122573.4601684894</v>
      </c>
      <c r="R18" s="146">
        <v>14153000</v>
      </c>
      <c r="S18" s="166">
        <v>8.6605991781593585E-3</v>
      </c>
      <c r="T18" s="146">
        <v>132548.73498379768</v>
      </c>
      <c r="U18" s="146">
        <v>15220000</v>
      </c>
      <c r="V18" s="166">
        <v>8.7088524956503068E-3</v>
      </c>
      <c r="W18" s="146">
        <v>103441.18203027126</v>
      </c>
      <c r="X18" s="146">
        <v>14750000</v>
      </c>
      <c r="Y18" s="166">
        <v>7.0129614935777124E-3</v>
      </c>
      <c r="Z18" s="146">
        <v>131370.0031294869</v>
      </c>
      <c r="AA18" s="146">
        <v>14530000</v>
      </c>
      <c r="AB18" s="166">
        <v>9.0412940901229803E-3</v>
      </c>
      <c r="AC18" s="146">
        <v>138637.13802765639</v>
      </c>
      <c r="AD18" s="146">
        <v>14779000</v>
      </c>
      <c r="AE18" s="166">
        <v>9.3806846219403467E-3</v>
      </c>
      <c r="AF18" s="146">
        <v>125714.10366794032</v>
      </c>
      <c r="AG18" s="146">
        <v>14686400</v>
      </c>
      <c r="AH18" s="166">
        <v>8.5598992038852482E-3</v>
      </c>
      <c r="AI18" s="166">
        <v>2.3677231283626343E-3</v>
      </c>
    </row>
    <row r="19" spans="1:35" ht="18">
      <c r="A19" s="143" t="s">
        <v>22</v>
      </c>
      <c r="B19" s="335">
        <f>'22-23 Recommendation'!$F$21</f>
        <v>1.689444089007805E-2</v>
      </c>
      <c r="C19" s="146">
        <f t="shared" si="8"/>
        <v>30510100</v>
      </c>
      <c r="D19" s="145">
        <f t="shared" si="9"/>
        <v>0.66666666666666663</v>
      </c>
      <c r="E19" s="146">
        <v>191500</v>
      </c>
      <c r="F19" s="166">
        <f>$AE$19</f>
        <v>1.7340630514463707E-2</v>
      </c>
      <c r="G19" s="146">
        <f t="shared" si="10"/>
        <v>529064.37105933914</v>
      </c>
      <c r="H19" s="334">
        <f>'22-23 Point Calculation'!$I$19</f>
        <v>96</v>
      </c>
      <c r="I19" s="146">
        <f t="shared" si="5"/>
        <v>44010393.728551917</v>
      </c>
      <c r="J19" s="146">
        <f t="shared" si="6"/>
        <v>45947800</v>
      </c>
      <c r="K19" s="308">
        <f t="shared" si="7"/>
        <v>0.95783462382425089</v>
      </c>
      <c r="P19" s="143" t="s">
        <v>22</v>
      </c>
      <c r="Q19" s="146">
        <v>150051.21017728481</v>
      </c>
      <c r="R19" s="146">
        <v>19024700</v>
      </c>
      <c r="S19" s="166">
        <v>7.8871787821771077E-3</v>
      </c>
      <c r="T19" s="146">
        <v>143354.07736517524</v>
      </c>
      <c r="U19" s="146">
        <v>19812700</v>
      </c>
      <c r="V19" s="166">
        <v>7.2354639885111689E-3</v>
      </c>
      <c r="W19" s="146">
        <v>198864.47438531902</v>
      </c>
      <c r="X19" s="146">
        <v>20347700</v>
      </c>
      <c r="Y19" s="166">
        <v>9.773314644176934E-3</v>
      </c>
      <c r="Z19" s="146">
        <v>195262.99961567344</v>
      </c>
      <c r="AA19" s="146">
        <v>20290700</v>
      </c>
      <c r="AB19" s="166">
        <v>9.6232756689356921E-3</v>
      </c>
      <c r="AC19" s="146">
        <v>353292.8039125292</v>
      </c>
      <c r="AD19" s="146">
        <v>20373700</v>
      </c>
      <c r="AE19" s="166">
        <v>1.7340630514463707E-2</v>
      </c>
      <c r="AF19" s="146">
        <v>208165.11309119634</v>
      </c>
      <c r="AG19" s="146">
        <v>19969900</v>
      </c>
      <c r="AH19" s="166">
        <v>1.0423943689812986E-2</v>
      </c>
      <c r="AI19" s="166">
        <v>1.0105166525952537E-2</v>
      </c>
    </row>
    <row r="20" spans="1:35" ht="18">
      <c r="A20" s="143" t="s">
        <v>23</v>
      </c>
      <c r="B20" s="335">
        <f>'22-23 Recommendation'!$F$22</f>
        <v>9.8577681534177675E-3</v>
      </c>
      <c r="C20" s="146">
        <f t="shared" si="8"/>
        <v>17802400</v>
      </c>
      <c r="D20" s="145">
        <f t="shared" si="9"/>
        <v>0.66666666666666663</v>
      </c>
      <c r="E20" s="146">
        <v>74100</v>
      </c>
      <c r="F20" s="166">
        <f>$AE$20</f>
        <v>1.0329622060569156E-2</v>
      </c>
      <c r="G20" s="146">
        <f t="shared" si="10"/>
        <v>183892.06377107633</v>
      </c>
      <c r="H20" s="334">
        <f>'22-23 Point Calculation'!$I$20</f>
        <v>98</v>
      </c>
      <c r="I20" s="146">
        <f t="shared" si="5"/>
        <v>25519997.539747715</v>
      </c>
      <c r="J20" s="146">
        <f t="shared" si="6"/>
        <v>26763400</v>
      </c>
      <c r="K20" s="308">
        <f t="shared" si="7"/>
        <v>0.95354093798798789</v>
      </c>
      <c r="P20" s="143" t="s">
        <v>23</v>
      </c>
      <c r="Q20" s="146">
        <v>49115.588772052608</v>
      </c>
      <c r="R20" s="146">
        <v>11332000</v>
      </c>
      <c r="S20" s="166">
        <v>4.3342383314554011E-3</v>
      </c>
      <c r="T20" s="146">
        <v>46703.3462204561</v>
      </c>
      <c r="U20" s="146">
        <v>12172000</v>
      </c>
      <c r="V20" s="166">
        <v>3.8369492458475273E-3</v>
      </c>
      <c r="W20" s="146">
        <v>46645.069244954786</v>
      </c>
      <c r="X20" s="146">
        <v>11811000</v>
      </c>
      <c r="Y20" s="166">
        <v>3.949290427987028E-3</v>
      </c>
      <c r="Z20" s="146">
        <v>89561.373291518117</v>
      </c>
      <c r="AA20" s="146">
        <v>12024000</v>
      </c>
      <c r="AB20" s="166">
        <v>7.4485506729472821E-3</v>
      </c>
      <c r="AC20" s="146">
        <v>127860.06186572502</v>
      </c>
      <c r="AD20" s="146">
        <v>12378000</v>
      </c>
      <c r="AE20" s="166">
        <v>1.0329622060569156E-2</v>
      </c>
      <c r="AF20" s="146">
        <v>71977.087878941325</v>
      </c>
      <c r="AG20" s="146">
        <v>11943400</v>
      </c>
      <c r="AH20" s="166">
        <v>6.0265157224024422E-3</v>
      </c>
      <c r="AI20" s="166">
        <v>6.4926728147216284E-3</v>
      </c>
    </row>
    <row r="21" spans="1:35" ht="18">
      <c r="A21" s="143" t="s">
        <v>24</v>
      </c>
      <c r="B21" s="335">
        <f>'22-23 Recommendation'!$F$23</f>
        <v>1.3630312993741808E-2</v>
      </c>
      <c r="C21" s="146">
        <f t="shared" si="8"/>
        <v>24615400</v>
      </c>
      <c r="D21" s="145">
        <f t="shared" si="9"/>
        <v>0.66666666666666663</v>
      </c>
      <c r="E21" s="146">
        <v>106200</v>
      </c>
      <c r="F21" s="166">
        <f>$AE$21</f>
        <v>9.017098608896509E-3</v>
      </c>
      <c r="G21" s="146">
        <f t="shared" si="10"/>
        <v>221959.48909743113</v>
      </c>
      <c r="H21" s="334">
        <f>'22-23 Point Calculation'!$I$21</f>
        <v>83</v>
      </c>
      <c r="I21" s="146">
        <f t="shared" si="5"/>
        <v>35505699.426330097</v>
      </c>
      <c r="J21" s="146">
        <f t="shared" si="6"/>
        <v>36986000</v>
      </c>
      <c r="K21" s="308">
        <f t="shared" si="7"/>
        <v>0.95997673244822623</v>
      </c>
      <c r="M21" s="75" t="s">
        <v>14</v>
      </c>
      <c r="P21" s="143" t="s">
        <v>24</v>
      </c>
      <c r="Q21" s="146">
        <v>58324.505966789577</v>
      </c>
      <c r="R21" s="146">
        <v>18313000</v>
      </c>
      <c r="S21" s="166">
        <v>3.184868998350329E-3</v>
      </c>
      <c r="T21" s="146">
        <v>45622.102463355826</v>
      </c>
      <c r="U21" s="146">
        <v>19247000</v>
      </c>
      <c r="V21" s="166">
        <v>2.3703487537463409E-3</v>
      </c>
      <c r="W21" s="146">
        <v>60059.356248329779</v>
      </c>
      <c r="X21" s="146">
        <v>19001000</v>
      </c>
      <c r="Y21" s="166">
        <v>3.1608523892600274E-3</v>
      </c>
      <c r="Z21" s="146">
        <v>164202.74351126212</v>
      </c>
      <c r="AA21" s="146">
        <v>18229000</v>
      </c>
      <c r="AB21" s="166">
        <v>9.0077757151386315E-3</v>
      </c>
      <c r="AC21" s="146">
        <v>162776.66408779979</v>
      </c>
      <c r="AD21" s="146">
        <v>18052000</v>
      </c>
      <c r="AE21" s="166">
        <v>9.017098608896509E-3</v>
      </c>
      <c r="AF21" s="146">
        <v>98197.07445550742</v>
      </c>
      <c r="AG21" s="146">
        <v>18568400</v>
      </c>
      <c r="AH21" s="166">
        <v>5.2883971939158688E-3</v>
      </c>
      <c r="AI21" s="166">
        <v>6.6467498551501681E-3</v>
      </c>
    </row>
    <row r="22" spans="1:35" ht="18">
      <c r="A22" s="143" t="s">
        <v>25</v>
      </c>
      <c r="B22" s="335">
        <f>'22-23 Recommendation'!$F$24</f>
        <v>1.9754551222577979E-2</v>
      </c>
      <c r="C22" s="146">
        <f t="shared" si="8"/>
        <v>35675300</v>
      </c>
      <c r="D22" s="145">
        <f t="shared" si="9"/>
        <v>0.66666666666666663</v>
      </c>
      <c r="E22" s="146">
        <v>124200</v>
      </c>
      <c r="F22" s="166">
        <f>$AE$22</f>
        <v>1.5059675893315087E-2</v>
      </c>
      <c r="G22" s="146">
        <f t="shared" si="10"/>
        <v>537258.45539678365</v>
      </c>
      <c r="H22" s="334">
        <f>'22-23 Point Calculation'!$I$22</f>
        <v>93</v>
      </c>
      <c r="I22" s="146">
        <f t="shared" si="5"/>
        <v>51560062.34058053</v>
      </c>
      <c r="J22" s="146">
        <f t="shared" si="6"/>
        <v>53733100</v>
      </c>
      <c r="K22" s="308">
        <f t="shared" si="7"/>
        <v>0.95955867687850749</v>
      </c>
      <c r="P22" s="143" t="s">
        <v>25</v>
      </c>
      <c r="Q22" s="146">
        <v>179688.87326704946</v>
      </c>
      <c r="R22" s="146">
        <v>17710000</v>
      </c>
      <c r="S22" s="166">
        <v>1.0146181438003922E-2</v>
      </c>
      <c r="T22" s="146">
        <v>162334.37007558759</v>
      </c>
      <c r="U22" s="146">
        <v>18242000</v>
      </c>
      <c r="V22" s="166">
        <v>8.8989348797054914E-3</v>
      </c>
      <c r="W22" s="146">
        <v>125696.49221670606</v>
      </c>
      <c r="X22" s="146">
        <v>17819000</v>
      </c>
      <c r="Y22" s="166">
        <v>7.0540710599195271E-3</v>
      </c>
      <c r="Z22" s="146">
        <v>187599.73906419225</v>
      </c>
      <c r="AA22" s="146">
        <v>17508000</v>
      </c>
      <c r="AB22" s="166">
        <v>1.0715086764004584E-2</v>
      </c>
      <c r="AC22" s="146">
        <v>262911.82174549479</v>
      </c>
      <c r="AD22" s="146">
        <v>17458000</v>
      </c>
      <c r="AE22" s="166">
        <v>1.5059675893315087E-2</v>
      </c>
      <c r="AF22" s="146">
        <v>183646.25927380603</v>
      </c>
      <c r="AG22" s="146">
        <v>17747400</v>
      </c>
      <c r="AH22" s="166">
        <v>1.034778385982206E-2</v>
      </c>
      <c r="AI22" s="166">
        <v>8.0056048333955604E-3</v>
      </c>
    </row>
    <row r="23" spans="1:35" ht="18">
      <c r="A23" s="143" t="s">
        <v>26</v>
      </c>
      <c r="B23" s="335">
        <f>'22-23 Recommendation'!$F$25</f>
        <v>2.0521949864102561E-2</v>
      </c>
      <c r="C23" s="157">
        <f t="shared" si="8"/>
        <v>37061200</v>
      </c>
      <c r="D23" s="145">
        <f t="shared" si="9"/>
        <v>0.66666666666666663</v>
      </c>
      <c r="E23" s="157">
        <v>165200</v>
      </c>
      <c r="F23" s="166">
        <f>$AE$23</f>
        <v>2.4388706994888893E-2</v>
      </c>
      <c r="G23" s="157">
        <f t="shared" si="10"/>
        <v>903874.74767897627</v>
      </c>
      <c r="H23" s="334">
        <f>'22-23 Point Calculation'!$I$23</f>
        <v>89</v>
      </c>
      <c r="I23" s="146">
        <f t="shared" si="5"/>
        <v>54139537.521015838</v>
      </c>
      <c r="J23" s="146">
        <f t="shared" si="6"/>
        <v>55983100</v>
      </c>
      <c r="K23" s="308">
        <f t="shared" si="7"/>
        <v>0.96706930343292596</v>
      </c>
      <c r="P23" s="143" t="s">
        <v>26</v>
      </c>
      <c r="Q23" s="157">
        <v>306111.75261288497</v>
      </c>
      <c r="R23" s="157">
        <v>25136000</v>
      </c>
      <c r="S23" s="166">
        <v>1.2178220584535526E-2</v>
      </c>
      <c r="T23" s="157">
        <v>253221.32838936528</v>
      </c>
      <c r="U23" s="157">
        <v>24871000</v>
      </c>
      <c r="V23" s="166">
        <v>1.0181389103347887E-2</v>
      </c>
      <c r="W23" s="157">
        <v>308486.69837750989</v>
      </c>
      <c r="X23" s="157">
        <v>25696000</v>
      </c>
      <c r="Y23" s="166">
        <v>1.2005241997879432E-2</v>
      </c>
      <c r="Z23" s="157">
        <v>327213.36395952111</v>
      </c>
      <c r="AA23" s="157">
        <v>26060000</v>
      </c>
      <c r="AB23" s="166">
        <v>1.2556153643880319E-2</v>
      </c>
      <c r="AC23" s="157">
        <v>653178.35073711432</v>
      </c>
      <c r="AD23" s="157">
        <v>26782000</v>
      </c>
      <c r="AE23" s="166">
        <v>2.4388706994888893E-2</v>
      </c>
      <c r="AF23" s="146">
        <v>369642.29881527909</v>
      </c>
      <c r="AG23" s="146">
        <v>25709000</v>
      </c>
      <c r="AH23" s="166">
        <v>1.4377933751420867E-2</v>
      </c>
      <c r="AI23" s="166">
        <v>1.4207317891541007E-2</v>
      </c>
    </row>
    <row r="24" spans="1:35" ht="18">
      <c r="A24" s="143" t="s">
        <v>61</v>
      </c>
      <c r="B24" s="335">
        <f>'22-23 Recommendation'!$F$26</f>
        <v>2.0672215040090987E-2</v>
      </c>
      <c r="C24" s="157">
        <f t="shared" si="8"/>
        <v>37332500</v>
      </c>
      <c r="D24" s="145">
        <f t="shared" si="9"/>
        <v>0.66666666666666663</v>
      </c>
      <c r="E24" s="157">
        <v>148900</v>
      </c>
      <c r="F24" s="166">
        <f>$AE$24</f>
        <v>9.6072371296687187E-4</v>
      </c>
      <c r="G24" s="157">
        <f t="shared" si="10"/>
        <v>35866.218014335747</v>
      </c>
      <c r="H24" s="334">
        <f>'22-23 Point Calculation'!$I$24</f>
        <v>91</v>
      </c>
      <c r="I24" s="146">
        <f t="shared" si="5"/>
        <v>53193724.726818569</v>
      </c>
      <c r="J24" s="146">
        <f t="shared" si="6"/>
        <v>55943100</v>
      </c>
      <c r="K24" s="308">
        <f t="shared" si="7"/>
        <v>0.9508540772109263</v>
      </c>
      <c r="P24" s="143" t="s">
        <v>61</v>
      </c>
      <c r="Q24" s="157">
        <v>34045.557374200042</v>
      </c>
      <c r="R24" s="157">
        <v>21335000</v>
      </c>
      <c r="S24" s="166">
        <v>1.5957608331005409E-3</v>
      </c>
      <c r="T24" s="157">
        <v>36062.422171591774</v>
      </c>
      <c r="U24" s="157">
        <v>22486000</v>
      </c>
      <c r="V24" s="166">
        <v>1.603772221452983E-3</v>
      </c>
      <c r="W24" s="157">
        <v>28289.539889202217</v>
      </c>
      <c r="X24" s="157">
        <v>21792000</v>
      </c>
      <c r="Y24" s="166">
        <v>1.2981617056351971E-3</v>
      </c>
      <c r="Z24" s="157">
        <v>18689.0860773022</v>
      </c>
      <c r="AA24" s="157">
        <v>21726000</v>
      </c>
      <c r="AB24" s="166">
        <v>8.6021753094459171E-4</v>
      </c>
      <c r="AC24" s="157">
        <v>22131.23145190486</v>
      </c>
      <c r="AD24" s="157">
        <v>23036000</v>
      </c>
      <c r="AE24" s="166">
        <v>9.6072371296687187E-4</v>
      </c>
      <c r="AF24" s="146">
        <v>27843.567392840218</v>
      </c>
      <c r="AG24" s="146">
        <v>22075000</v>
      </c>
      <c r="AH24" s="166">
        <v>1.2613167561875524E-3</v>
      </c>
      <c r="AI24" s="166">
        <v>7.4355469050839125E-4</v>
      </c>
    </row>
    <row r="25" spans="1:35" ht="18">
      <c r="A25" s="143" t="s">
        <v>28</v>
      </c>
      <c r="B25" s="335">
        <f>'22-23 Recommendation'!$F$27</f>
        <v>3.2822516770359272E-2</v>
      </c>
      <c r="C25" s="157">
        <f t="shared" si="8"/>
        <v>59275100</v>
      </c>
      <c r="D25" s="145">
        <f t="shared" si="9"/>
        <v>0.66666666666666663</v>
      </c>
      <c r="E25" s="157">
        <v>246700</v>
      </c>
      <c r="F25" s="166">
        <f>$AE$25</f>
        <v>2.3953059718609147E-2</v>
      </c>
      <c r="G25" s="157">
        <f t="shared" si="10"/>
        <v>1419820.010126529</v>
      </c>
      <c r="H25" s="334">
        <f>'22-23 Point Calculation'!$I$25</f>
        <v>91</v>
      </c>
      <c r="I25" s="146">
        <f t="shared" si="5"/>
        <v>86488554.133063838</v>
      </c>
      <c r="J25" s="146">
        <f t="shared" si="6"/>
        <v>89534400</v>
      </c>
      <c r="K25" s="308">
        <f t="shared" si="7"/>
        <v>0.9659812779564485</v>
      </c>
      <c r="P25" s="143" t="s">
        <v>28</v>
      </c>
      <c r="Q25" s="157">
        <v>612191.56684826734</v>
      </c>
      <c r="R25" s="157">
        <v>33475000</v>
      </c>
      <c r="S25" s="166">
        <v>1.8288022908088643E-2</v>
      </c>
      <c r="T25" s="157">
        <v>632048.13385569199</v>
      </c>
      <c r="U25" s="157">
        <v>37141000</v>
      </c>
      <c r="V25" s="166">
        <v>1.7017531403454189E-2</v>
      </c>
      <c r="W25" s="157">
        <v>535351.74479877471</v>
      </c>
      <c r="X25" s="157">
        <v>36636000</v>
      </c>
      <c r="Y25" s="166">
        <v>1.4612723681591187E-2</v>
      </c>
      <c r="Z25" s="157">
        <v>620291.43132788653</v>
      </c>
      <c r="AA25" s="157">
        <v>38498000</v>
      </c>
      <c r="AB25" s="166">
        <v>1.6112302751516611E-2</v>
      </c>
      <c r="AC25" s="157">
        <v>969979.15330507734</v>
      </c>
      <c r="AD25" s="157">
        <v>40495000</v>
      </c>
      <c r="AE25" s="166">
        <v>2.3953059718609147E-2</v>
      </c>
      <c r="AF25" s="146">
        <v>673972.40602713963</v>
      </c>
      <c r="AG25" s="146">
        <v>37249000</v>
      </c>
      <c r="AH25" s="166">
        <v>1.8093704690787395E-2</v>
      </c>
      <c r="AI25" s="166">
        <v>9.3403360370179593E-3</v>
      </c>
    </row>
    <row r="26" spans="1:35" ht="18">
      <c r="A26" s="143" t="s">
        <v>29</v>
      </c>
      <c r="B26" s="335">
        <f>'22-23 Recommendation'!$F$28</f>
        <v>2.1740059725415491E-2</v>
      </c>
      <c r="C26" s="157">
        <f t="shared" si="8"/>
        <v>39261000</v>
      </c>
      <c r="D26" s="145">
        <f t="shared" si="9"/>
        <v>0.66666666666666663</v>
      </c>
      <c r="E26" s="157">
        <v>320200</v>
      </c>
      <c r="F26" s="166">
        <f>$AE$26</f>
        <v>2.0575859618618315E-2</v>
      </c>
      <c r="G26" s="157">
        <f t="shared" si="10"/>
        <v>807828.82448657369</v>
      </c>
      <c r="H26" s="334">
        <f>'22-23 Point Calculation'!$I$26</f>
        <v>88</v>
      </c>
      <c r="I26" s="146">
        <f t="shared" si="5"/>
        <v>56949748.504106484</v>
      </c>
      <c r="J26" s="146">
        <f t="shared" si="6"/>
        <v>59154700</v>
      </c>
      <c r="K26" s="308">
        <f t="shared" si="7"/>
        <v>0.96272567529049224</v>
      </c>
      <c r="P26" s="143" t="s">
        <v>29</v>
      </c>
      <c r="Q26" s="157">
        <v>201058.46703433699</v>
      </c>
      <c r="R26" s="157">
        <v>24113000</v>
      </c>
      <c r="S26" s="166">
        <v>8.3381772087395591E-3</v>
      </c>
      <c r="T26" s="157">
        <v>215292.90022313487</v>
      </c>
      <c r="U26" s="157">
        <v>25800000</v>
      </c>
      <c r="V26" s="166">
        <v>8.3446860551602657E-3</v>
      </c>
      <c r="W26" s="157">
        <v>241675.5575165046</v>
      </c>
      <c r="X26" s="157">
        <v>26773000</v>
      </c>
      <c r="Y26" s="166">
        <v>9.0268388868077771E-3</v>
      </c>
      <c r="Z26" s="157">
        <v>489419.20195340685</v>
      </c>
      <c r="AA26" s="157">
        <v>28591000</v>
      </c>
      <c r="AB26" s="166">
        <v>1.7117946275170749E-2</v>
      </c>
      <c r="AC26" s="157">
        <v>588304.97821553482</v>
      </c>
      <c r="AD26" s="157">
        <v>28592000</v>
      </c>
      <c r="AE26" s="166">
        <v>2.0575859618618315E-2</v>
      </c>
      <c r="AF26" s="146">
        <v>347150.22098858363</v>
      </c>
      <c r="AG26" s="146">
        <v>26773800</v>
      </c>
      <c r="AH26" s="166">
        <v>1.2966042212483235E-2</v>
      </c>
      <c r="AI26" s="166">
        <v>1.2237682409878756E-2</v>
      </c>
    </row>
    <row r="27" spans="1:35" ht="18">
      <c r="A27" s="143" t="s">
        <v>30</v>
      </c>
      <c r="B27" s="335">
        <f>'22-23 Recommendation'!$F$29</f>
        <v>2.6269471734523809E-2</v>
      </c>
      <c r="C27" s="157">
        <f t="shared" si="8"/>
        <v>47440800</v>
      </c>
      <c r="D27" s="145">
        <f t="shared" si="9"/>
        <v>0.66666666666666663</v>
      </c>
      <c r="E27" s="157">
        <v>214600</v>
      </c>
      <c r="F27" s="166">
        <f>$AE$27</f>
        <v>1.1386191664380858E-2</v>
      </c>
      <c r="G27" s="157">
        <f t="shared" si="10"/>
        <v>540170.04151155939</v>
      </c>
      <c r="H27" s="334">
        <f>'22-23 Point Calculation'!$I$27</f>
        <v>89</v>
      </c>
      <c r="I27" s="146">
        <f t="shared" si="5"/>
        <v>68372450.759951189</v>
      </c>
      <c r="J27" s="146">
        <f t="shared" si="6"/>
        <v>71337100</v>
      </c>
      <c r="K27" s="308">
        <f t="shared" si="7"/>
        <v>0.95844169106889943</v>
      </c>
      <c r="P27" s="143" t="s">
        <v>30</v>
      </c>
      <c r="Q27" s="157">
        <v>653742.25727274513</v>
      </c>
      <c r="R27" s="157">
        <v>43464000</v>
      </c>
      <c r="S27" s="166">
        <v>1.5041005367033525E-2</v>
      </c>
      <c r="T27" s="157">
        <v>533119.96554654732</v>
      </c>
      <c r="U27" s="157">
        <v>44186000</v>
      </c>
      <c r="V27" s="166">
        <v>1.2065359289063217E-2</v>
      </c>
      <c r="W27" s="157">
        <v>334776.51930565492</v>
      </c>
      <c r="X27" s="157">
        <v>41205000</v>
      </c>
      <c r="Y27" s="166">
        <v>8.1246576703228966E-3</v>
      </c>
      <c r="Z27" s="157">
        <v>410573.93771615421</v>
      </c>
      <c r="AA27" s="157">
        <v>40541000</v>
      </c>
      <c r="AB27" s="166">
        <v>1.0127375686740688E-2</v>
      </c>
      <c r="AC27" s="157">
        <v>456016.97615845338</v>
      </c>
      <c r="AD27" s="157">
        <v>40050000</v>
      </c>
      <c r="AE27" s="166">
        <v>1.1386191664380858E-2</v>
      </c>
      <c r="AF27" s="146">
        <v>477645.93119991093</v>
      </c>
      <c r="AG27" s="146">
        <v>41889200</v>
      </c>
      <c r="AH27" s="166">
        <v>1.1402603324959917E-2</v>
      </c>
      <c r="AI27" s="166">
        <v>6.9163476967106282E-3</v>
      </c>
    </row>
    <row r="28" spans="1:35" ht="18">
      <c r="A28" s="143" t="s">
        <v>31</v>
      </c>
      <c r="B28" s="335">
        <f>'22-23 Recommendation'!$F$30</f>
        <v>2.6659472928060229E-2</v>
      </c>
      <c r="C28" s="157">
        <f t="shared" si="8"/>
        <v>48145100</v>
      </c>
      <c r="D28" s="145">
        <f t="shared" si="9"/>
        <v>0.66666666666666663</v>
      </c>
      <c r="E28" s="157">
        <v>186100</v>
      </c>
      <c r="F28" s="166">
        <f>$AE$28</f>
        <v>2.4270948121897382E-2</v>
      </c>
      <c r="G28" s="157">
        <f t="shared" si="10"/>
        <v>1168527.2244235617</v>
      </c>
      <c r="H28" s="334">
        <f>'22-23 Point Calculation'!$I$28</f>
        <v>90</v>
      </c>
      <c r="I28" s="146">
        <f t="shared" si="5"/>
        <v>70327691.937631488</v>
      </c>
      <c r="J28" s="146">
        <f t="shared" si="6"/>
        <v>72737500</v>
      </c>
      <c r="K28" s="308">
        <f t="shared" si="7"/>
        <v>0.9668697980770784</v>
      </c>
      <c r="P28" s="143" t="s">
        <v>31</v>
      </c>
      <c r="Q28" s="157">
        <v>224246.94318435181</v>
      </c>
      <c r="R28" s="157">
        <v>25756000</v>
      </c>
      <c r="S28" s="166">
        <v>8.7065904326895406E-3</v>
      </c>
      <c r="T28" s="157">
        <v>216384.22531251647</v>
      </c>
      <c r="U28" s="157">
        <v>26054000</v>
      </c>
      <c r="V28" s="166">
        <v>8.305220899382685E-3</v>
      </c>
      <c r="W28" s="157">
        <v>232375.84413505124</v>
      </c>
      <c r="X28" s="157">
        <v>25909000</v>
      </c>
      <c r="Y28" s="166">
        <v>8.9689236996816253E-3</v>
      </c>
      <c r="Z28" s="157">
        <v>340160.67682636541</v>
      </c>
      <c r="AA28" s="157">
        <v>26644000</v>
      </c>
      <c r="AB28" s="166">
        <v>1.276687722663134E-2</v>
      </c>
      <c r="AC28" s="157">
        <v>658276.65496210079</v>
      </c>
      <c r="AD28" s="157">
        <v>27122000</v>
      </c>
      <c r="AE28" s="166">
        <v>2.4270948121897382E-2</v>
      </c>
      <c r="AF28" s="146">
        <v>334288.86888407712</v>
      </c>
      <c r="AG28" s="146">
        <v>26297000</v>
      </c>
      <c r="AH28" s="166">
        <v>1.271205342373948E-2</v>
      </c>
      <c r="AI28" s="166">
        <v>1.5965727222514697E-2</v>
      </c>
    </row>
    <row r="29" spans="1:35" ht="18">
      <c r="A29" s="147" t="s">
        <v>32</v>
      </c>
      <c r="B29" s="335">
        <f>'22-23 Recommendation'!$F$31</f>
        <v>2.3764224409636065E-2</v>
      </c>
      <c r="C29" s="157">
        <f t="shared" si="8"/>
        <v>42916500</v>
      </c>
      <c r="D29" s="145">
        <f t="shared" si="9"/>
        <v>0.66666666666666663</v>
      </c>
      <c r="E29" s="157">
        <v>180300</v>
      </c>
      <c r="F29" s="166">
        <f>$AE$29</f>
        <v>1.0258391248590501E-2</v>
      </c>
      <c r="G29" s="157">
        <f t="shared" si="10"/>
        <v>440254.24802013423</v>
      </c>
      <c r="H29" s="334">
        <f>'22-23 Point Calculation'!$I$29</f>
        <v>87</v>
      </c>
      <c r="I29" s="146">
        <f t="shared" si="5"/>
        <v>61862770.110018492</v>
      </c>
      <c r="J29" s="146">
        <f t="shared" si="6"/>
        <v>64515200</v>
      </c>
      <c r="K29" s="308">
        <f t="shared" si="7"/>
        <v>0.95888674467440993</v>
      </c>
      <c r="P29" s="147" t="s">
        <v>32</v>
      </c>
      <c r="Q29" s="157">
        <v>192509.33983330199</v>
      </c>
      <c r="R29" s="157">
        <v>26909000</v>
      </c>
      <c r="S29" s="166">
        <v>7.1540874738303907E-3</v>
      </c>
      <c r="T29" s="157">
        <v>211169.33296071648</v>
      </c>
      <c r="U29" s="157">
        <v>30370000</v>
      </c>
      <c r="V29" s="166">
        <v>6.9532213684793042E-3</v>
      </c>
      <c r="W29" s="157">
        <v>295927.41130939894</v>
      </c>
      <c r="X29" s="157">
        <v>32192000</v>
      </c>
      <c r="Y29" s="166">
        <v>9.1925761465394794E-3</v>
      </c>
      <c r="Z29" s="157">
        <v>380029.24308144074</v>
      </c>
      <c r="AA29" s="157">
        <v>33438000</v>
      </c>
      <c r="AB29" s="166">
        <v>1.1365190593978131E-2</v>
      </c>
      <c r="AC29" s="157">
        <v>341399.26075309189</v>
      </c>
      <c r="AD29" s="157">
        <v>33280000</v>
      </c>
      <c r="AE29" s="166">
        <v>1.0258391248590501E-2</v>
      </c>
      <c r="AF29" s="146">
        <v>284206.91758759</v>
      </c>
      <c r="AG29" s="146">
        <v>31237800</v>
      </c>
      <c r="AH29" s="166">
        <v>9.098173289655162E-3</v>
      </c>
      <c r="AI29" s="166">
        <v>4.411969225498827E-3</v>
      </c>
    </row>
    <row r="30" spans="1:35" ht="18">
      <c r="A30" s="149" t="s">
        <v>103</v>
      </c>
      <c r="B30" s="150">
        <f>'22-23 Recommendation'!$F$32</f>
        <v>0.27323332671643957</v>
      </c>
      <c r="C30" s="151">
        <f>SUM(C17:C29)</f>
        <v>493439800</v>
      </c>
      <c r="D30" s="152"/>
      <c r="E30" s="151">
        <f>SUM(E17:E29)</f>
        <v>2283000</v>
      </c>
      <c r="F30" s="151"/>
      <c r="G30" s="151">
        <f>SUM(G17:G29)</f>
        <v>9800486.3079234511</v>
      </c>
      <c r="H30" s="131"/>
      <c r="I30" s="151">
        <f>SUM(I17:I29)</f>
        <v>716839425.36757863</v>
      </c>
      <c r="J30" s="151">
        <f>SUM(J17:J29)</f>
        <v>744161600</v>
      </c>
      <c r="K30" s="308">
        <f t="shared" si="7"/>
        <v>0.96328462173750784</v>
      </c>
      <c r="P30" s="149" t="s">
        <v>103</v>
      </c>
      <c r="Q30" s="151">
        <v>3097435.5436272728</v>
      </c>
      <c r="R30" s="151">
        <v>314794700</v>
      </c>
      <c r="S30" s="167">
        <v>9.8395415921147117E-3</v>
      </c>
      <c r="T30" s="151">
        <v>2946920.8522798507</v>
      </c>
      <c r="U30" s="151">
        <v>335188700</v>
      </c>
      <c r="V30" s="167">
        <v>8.7918263720699729E-3</v>
      </c>
      <c r="W30" s="151">
        <v>2943034.0517729279</v>
      </c>
      <c r="X30" s="151">
        <v>337163700</v>
      </c>
      <c r="Y30" s="167">
        <v>8.7287986570705207E-3</v>
      </c>
      <c r="Z30" s="151">
        <v>5475665.3016621806</v>
      </c>
      <c r="AA30" s="151">
        <v>340809700</v>
      </c>
      <c r="AB30" s="167">
        <v>1.6066635725632751E-2</v>
      </c>
      <c r="AC30" s="151">
        <v>7042560.3834246974</v>
      </c>
      <c r="AD30" s="151">
        <v>345886700</v>
      </c>
      <c r="AE30" s="167">
        <v>2.0360888069488353E-2</v>
      </c>
      <c r="AF30" s="151">
        <v>4301123.2265533861</v>
      </c>
      <c r="AG30" s="151">
        <v>334768700</v>
      </c>
      <c r="AH30" s="167">
        <v>1.2848044714315842E-2</v>
      </c>
      <c r="AI30" s="167">
        <v>1.1632089412417832E-2</v>
      </c>
    </row>
    <row r="31" spans="1:35" ht="18">
      <c r="A31" s="153"/>
      <c r="B31" s="115"/>
      <c r="C31" s="155"/>
      <c r="D31" s="155"/>
      <c r="E31" s="155"/>
      <c r="F31" s="155"/>
      <c r="G31" s="155"/>
      <c r="H31" s="132"/>
      <c r="I31" s="155"/>
      <c r="J31" s="155"/>
      <c r="K31" s="308"/>
      <c r="P31" s="153"/>
      <c r="Q31" s="155"/>
      <c r="R31" s="155"/>
      <c r="S31" s="168"/>
      <c r="T31" s="155"/>
      <c r="U31" s="155"/>
      <c r="V31" s="168"/>
      <c r="W31" s="155"/>
      <c r="X31" s="155"/>
      <c r="Y31" s="168"/>
      <c r="Z31" s="155"/>
      <c r="AA31" s="155"/>
      <c r="AB31" s="168"/>
      <c r="AC31" s="155"/>
      <c r="AD31" s="155"/>
      <c r="AE31" s="168"/>
      <c r="AF31" s="155"/>
      <c r="AG31" s="155"/>
      <c r="AH31" s="168"/>
      <c r="AI31" s="168"/>
    </row>
    <row r="32" spans="1:35" ht="18">
      <c r="A32" s="156" t="s">
        <v>62</v>
      </c>
      <c r="B32" s="139"/>
      <c r="C32" s="143" t="s">
        <v>14</v>
      </c>
      <c r="D32" s="144"/>
      <c r="E32" s="143"/>
      <c r="F32" s="143"/>
      <c r="G32" s="143"/>
      <c r="H32" s="132"/>
      <c r="I32" s="143"/>
      <c r="J32" s="143"/>
      <c r="K32" s="308"/>
      <c r="L32" s="75" t="s">
        <v>14</v>
      </c>
      <c r="P32" s="156" t="s">
        <v>62</v>
      </c>
      <c r="Q32" s="143"/>
      <c r="R32" s="143"/>
      <c r="S32" s="169"/>
      <c r="T32" s="143"/>
      <c r="U32" s="143"/>
      <c r="V32" s="169"/>
      <c r="W32" s="143"/>
      <c r="X32" s="143"/>
      <c r="Y32" s="169"/>
      <c r="Z32" s="143"/>
      <c r="AA32" s="143"/>
      <c r="AB32" s="169"/>
      <c r="AC32" s="143"/>
      <c r="AD32" s="143"/>
      <c r="AE32" s="169"/>
      <c r="AF32" s="143"/>
      <c r="AG32" s="143"/>
      <c r="AH32" s="169"/>
      <c r="AI32" s="169"/>
    </row>
    <row r="33" spans="1:36" ht="18">
      <c r="A33" s="143" t="s">
        <v>63</v>
      </c>
      <c r="B33" s="335">
        <f>'22-23 Recommendation'!$F$35</f>
        <v>5.4627368517983575E-2</v>
      </c>
      <c r="C33" s="144">
        <f>ROUND(B33*$N$7,-2)</f>
        <v>98653100</v>
      </c>
      <c r="D33" s="145">
        <v>0.55000000000000004</v>
      </c>
      <c r="E33" s="144">
        <v>0</v>
      </c>
      <c r="F33" s="166">
        <f>$AE$33</f>
        <v>5.6838066156819772E-2</v>
      </c>
      <c r="G33" s="144">
        <f>F33*C33</f>
        <v>5607251.4243753571</v>
      </c>
      <c r="H33" s="334">
        <f>'22-23 Point Calculation'!$I$33</f>
        <v>93</v>
      </c>
      <c r="I33" s="144">
        <f>((C33-E33)/(1+0.0545*H33/100)+G33)/D33</f>
        <v>180911509.18049532</v>
      </c>
      <c r="J33" s="144">
        <f>ROUND((I33-G33)*(1+0.0545*H33/100)+E33,-2)</f>
        <v>184189600</v>
      </c>
      <c r="K33" s="308">
        <f t="shared" ref="K33:K36" si="11">I33/J33</f>
        <v>0.98220262805552172</v>
      </c>
      <c r="P33" s="143" t="s">
        <v>63</v>
      </c>
      <c r="Q33" s="144">
        <v>3381848.7707586032</v>
      </c>
      <c r="R33" s="144">
        <v>56745000</v>
      </c>
      <c r="S33" s="166">
        <v>5.9597299687348719E-2</v>
      </c>
      <c r="T33" s="144">
        <v>3300539.6647613309</v>
      </c>
      <c r="U33" s="144">
        <v>58681000</v>
      </c>
      <c r="V33" s="166">
        <v>5.6245457043358683E-2</v>
      </c>
      <c r="W33" s="144">
        <v>3563668.8952421807</v>
      </c>
      <c r="X33" s="144">
        <v>58138000</v>
      </c>
      <c r="Y33" s="166">
        <v>6.1296723231658821E-2</v>
      </c>
      <c r="Z33" s="144">
        <v>3516899.7214287347</v>
      </c>
      <c r="AA33" s="144">
        <v>61485000</v>
      </c>
      <c r="AB33" s="166">
        <v>5.7199312375843456E-2</v>
      </c>
      <c r="AC33" s="144">
        <v>3735625.0600908226</v>
      </c>
      <c r="AD33" s="144">
        <v>65724000</v>
      </c>
      <c r="AE33" s="166">
        <v>5.6838066156819772E-2</v>
      </c>
      <c r="AF33" s="144">
        <v>3499716.4224563343</v>
      </c>
      <c r="AG33" s="144">
        <v>60154600</v>
      </c>
      <c r="AH33" s="166">
        <v>5.8178699924134387E-2</v>
      </c>
      <c r="AI33" s="166">
        <v>5.0512661883001381E-3</v>
      </c>
    </row>
    <row r="34" spans="1:36" ht="18">
      <c r="A34" s="143" t="s">
        <v>64</v>
      </c>
      <c r="B34" s="335">
        <f>'22-23 Recommendation'!$F$36</f>
        <v>0.22536484151136799</v>
      </c>
      <c r="C34" s="146">
        <f t="shared" ref="C34:C35" si="12">ROUND(B34*$N$7,-2)</f>
        <v>406992500</v>
      </c>
      <c r="D34" s="145">
        <v>0.55000000000000004</v>
      </c>
      <c r="E34" s="146">
        <v>0</v>
      </c>
      <c r="F34" s="166">
        <f>$AE$34</f>
        <v>7.7955448300043473E-2</v>
      </c>
      <c r="G34" s="146">
        <f t="shared" ref="G34:G35" si="13">F34*C34</f>
        <v>31727282.792255443</v>
      </c>
      <c r="H34" s="334">
        <f>'22-23 Point Calculation'!$I$34</f>
        <v>93</v>
      </c>
      <c r="I34" s="146">
        <f>((C34-E34)/(1+0.0545*H34/100)+G34)/D34</f>
        <v>761975421.43818879</v>
      </c>
      <c r="J34" s="146">
        <f>ROUND((I34-G34)*(1+0.0545*H34/100)+E34,-2)</f>
        <v>767260800</v>
      </c>
      <c r="K34" s="308">
        <f t="shared" si="11"/>
        <v>0.99311136635442443</v>
      </c>
      <c r="P34" s="143" t="s">
        <v>64</v>
      </c>
      <c r="Q34" s="146">
        <v>23981113.620104779</v>
      </c>
      <c r="R34" s="146">
        <v>248582000</v>
      </c>
      <c r="S34" s="166">
        <v>9.6471641631754423E-2</v>
      </c>
      <c r="T34" s="146">
        <v>21725859.992572073</v>
      </c>
      <c r="U34" s="146">
        <v>269971000</v>
      </c>
      <c r="V34" s="166">
        <v>8.0474791709376464E-2</v>
      </c>
      <c r="W34" s="146">
        <v>22507672.578009069</v>
      </c>
      <c r="X34" s="146">
        <v>277364000</v>
      </c>
      <c r="Y34" s="166">
        <v>8.114850008656159E-2</v>
      </c>
      <c r="Z34" s="146">
        <v>21989434.418986734</v>
      </c>
      <c r="AA34" s="146">
        <v>289041000</v>
      </c>
      <c r="AB34" s="166">
        <v>7.6077215408840729E-2</v>
      </c>
      <c r="AC34" s="146">
        <v>22832916.940737832</v>
      </c>
      <c r="AD34" s="146">
        <v>292897000</v>
      </c>
      <c r="AE34" s="166">
        <v>7.7955448300043473E-2</v>
      </c>
      <c r="AF34" s="146">
        <v>22607399.5100821</v>
      </c>
      <c r="AG34" s="146">
        <v>275571000</v>
      </c>
      <c r="AH34" s="166">
        <v>8.2038383973938117E-2</v>
      </c>
      <c r="AI34" s="166">
        <v>2.0394426222913695E-2</v>
      </c>
    </row>
    <row r="35" spans="1:36" ht="18">
      <c r="A35" s="147" t="s">
        <v>68</v>
      </c>
      <c r="B35" s="335">
        <f>'22-23 Recommendation'!$F$37</f>
        <v>3.0974257792714392E-2</v>
      </c>
      <c r="C35" s="146">
        <f t="shared" si="12"/>
        <v>55937300</v>
      </c>
      <c r="D35" s="145">
        <v>0.55000000000000004</v>
      </c>
      <c r="E35" s="146">
        <v>310000</v>
      </c>
      <c r="F35" s="166">
        <f>$AE$35</f>
        <v>6.6864604992033824E-2</v>
      </c>
      <c r="G35" s="146">
        <f t="shared" si="13"/>
        <v>3740225.4688208937</v>
      </c>
      <c r="H35" s="334">
        <f>'22-23 Point Calculation'!$I$35</f>
        <v>92</v>
      </c>
      <c r="I35" s="146">
        <f>((C35-E35)/(1+0.0545*H35/100)+G35)/D35</f>
        <v>103111897.41597667</v>
      </c>
      <c r="J35" s="146">
        <f>ROUND((I35-G35)*(1+0.0545*H35/100)+E35,-2)</f>
        <v>104664200</v>
      </c>
      <c r="K35" s="308">
        <f t="shared" si="11"/>
        <v>0.98516873406548444</v>
      </c>
      <c r="P35" s="147" t="s">
        <v>68</v>
      </c>
      <c r="Q35" s="146">
        <v>1834300.5358739938</v>
      </c>
      <c r="R35" s="146">
        <v>39092000</v>
      </c>
      <c r="S35" s="166">
        <v>4.6922657727258614E-2</v>
      </c>
      <c r="T35" s="146">
        <v>2116154.9880578113</v>
      </c>
      <c r="U35" s="146">
        <v>41581000</v>
      </c>
      <c r="V35" s="166">
        <v>5.089235439402158E-2</v>
      </c>
      <c r="W35" s="146">
        <v>2365133.0948906098</v>
      </c>
      <c r="X35" s="146">
        <v>40309000</v>
      </c>
      <c r="Y35" s="166">
        <v>5.8675062514341958E-2</v>
      </c>
      <c r="Z35" s="146">
        <v>2649833.778884022</v>
      </c>
      <c r="AA35" s="146">
        <v>42686000</v>
      </c>
      <c r="AB35" s="166">
        <v>6.2077350393197346E-2</v>
      </c>
      <c r="AC35" s="146">
        <v>2926262.5728713684</v>
      </c>
      <c r="AD35" s="146">
        <v>43764000</v>
      </c>
      <c r="AE35" s="166">
        <v>6.6864604992033824E-2</v>
      </c>
      <c r="AF35" s="146">
        <v>2378336.9941155608</v>
      </c>
      <c r="AG35" s="146">
        <v>41486400</v>
      </c>
      <c r="AH35" s="166">
        <v>5.7328112203410296E-2</v>
      </c>
      <c r="AI35" s="166">
        <v>1.994194726477521E-2</v>
      </c>
    </row>
    <row r="36" spans="1:36" ht="18">
      <c r="A36" s="149" t="s">
        <v>87</v>
      </c>
      <c r="B36" s="150">
        <f>'22-23 Recommendation'!$F$38</f>
        <v>0.31096646782206594</v>
      </c>
      <c r="C36" s="151">
        <f>SUM(C33:C35)</f>
        <v>561582900</v>
      </c>
      <c r="D36" s="152"/>
      <c r="E36" s="151">
        <f>SUM(E33:E35)</f>
        <v>310000</v>
      </c>
      <c r="F36" s="151"/>
      <c r="G36" s="151">
        <f>SUM(G33:G35)</f>
        <v>41074759.685451694</v>
      </c>
      <c r="H36" s="151"/>
      <c r="I36" s="151">
        <f>SUM(I33:I35)</f>
        <v>1045998828.0346607</v>
      </c>
      <c r="J36" s="151">
        <f>SUM(J33:J35)</f>
        <v>1056114600</v>
      </c>
      <c r="K36" s="308">
        <f t="shared" si="11"/>
        <v>0.99042170994952694</v>
      </c>
      <c r="P36" s="149" t="s">
        <v>87</v>
      </c>
      <c r="Q36" s="151">
        <v>29197262.926737376</v>
      </c>
      <c r="R36" s="151">
        <v>344419000</v>
      </c>
      <c r="S36" s="167">
        <v>8.4772509433966692E-2</v>
      </c>
      <c r="T36" s="151">
        <v>27142554.645391215</v>
      </c>
      <c r="U36" s="151">
        <v>370233000</v>
      </c>
      <c r="V36" s="167">
        <v>7.331208899636503E-2</v>
      </c>
      <c r="W36" s="151">
        <v>28436474.568141859</v>
      </c>
      <c r="X36" s="151">
        <v>375811000</v>
      </c>
      <c r="Y36" s="167">
        <v>7.5666956443908931E-2</v>
      </c>
      <c r="Z36" s="151">
        <v>28156167.919299491</v>
      </c>
      <c r="AA36" s="151">
        <v>393212000</v>
      </c>
      <c r="AB36" s="167">
        <v>7.160556625764089E-2</v>
      </c>
      <c r="AC36" s="151">
        <v>29494804.573700022</v>
      </c>
      <c r="AD36" s="151">
        <v>402385000</v>
      </c>
      <c r="AE36" s="167">
        <v>7.3299960420244351E-2</v>
      </c>
      <c r="AF36" s="151">
        <v>28485452.926653996</v>
      </c>
      <c r="AG36" s="151">
        <v>377212000</v>
      </c>
      <c r="AH36" s="167">
        <v>7.5515765475790794E-2</v>
      </c>
      <c r="AI36" s="167">
        <v>1.3166943176325802E-2</v>
      </c>
    </row>
    <row r="37" spans="1:36" ht="18">
      <c r="A37" s="158"/>
      <c r="B37" s="333"/>
      <c r="C37" s="154"/>
      <c r="D37" s="159"/>
      <c r="E37" s="154"/>
      <c r="F37" s="154"/>
      <c r="G37" s="154"/>
      <c r="H37" s="160"/>
      <c r="I37" s="154"/>
      <c r="J37" s="154"/>
      <c r="K37" s="308"/>
      <c r="P37" s="158"/>
      <c r="Q37" s="154"/>
      <c r="R37" s="154"/>
      <c r="S37" s="170"/>
      <c r="T37" s="154"/>
      <c r="U37" s="154"/>
      <c r="V37" s="170"/>
      <c r="W37" s="154"/>
      <c r="X37" s="154"/>
      <c r="Y37" s="170"/>
      <c r="Z37" s="154"/>
      <c r="AA37" s="154"/>
      <c r="AB37" s="170"/>
      <c r="AC37" s="154"/>
      <c r="AD37" s="154"/>
      <c r="AE37" s="170"/>
      <c r="AF37" s="154"/>
      <c r="AG37" s="154"/>
      <c r="AH37" s="170"/>
      <c r="AI37" s="170"/>
      <c r="AJ37" s="75" t="s">
        <v>14</v>
      </c>
    </row>
    <row r="38" spans="1:36" ht="18">
      <c r="A38" s="149" t="s">
        <v>110</v>
      </c>
      <c r="B38" s="161">
        <f>SUM(B14,B30,B36)</f>
        <v>0.99999999999999967</v>
      </c>
      <c r="C38" s="151">
        <f>SUM(C14,C30,C36)</f>
        <v>1805927600</v>
      </c>
      <c r="D38" s="152"/>
      <c r="E38" s="151">
        <f>SUM(E14,E30,E36)</f>
        <v>6974700</v>
      </c>
      <c r="F38" s="151"/>
      <c r="G38" s="151">
        <f>SUM(G14,G30,G36)</f>
        <v>132281097.25706398</v>
      </c>
      <c r="H38" s="151"/>
      <c r="I38" s="151">
        <f>SUM(I14,I30,I36)</f>
        <v>3203177610.8680348</v>
      </c>
      <c r="J38" s="151">
        <f>SUM(J14,J30,J36)</f>
        <v>3231889200</v>
      </c>
      <c r="K38" s="308">
        <f t="shared" ref="K38" si="14">I38/J38</f>
        <v>0.99111615920126062</v>
      </c>
      <c r="P38" s="149" t="s">
        <v>110</v>
      </c>
      <c r="Q38" s="151">
        <v>74548816.734322309</v>
      </c>
      <c r="R38" s="151">
        <v>1151999600</v>
      </c>
      <c r="S38" s="167">
        <v>6.4712536995952349E-2</v>
      </c>
      <c r="T38" s="151">
        <v>69942008.458212793</v>
      </c>
      <c r="U38" s="151">
        <v>1230941400</v>
      </c>
      <c r="V38" s="167">
        <v>5.681993347385407E-2</v>
      </c>
      <c r="W38" s="151">
        <v>76084672.709025398</v>
      </c>
      <c r="X38" s="151">
        <v>1234713400</v>
      </c>
      <c r="Y38" s="167">
        <v>6.1621322574959822E-2</v>
      </c>
      <c r="Z38" s="151">
        <v>84816169.870310128</v>
      </c>
      <c r="AA38" s="151">
        <v>1266749400</v>
      </c>
      <c r="AB38" s="167">
        <v>6.6955760839760514E-2</v>
      </c>
      <c r="AC38" s="151">
        <v>95436661.193750679</v>
      </c>
      <c r="AD38" s="151">
        <v>1287018400</v>
      </c>
      <c r="AE38" s="167">
        <v>7.4153299745948212E-2</v>
      </c>
      <c r="AF38" s="151">
        <v>80165665.793124259</v>
      </c>
      <c r="AG38" s="151">
        <v>1234284440</v>
      </c>
      <c r="AH38" s="167">
        <v>6.4949101840029888E-2</v>
      </c>
      <c r="AI38" s="167">
        <v>1.7333366272094142E-2</v>
      </c>
    </row>
    <row r="39" spans="1:36">
      <c r="K39" s="308"/>
    </row>
    <row r="40" spans="1:36">
      <c r="K40" s="308"/>
    </row>
    <row r="41" spans="1:36">
      <c r="K41" s="308"/>
    </row>
    <row r="42" spans="1:36">
      <c r="K42" s="308"/>
    </row>
  </sheetData>
  <mergeCells count="13">
    <mergeCell ref="A5:A6"/>
    <mergeCell ref="A2:J2"/>
    <mergeCell ref="AC4:AE4"/>
    <mergeCell ref="P2:AI3"/>
    <mergeCell ref="AF4:AH4"/>
    <mergeCell ref="Q4:S4"/>
    <mergeCell ref="T4:V4"/>
    <mergeCell ref="W4:Y4"/>
    <mergeCell ref="Z4:AB4"/>
    <mergeCell ref="E5:E6"/>
    <mergeCell ref="D5:D6"/>
    <mergeCell ref="C5:C6"/>
    <mergeCell ref="B5:B6"/>
  </mergeCells>
  <pageMargins left="0.7" right="0.7" top="0.75" bottom="0.75" header="0.3" footer="0.3"/>
  <pageSetup scale="30" orientation="portrait" r:id="rId1"/>
  <colBreaks count="1" manualBreakCount="1">
    <brk id="10" max="1048575" man="1"/>
  </col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9" tint="0.79998168889431442"/>
    <pageSetUpPr autoPageBreaks="0"/>
  </sheetPr>
  <dimension ref="B2:P32"/>
  <sheetViews>
    <sheetView view="pageBreakPreview" zoomScale="70" zoomScaleNormal="100" zoomScaleSheetLayoutView="70" workbookViewId="0">
      <selection activeCell="U38" sqref="U38"/>
    </sheetView>
  </sheetViews>
  <sheetFormatPr defaultRowHeight="15"/>
  <cols>
    <col min="2" max="2" width="45.28515625" bestFit="1" customWidth="1"/>
    <col min="3" max="3" width="16.42578125" customWidth="1"/>
    <col min="4" max="4" width="20.140625" bestFit="1" customWidth="1"/>
    <col min="5" max="6" width="19.85546875" bestFit="1" customWidth="1"/>
    <col min="7" max="7" width="11.140625" customWidth="1"/>
  </cols>
  <sheetData>
    <row r="2" spans="2:16" ht="31.5">
      <c r="B2" s="741" t="s">
        <v>146</v>
      </c>
      <c r="C2" s="741"/>
      <c r="D2" s="741"/>
      <c r="E2" s="741"/>
      <c r="F2" s="741"/>
      <c r="G2" s="75"/>
    </row>
    <row r="3" spans="2:16" ht="18">
      <c r="B3" s="112"/>
      <c r="C3" s="112"/>
      <c r="D3" s="224"/>
      <c r="E3" s="224" t="s">
        <v>14</v>
      </c>
      <c r="F3" s="224" t="s">
        <v>14</v>
      </c>
      <c r="G3" s="224"/>
    </row>
    <row r="4" spans="2:16" ht="15.75" customHeight="1">
      <c r="B4" s="112"/>
      <c r="C4" s="225" t="s">
        <v>141</v>
      </c>
      <c r="D4" s="226" t="s">
        <v>137</v>
      </c>
      <c r="E4" s="227" t="s">
        <v>142</v>
      </c>
      <c r="F4" s="227" t="s">
        <v>185</v>
      </c>
      <c r="G4" s="114"/>
      <c r="H4" s="1"/>
    </row>
    <row r="5" spans="2:16" ht="18">
      <c r="B5" s="228" t="s">
        <v>42</v>
      </c>
      <c r="C5" s="229" t="s">
        <v>139</v>
      </c>
      <c r="D5" s="230" t="s">
        <v>138</v>
      </c>
      <c r="E5" s="231" t="s">
        <v>143</v>
      </c>
      <c r="F5" s="231" t="s">
        <v>143</v>
      </c>
      <c r="G5" s="232"/>
    </row>
    <row r="6" spans="2:16" ht="18">
      <c r="B6" s="233" t="s">
        <v>33</v>
      </c>
      <c r="C6" s="234">
        <v>2</v>
      </c>
      <c r="D6" s="235">
        <f>'CC Data'!V303</f>
        <v>6.1153814559024831</v>
      </c>
      <c r="E6" s="236">
        <v>6.1</v>
      </c>
      <c r="F6" s="236">
        <v>6.1</v>
      </c>
      <c r="G6" s="93"/>
    </row>
    <row r="7" spans="2:16" ht="18">
      <c r="B7" s="237" t="s">
        <v>9</v>
      </c>
      <c r="C7" s="238">
        <v>2</v>
      </c>
      <c r="D7" s="239">
        <f>'CC Data'!V304</f>
        <v>3.2980982816748003</v>
      </c>
      <c r="E7" s="240">
        <v>3.3</v>
      </c>
      <c r="F7" s="240">
        <v>3.3</v>
      </c>
      <c r="G7" s="93"/>
    </row>
    <row r="8" spans="2:16" ht="18">
      <c r="B8" s="237" t="s">
        <v>34</v>
      </c>
      <c r="C8" s="238">
        <v>2</v>
      </c>
      <c r="D8" s="239">
        <f>'CC Data'!V305</f>
        <v>2.3204991843383742</v>
      </c>
      <c r="E8" s="240">
        <v>2.2999999999999998</v>
      </c>
      <c r="F8" s="240">
        <v>2.2999999999999998</v>
      </c>
      <c r="G8" s="93"/>
    </row>
    <row r="9" spans="2:16" ht="18">
      <c r="B9" s="237" t="s">
        <v>35</v>
      </c>
      <c r="C9" s="238">
        <v>2</v>
      </c>
      <c r="D9" s="239">
        <f>'CC Data'!V306</f>
        <v>2.5217154823448649</v>
      </c>
      <c r="E9" s="240">
        <v>2.5</v>
      </c>
      <c r="F9" s="240">
        <v>2.5</v>
      </c>
      <c r="G9" s="93"/>
    </row>
    <row r="10" spans="2:16" ht="18">
      <c r="B10" s="237" t="s">
        <v>36</v>
      </c>
      <c r="C10" s="241">
        <v>1.5</v>
      </c>
      <c r="D10" s="242">
        <f>'CC Data'!V307</f>
        <v>1.5</v>
      </c>
      <c r="E10" s="242">
        <v>1.5</v>
      </c>
      <c r="F10" s="242">
        <v>1.5</v>
      </c>
      <c r="G10" s="243"/>
    </row>
    <row r="11" spans="2:16" ht="18">
      <c r="B11" s="237" t="s">
        <v>37</v>
      </c>
      <c r="C11" s="238">
        <v>1.5</v>
      </c>
      <c r="D11" s="239">
        <f>'CC Data'!V308</f>
        <v>0.32717697838958687</v>
      </c>
      <c r="E11" s="244">
        <v>2.5</v>
      </c>
      <c r="F11" s="352">
        <v>2.5</v>
      </c>
      <c r="G11" s="245"/>
    </row>
    <row r="12" spans="2:16" ht="18">
      <c r="B12" s="237" t="s">
        <v>38</v>
      </c>
      <c r="C12" s="238">
        <v>1.5</v>
      </c>
      <c r="D12" s="239">
        <f>'CC Data'!V309</f>
        <v>1.0020653993153545</v>
      </c>
      <c r="E12" s="244">
        <v>3</v>
      </c>
      <c r="F12" s="352">
        <v>3</v>
      </c>
      <c r="G12" s="93"/>
    </row>
    <row r="13" spans="2:16" ht="18">
      <c r="B13" s="237" t="s">
        <v>39</v>
      </c>
      <c r="C13" s="238">
        <v>0.5</v>
      </c>
      <c r="D13" s="239">
        <f>'CC Data'!V310</f>
        <v>0.40325304748337787</v>
      </c>
      <c r="E13" s="240">
        <v>0.4</v>
      </c>
      <c r="F13" s="352">
        <v>0.4</v>
      </c>
      <c r="G13" s="245"/>
      <c r="P13" t="s">
        <v>14</v>
      </c>
    </row>
    <row r="14" spans="2:16" ht="18">
      <c r="B14" s="237" t="s">
        <v>15</v>
      </c>
      <c r="C14" s="238">
        <v>2</v>
      </c>
      <c r="D14" s="239">
        <f>'CC Data'!V311</f>
        <v>0.43644180710595587</v>
      </c>
      <c r="E14" s="244">
        <v>1.5</v>
      </c>
      <c r="F14" s="352">
        <v>1.5</v>
      </c>
      <c r="G14" s="245"/>
    </row>
    <row r="15" spans="2:16" ht="18">
      <c r="B15" s="237" t="s">
        <v>40</v>
      </c>
      <c r="C15" s="238">
        <v>50</v>
      </c>
      <c r="D15" s="239">
        <f>'CC Data'!V312</f>
        <v>156.58380033888619</v>
      </c>
      <c r="E15" s="246">
        <v>157</v>
      </c>
      <c r="F15" s="353">
        <v>157</v>
      </c>
      <c r="G15" s="245"/>
      <c r="I15" t="s">
        <v>14</v>
      </c>
    </row>
    <row r="16" spans="2:16" ht="18">
      <c r="B16" s="247" t="s">
        <v>41</v>
      </c>
      <c r="C16" s="248">
        <v>0.05</v>
      </c>
      <c r="D16" s="249">
        <f>'CC Data'!V313</f>
        <v>1.7294310155297466E-2</v>
      </c>
      <c r="E16" s="250">
        <v>0.05</v>
      </c>
      <c r="F16" s="354">
        <v>0.05</v>
      </c>
      <c r="G16" s="245"/>
    </row>
    <row r="17" spans="2:15" ht="18">
      <c r="B17" s="251"/>
      <c r="C17" s="112"/>
      <c r="D17" s="112" t="s">
        <v>14</v>
      </c>
      <c r="E17" s="112"/>
      <c r="F17" s="112"/>
      <c r="G17" s="117"/>
    </row>
    <row r="18" spans="2:15" ht="18">
      <c r="B18" s="112"/>
      <c r="C18" s="112"/>
      <c r="D18" s="112"/>
      <c r="E18" s="112" t="s">
        <v>14</v>
      </c>
      <c r="F18" s="112" t="s">
        <v>14</v>
      </c>
      <c r="G18" s="117" t="s">
        <v>14</v>
      </c>
      <c r="O18" t="s">
        <v>14</v>
      </c>
    </row>
    <row r="19" spans="2:15" ht="15.75" customHeight="1">
      <c r="B19" s="112"/>
      <c r="C19" s="225" t="s">
        <v>141</v>
      </c>
      <c r="D19" s="226" t="s">
        <v>137</v>
      </c>
      <c r="E19" s="227" t="s">
        <v>142</v>
      </c>
      <c r="F19" s="227" t="s">
        <v>185</v>
      </c>
      <c r="G19" s="114"/>
    </row>
    <row r="20" spans="2:15" ht="16.5" customHeight="1">
      <c r="B20" s="23" t="s">
        <v>113</v>
      </c>
      <c r="C20" s="229" t="s">
        <v>83</v>
      </c>
      <c r="D20" s="230" t="s">
        <v>138</v>
      </c>
      <c r="E20" s="231" t="s">
        <v>143</v>
      </c>
      <c r="F20" s="231" t="s">
        <v>143</v>
      </c>
      <c r="G20" s="100"/>
    </row>
    <row r="21" spans="2:15" ht="18">
      <c r="B21" s="233" t="s">
        <v>72</v>
      </c>
      <c r="C21" s="252">
        <v>1</v>
      </c>
      <c r="D21" s="253">
        <f>'Univ Data'!V165</f>
        <v>0.9899980796087956</v>
      </c>
      <c r="E21" s="254">
        <v>2.5</v>
      </c>
      <c r="F21" s="357">
        <v>2.5</v>
      </c>
      <c r="G21" s="245"/>
      <c r="L21" t="s">
        <v>14</v>
      </c>
    </row>
    <row r="22" spans="2:15" ht="18">
      <c r="B22" s="237" t="s">
        <v>73</v>
      </c>
      <c r="C22" s="255">
        <v>1</v>
      </c>
      <c r="D22" s="256">
        <f>'Univ Data'!V166</f>
        <v>0.66501562570430894</v>
      </c>
      <c r="E22" s="257">
        <v>2</v>
      </c>
      <c r="F22" s="356">
        <v>2</v>
      </c>
      <c r="G22" s="245"/>
    </row>
    <row r="23" spans="2:15" ht="18">
      <c r="B23" s="237" t="s">
        <v>74</v>
      </c>
      <c r="C23" s="255">
        <v>1</v>
      </c>
      <c r="D23" s="256">
        <f>'Univ Data'!V167</f>
        <v>0.89067280488442657</v>
      </c>
      <c r="E23" s="257">
        <v>1.5</v>
      </c>
      <c r="F23" s="356">
        <v>1.5</v>
      </c>
      <c r="G23" s="245"/>
    </row>
    <row r="24" spans="2:15" ht="18">
      <c r="B24" s="237" t="s">
        <v>36</v>
      </c>
      <c r="C24" s="258">
        <v>1</v>
      </c>
      <c r="D24" s="259">
        <v>1</v>
      </c>
      <c r="E24" s="260">
        <v>1</v>
      </c>
      <c r="F24" s="355">
        <v>1.5</v>
      </c>
      <c r="G24" s="245"/>
    </row>
    <row r="25" spans="2:15" ht="18">
      <c r="B25" s="237" t="s">
        <v>71</v>
      </c>
      <c r="C25" s="258">
        <v>1</v>
      </c>
      <c r="D25" s="259">
        <f>'Univ Data'!V168</f>
        <v>1</v>
      </c>
      <c r="E25" s="260">
        <v>1</v>
      </c>
      <c r="F25" s="355">
        <v>1</v>
      </c>
      <c r="G25" s="243" t="s">
        <v>14</v>
      </c>
    </row>
    <row r="26" spans="2:15" ht="18">
      <c r="B26" s="237" t="s">
        <v>11</v>
      </c>
      <c r="C26" s="255">
        <v>0.3</v>
      </c>
      <c r="D26" s="256">
        <f>'Univ Data'!V169</f>
        <v>0.18157309700361049</v>
      </c>
      <c r="E26" s="261">
        <v>0.3</v>
      </c>
      <c r="F26" s="261">
        <v>0.3</v>
      </c>
      <c r="G26" s="245"/>
    </row>
    <row r="27" spans="2:15" ht="18">
      <c r="B27" s="237" t="s">
        <v>12</v>
      </c>
      <c r="C27" s="255">
        <v>0.05</v>
      </c>
      <c r="D27" s="256">
        <f>'Univ Data'!V170</f>
        <v>4.8037527419061039E-2</v>
      </c>
      <c r="E27" s="261">
        <v>0.05</v>
      </c>
      <c r="F27" s="261">
        <v>0.05</v>
      </c>
      <c r="G27" s="245"/>
    </row>
    <row r="28" spans="2:15" ht="18">
      <c r="B28" s="237" t="s">
        <v>13</v>
      </c>
      <c r="C28" s="351">
        <v>20000</v>
      </c>
      <c r="D28" s="256">
        <f>'Univ Data'!V171</f>
        <v>10619.939717050051</v>
      </c>
      <c r="E28" s="352">
        <v>15000</v>
      </c>
      <c r="F28" s="352">
        <v>15000</v>
      </c>
      <c r="G28" s="262"/>
    </row>
    <row r="29" spans="2:15" ht="18">
      <c r="B29" s="237" t="s">
        <v>16</v>
      </c>
      <c r="C29" s="255">
        <v>0.02</v>
      </c>
      <c r="D29" s="263">
        <f>'Univ Data'!V172</f>
        <v>3.3322771375027759E-3</v>
      </c>
      <c r="E29" s="356">
        <v>0.02</v>
      </c>
      <c r="F29" s="356">
        <v>0.02</v>
      </c>
      <c r="G29" s="245"/>
    </row>
    <row r="30" spans="2:15" ht="18">
      <c r="B30" s="247" t="s">
        <v>17</v>
      </c>
      <c r="C30" s="264">
        <v>0.04</v>
      </c>
      <c r="D30" s="265">
        <f>'Univ Data'!V173</f>
        <v>1.023180363040976E-2</v>
      </c>
      <c r="E30" s="266">
        <v>0.01</v>
      </c>
      <c r="F30" s="266">
        <v>0.01</v>
      </c>
      <c r="G30" s="245"/>
    </row>
    <row r="31" spans="2:15" ht="15.75">
      <c r="B31" s="2"/>
    </row>
    <row r="32" spans="2:15" ht="15.75">
      <c r="B32" s="3"/>
    </row>
  </sheetData>
  <mergeCells count="1">
    <mergeCell ref="B2:F2"/>
  </mergeCells>
  <pageMargins left="0.7" right="0.7" top="0.75" bottom="0.75" header="0.3" footer="0.3"/>
  <pageSetup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2" tint="-0.249977111117893"/>
  </sheetPr>
  <dimension ref="A1:AC366"/>
  <sheetViews>
    <sheetView view="pageBreakPreview" topLeftCell="B1" zoomScale="60" zoomScaleNormal="100" workbookViewId="0">
      <selection activeCell="B19" sqref="B19"/>
    </sheetView>
  </sheetViews>
  <sheetFormatPr defaultColWidth="9.140625" defaultRowHeight="18"/>
  <cols>
    <col min="1" max="1" width="11.140625" style="5" bestFit="1" customWidth="1"/>
    <col min="2" max="2" width="59.7109375" style="7" bestFit="1" customWidth="1"/>
    <col min="3" max="3" width="18.140625" style="6" bestFit="1" customWidth="1"/>
    <col min="4" max="4" width="16.140625" style="6" bestFit="1" customWidth="1"/>
    <col min="5" max="5" width="17.5703125" style="6" bestFit="1" customWidth="1"/>
    <col min="6" max="6" width="16.5703125" style="6" bestFit="1" customWidth="1"/>
    <col min="7" max="9" width="17.5703125" style="6" bestFit="1" customWidth="1"/>
    <col min="10" max="10" width="17" style="6" bestFit="1" customWidth="1"/>
    <col min="11" max="11" width="17.5703125" style="6" bestFit="1" customWidth="1"/>
    <col min="12" max="12" width="17" style="6" bestFit="1" customWidth="1"/>
    <col min="13" max="14" width="17.5703125" style="6" bestFit="1" customWidth="1"/>
    <col min="15" max="15" width="17" style="6" bestFit="1" customWidth="1"/>
    <col min="16" max="16" width="19.140625" style="6" bestFit="1" customWidth="1"/>
    <col min="17" max="17" width="19.140625" style="6" customWidth="1"/>
    <col min="18" max="18" width="17" style="6" bestFit="1" customWidth="1"/>
    <col min="19" max="19" width="41.140625" style="6" bestFit="1" customWidth="1"/>
    <col min="20" max="20" width="10.85546875" style="6" bestFit="1" customWidth="1"/>
    <col min="21" max="21" width="11.28515625" style="6" bestFit="1" customWidth="1"/>
    <col min="22" max="22" width="9.42578125" style="6" bestFit="1" customWidth="1"/>
    <col min="23" max="23" width="9" style="6" bestFit="1" customWidth="1"/>
    <col min="24" max="24" width="9.85546875" style="6" bestFit="1" customWidth="1"/>
    <col min="25" max="25" width="11.28515625" style="6" bestFit="1" customWidth="1"/>
    <col min="26" max="26" width="11.140625" style="6" bestFit="1" customWidth="1"/>
    <col min="27" max="28" width="9.42578125" style="6" bestFit="1" customWidth="1"/>
    <col min="29" max="30" width="9.140625" style="6"/>
    <col min="31" max="31" width="9.7109375" style="6" bestFit="1" customWidth="1"/>
    <col min="32" max="16384" width="9.140625" style="6"/>
  </cols>
  <sheetData>
    <row r="1" spans="2:18" s="6" customFormat="1">
      <c r="B1" s="7"/>
    </row>
    <row r="2" spans="2:18" s="6" customFormat="1" ht="31.5">
      <c r="B2" s="644" t="s">
        <v>187</v>
      </c>
      <c r="C2" s="645"/>
      <c r="D2" s="645"/>
      <c r="E2" s="645"/>
      <c r="F2" s="645"/>
      <c r="G2" s="645"/>
      <c r="H2" s="645"/>
      <c r="I2" s="645"/>
      <c r="J2" s="645"/>
      <c r="K2" s="645"/>
      <c r="L2" s="645"/>
      <c r="M2" s="645"/>
      <c r="N2" s="645"/>
      <c r="O2" s="646"/>
      <c r="P2" s="320"/>
    </row>
    <row r="3" spans="2:18" s="6" customFormat="1">
      <c r="B3" s="7"/>
    </row>
    <row r="4" spans="2:18" s="6" customFormat="1">
      <c r="B4" s="7"/>
      <c r="Q4" s="8"/>
    </row>
    <row r="5" spans="2:18" s="6" customFormat="1">
      <c r="B5" s="9" t="s">
        <v>210</v>
      </c>
      <c r="C5" s="10" t="s">
        <v>20</v>
      </c>
      <c r="D5" s="10" t="s">
        <v>21</v>
      </c>
      <c r="E5" s="10" t="s">
        <v>22</v>
      </c>
      <c r="F5" s="10" t="s">
        <v>23</v>
      </c>
      <c r="G5" s="10" t="s">
        <v>24</v>
      </c>
      <c r="H5" s="10" t="s">
        <v>25</v>
      </c>
      <c r="I5" s="10" t="s">
        <v>26</v>
      </c>
      <c r="J5" s="10" t="s">
        <v>27</v>
      </c>
      <c r="K5" s="10" t="s">
        <v>28</v>
      </c>
      <c r="L5" s="10" t="s">
        <v>29</v>
      </c>
      <c r="M5" s="10" t="s">
        <v>30</v>
      </c>
      <c r="N5" s="10" t="s">
        <v>31</v>
      </c>
      <c r="O5" s="10" t="s">
        <v>32</v>
      </c>
      <c r="P5" s="10" t="s">
        <v>81</v>
      </c>
      <c r="Q5" s="10" t="s">
        <v>82</v>
      </c>
    </row>
    <row r="6" spans="2:18" s="6" customFormat="1">
      <c r="B6" s="7" t="s">
        <v>33</v>
      </c>
      <c r="C6" s="11">
        <f>AVERAGE('CC Data'!$Q$4:$S$4)</f>
        <v>3005.1333333333332</v>
      </c>
      <c r="D6" s="11">
        <f>AVERAGE('CC Data'!$Q$27:$S$27)</f>
        <v>1684.7333333333333</v>
      </c>
      <c r="E6" s="11">
        <f>AVERAGE('CC Data'!$Q$50:$S$50)</f>
        <v>2903</v>
      </c>
      <c r="F6" s="11">
        <f>AVERAGE('CC Data'!$Q$73:$S$73)</f>
        <v>1250.2</v>
      </c>
      <c r="G6" s="11">
        <f>AVERAGE('CC Data'!$Q$96:$S$96)</f>
        <v>2130.5333333333333</v>
      </c>
      <c r="H6" s="11">
        <f>AVERAGE('CC Data'!$Q$119:$S$119)</f>
        <v>3705</v>
      </c>
      <c r="I6" s="11">
        <f>AVERAGE('CC Data'!$Q$142:$S$142)</f>
        <v>3035.4666666666667</v>
      </c>
      <c r="J6" s="11">
        <f>AVERAGE('CC Data'!$Q$165:$S$165)</f>
        <v>2516.4666666666667</v>
      </c>
      <c r="K6" s="11">
        <f>AVERAGE('CC Data'!$Q$188:$S$188)</f>
        <v>4194.0000000000009</v>
      </c>
      <c r="L6" s="11">
        <f>AVERAGE('CC Data'!$Q$211:$S$211)</f>
        <v>2523.6666666666665</v>
      </c>
      <c r="M6" s="11">
        <f>AVERAGE('CC Data'!$Q$234:$S$234)</f>
        <v>3869.3333333333335</v>
      </c>
      <c r="N6" s="11">
        <f>AVERAGE('CC Data'!$Q$257:$S$257)</f>
        <v>3994.9333333333329</v>
      </c>
      <c r="O6" s="11">
        <f>AVERAGE('CC Data'!$Q$280:$S$280)</f>
        <v>2813.2666666666664</v>
      </c>
      <c r="P6" s="11">
        <f>SUM(C6:O6)</f>
        <v>37625.733333333337</v>
      </c>
      <c r="Q6" s="12">
        <f>AVERAGE(C6:O6)</f>
        <v>2894.2871794871799</v>
      </c>
    </row>
    <row r="7" spans="2:18" s="6" customFormat="1">
      <c r="B7" s="7" t="s">
        <v>9</v>
      </c>
      <c r="C7" s="11">
        <f>AVERAGE('CC Data'!$Q$5:$S$5)</f>
        <v>2512.1333333333337</v>
      </c>
      <c r="D7" s="11">
        <f>AVERAGE('CC Data'!$Q$28:$S$28)</f>
        <v>1184.8666666666666</v>
      </c>
      <c r="E7" s="11">
        <f>AVERAGE('CC Data'!$Q$51:$S$51)</f>
        <v>2477.0666666666666</v>
      </c>
      <c r="F7" s="11">
        <f>AVERAGE('CC Data'!$Q$74:$S$74)</f>
        <v>991.06666666666661</v>
      </c>
      <c r="G7" s="11">
        <f>AVERAGE('CC Data'!$Q$97:$S$97)</f>
        <v>1635.2666666666667</v>
      </c>
      <c r="H7" s="11">
        <f>AVERAGE('CC Data'!$Q$120:$S$120)</f>
        <v>2864.9333333333329</v>
      </c>
      <c r="I7" s="11">
        <f>AVERAGE('CC Data'!$Q$143:$S$143)</f>
        <v>2615.3333333333335</v>
      </c>
      <c r="J7" s="11">
        <f>AVERAGE('CC Data'!$Q$166:$S$166)</f>
        <v>2134.9333333333329</v>
      </c>
      <c r="K7" s="11">
        <f>AVERAGE('CC Data'!$Q$189:$S$189)</f>
        <v>4044.1999999999994</v>
      </c>
      <c r="L7" s="11">
        <f>AVERAGE('CC Data'!$Q$212:$S$212)</f>
        <v>2107.9333333333334</v>
      </c>
      <c r="M7" s="11">
        <f>AVERAGE('CC Data'!$Q$235:$S$235)</f>
        <v>3420.3333333333335</v>
      </c>
      <c r="N7" s="11">
        <f>AVERAGE('CC Data'!$Q$258:$S$258)</f>
        <v>3093</v>
      </c>
      <c r="O7" s="11">
        <f>AVERAGE('CC Data'!$Q$281:$S$281)</f>
        <v>2173.4</v>
      </c>
      <c r="P7" s="11">
        <f t="shared" ref="P7:P16" si="0">SUM(C7:O7)</f>
        <v>31254.466666666667</v>
      </c>
      <c r="Q7" s="12">
        <f t="shared" ref="Q7:Q16" si="1">AVERAGE(C7:O7)</f>
        <v>2404.1897435897436</v>
      </c>
    </row>
    <row r="8" spans="2:18" s="13" customFormat="1">
      <c r="B8" s="14" t="s">
        <v>34</v>
      </c>
      <c r="C8" s="16">
        <f>AVERAGE('CC Data'!$Q$6:$S$6)</f>
        <v>2293.4666666666667</v>
      </c>
      <c r="D8" s="16">
        <f>AVERAGE('CC Data'!$Q$29:$S$29)</f>
        <v>1004.6</v>
      </c>
      <c r="E8" s="16">
        <f>AVERAGE('CC Data'!$Q$52:$S$52)</f>
        <v>2149</v>
      </c>
      <c r="F8" s="16">
        <f>AVERAGE('CC Data'!$Q$75:$S$75)</f>
        <v>903.86666666666667</v>
      </c>
      <c r="G8" s="16">
        <f>AVERAGE('CC Data'!$Q$98:$S$98)</f>
        <v>1441.6666666666667</v>
      </c>
      <c r="H8" s="16">
        <f>AVERAGE('CC Data'!$Q$121:$S$121)</f>
        <v>2507.8666666666668</v>
      </c>
      <c r="I8" s="16">
        <f>AVERAGE('CC Data'!$Q$144:$S$144)</f>
        <v>2453.6</v>
      </c>
      <c r="J8" s="16">
        <f>AVERAGE('CC Data'!$Q$167:$S$167)</f>
        <v>2008.5333333333331</v>
      </c>
      <c r="K8" s="16">
        <f>AVERAGE('CC Data'!$Q$190:$S$190)</f>
        <v>3543.5333333333333</v>
      </c>
      <c r="L8" s="16">
        <f>AVERAGE('CC Data'!$Q$213:$S$213)</f>
        <v>1924.2666666666671</v>
      </c>
      <c r="M8" s="16">
        <f>AVERAGE('CC Data'!$Q$236:$S$236)</f>
        <v>2995.8666666666668</v>
      </c>
      <c r="N8" s="16">
        <f>AVERAGE('CC Data'!$Q$259:$S$259)</f>
        <v>2793.4666666666667</v>
      </c>
      <c r="O8" s="16">
        <f>AVERAGE('CC Data'!$Q$282:$S$282)</f>
        <v>1960.9333333333332</v>
      </c>
      <c r="P8" s="16">
        <f t="shared" si="0"/>
        <v>27980.666666666672</v>
      </c>
      <c r="Q8" s="12">
        <f t="shared" si="1"/>
        <v>2152.3589743589746</v>
      </c>
    </row>
    <row r="9" spans="2:18" s="13" customFormat="1">
      <c r="B9" s="14" t="s">
        <v>35</v>
      </c>
      <c r="C9" s="16">
        <f>AVERAGE('CC Data'!$Q$7:$S$7)</f>
        <v>1480</v>
      </c>
      <c r="D9" s="16">
        <f>AVERAGE('CC Data'!$Q$30:$S$30)</f>
        <v>1184.6666666666667</v>
      </c>
      <c r="E9" s="16">
        <f>AVERAGE('CC Data'!$Q$53:$S$53)</f>
        <v>1434.3333333333333</v>
      </c>
      <c r="F9" s="16">
        <f>AVERAGE('CC Data'!$Q$76:$S$76)</f>
        <v>877.33333333333337</v>
      </c>
      <c r="G9" s="16">
        <f>AVERAGE('CC Data'!$Q$99:$S$99)</f>
        <v>1691</v>
      </c>
      <c r="H9" s="16">
        <f>AVERAGE('CC Data'!$Q$122:$S$122)</f>
        <v>1985.3333333333333</v>
      </c>
      <c r="I9" s="16">
        <f>AVERAGE('CC Data'!$Q$145:$S$145)</f>
        <v>1255.3333333333333</v>
      </c>
      <c r="J9" s="16">
        <f>AVERAGE('CC Data'!$Q$168:$S$168)</f>
        <v>1218.6666666666667</v>
      </c>
      <c r="K9" s="16">
        <f>AVERAGE('CC Data'!$Q$191:$S$191)</f>
        <v>1790.6666666666667</v>
      </c>
      <c r="L9" s="16">
        <f>AVERAGE('CC Data'!$Q$214:$S$214)</f>
        <v>1798.3333333333333</v>
      </c>
      <c r="M9" s="16">
        <f>AVERAGE('CC Data'!$Q$237:$S$237)</f>
        <v>1130</v>
      </c>
      <c r="N9" s="16">
        <f>AVERAGE('CC Data'!$Q$260:$S$260)</f>
        <v>2104.6666666666665</v>
      </c>
      <c r="O9" s="16">
        <f>AVERAGE('CC Data'!$Q$283:$S$283)</f>
        <v>1863.3333333333333</v>
      </c>
      <c r="P9" s="16">
        <f t="shared" si="0"/>
        <v>19813.666666666664</v>
      </c>
      <c r="Q9" s="12">
        <f t="shared" si="1"/>
        <v>1524.1282051282049</v>
      </c>
    </row>
    <row r="10" spans="2:18" s="13" customFormat="1">
      <c r="B10" s="14" t="s">
        <v>36</v>
      </c>
      <c r="C10" s="16">
        <f>AVERAGE('CC Data'!$Q$8:$S$8)</f>
        <v>2030.6333333333332</v>
      </c>
      <c r="D10" s="16">
        <f>AVERAGE('CC Data'!$Q$31:$S$31)</f>
        <v>788.0333333333333</v>
      </c>
      <c r="E10" s="16">
        <f>AVERAGE('CC Data'!$Q$54:$S$54)</f>
        <v>1448.3333333333333</v>
      </c>
      <c r="F10" s="16">
        <f>AVERAGE('CC Data'!$Q$77:$S$77)</f>
        <v>683.69999999999993</v>
      </c>
      <c r="G10" s="16">
        <f>AVERAGE('CC Data'!$Q$100:$S$100)</f>
        <v>1023.3333333333334</v>
      </c>
      <c r="H10" s="16">
        <f>AVERAGE('CC Data'!$Q$123:$S$123)</f>
        <v>1911.5666666666666</v>
      </c>
      <c r="I10" s="16">
        <f>AVERAGE('CC Data'!$Q$146:$S$146)</f>
        <v>1775.1666666666667</v>
      </c>
      <c r="J10" s="16">
        <f>AVERAGE('CC Data'!$Q$169:$S$169)</f>
        <v>1708.5666666666666</v>
      </c>
      <c r="K10" s="16">
        <f>AVERAGE('CC Data'!$Q$192:$S$192)</f>
        <v>2723.5666666666662</v>
      </c>
      <c r="L10" s="16">
        <f>AVERAGE('CC Data'!$Q$215:$S$215)</f>
        <v>1728.9000000000003</v>
      </c>
      <c r="M10" s="16">
        <f>AVERAGE('CC Data'!$Q$238:$S$238)</f>
        <v>1735.4666666666665</v>
      </c>
      <c r="N10" s="16">
        <f>AVERAGE('CC Data'!$Q$261:$S$261)</f>
        <v>2137.4666666666667</v>
      </c>
      <c r="O10" s="16">
        <f>AVERAGE('CC Data'!$Q$284:$S$284)</f>
        <v>1688.9000000000003</v>
      </c>
      <c r="P10" s="16">
        <f t="shared" si="0"/>
        <v>21383.633333333331</v>
      </c>
      <c r="Q10" s="12">
        <f t="shared" si="1"/>
        <v>1644.8948717948717</v>
      </c>
      <c r="R10" s="35"/>
    </row>
    <row r="11" spans="2:18" s="5" customFormat="1">
      <c r="B11" s="7" t="s">
        <v>37</v>
      </c>
      <c r="C11" s="16">
        <f>AVERAGE('CC Data'!$Q$9:$S$9)</f>
        <v>210.93333333333331</v>
      </c>
      <c r="D11" s="16">
        <f>AVERAGE('CC Data'!$Q$32:$S$32)</f>
        <v>73.533333333333346</v>
      </c>
      <c r="E11" s="16">
        <f>AVERAGE('CC Data'!$Q$55:$S$55)</f>
        <v>58.800000000000004</v>
      </c>
      <c r="F11" s="16">
        <f>AVERAGE('CC Data'!$Q$78:$S$78)</f>
        <v>49.666666666666664</v>
      </c>
      <c r="G11" s="16">
        <f>AVERAGE('CC Data'!$Q$101:$S$101)</f>
        <v>82.866666666666674</v>
      </c>
      <c r="H11" s="16">
        <f>AVERAGE('CC Data'!$Q$124:$S$124)</f>
        <v>16.866666666666664</v>
      </c>
      <c r="I11" s="16">
        <f>AVERAGE('CC Data'!$Q$147:$S$147)</f>
        <v>300.86666666666662</v>
      </c>
      <c r="J11" s="16">
        <f>AVERAGE('CC Data'!$Q$170:$S$170)</f>
        <v>368.86666666666662</v>
      </c>
      <c r="K11" s="16">
        <f>AVERAGE('CC Data'!$Q$193:$S$193)</f>
        <v>30.466666666666669</v>
      </c>
      <c r="L11" s="16">
        <f>AVERAGE('CC Data'!$Q$216:$S$216)</f>
        <v>164.46666666666667</v>
      </c>
      <c r="M11" s="16">
        <f>AVERAGE('CC Data'!$Q$239:$S$239)</f>
        <v>65.2</v>
      </c>
      <c r="N11" s="16">
        <f>AVERAGE('CC Data'!$Q$262:$S$262)</f>
        <v>288.4666666666667</v>
      </c>
      <c r="O11" s="16">
        <f>AVERAGE('CC Data'!$Q$285:$S$285)</f>
        <v>121.2</v>
      </c>
      <c r="P11" s="16">
        <f t="shared" si="0"/>
        <v>1832.2</v>
      </c>
      <c r="Q11" s="12">
        <f t="shared" si="1"/>
        <v>140.93846153846155</v>
      </c>
      <c r="R11" s="35"/>
    </row>
    <row r="12" spans="2:18" s="5" customFormat="1">
      <c r="B12" s="7" t="s">
        <v>38</v>
      </c>
      <c r="C12" s="16">
        <f>AVERAGE('CC Data'!$Q$10:$S$10)</f>
        <v>402.40000000000003</v>
      </c>
      <c r="D12" s="16">
        <f>AVERAGE('CC Data'!$Q$33:$S$33)</f>
        <v>584.93333333333339</v>
      </c>
      <c r="E12" s="16">
        <f>AVERAGE('CC Data'!$Q$56:$S$56)</f>
        <v>210.4</v>
      </c>
      <c r="F12" s="16">
        <f>AVERAGE('CC Data'!$Q$79:$S$79)</f>
        <v>197.53333333333333</v>
      </c>
      <c r="G12" s="16">
        <f>AVERAGE('CC Data'!$Q$102:$S$102)</f>
        <v>107.53333333333335</v>
      </c>
      <c r="H12" s="16">
        <f>AVERAGE('CC Data'!$Q$125:$S$125)</f>
        <v>238.1333333333333</v>
      </c>
      <c r="I12" s="16">
        <f>AVERAGE('CC Data'!$Q$148:$S$148)</f>
        <v>163.4</v>
      </c>
      <c r="J12" s="16">
        <f>AVERAGE('CC Data'!$Q$171:$S$171)</f>
        <v>356.40000000000003</v>
      </c>
      <c r="K12" s="16">
        <f>AVERAGE('CC Data'!$Q$194:$S$194)</f>
        <v>1058.8</v>
      </c>
      <c r="L12" s="16">
        <f>AVERAGE('CC Data'!$Q$217:$S$217)</f>
        <v>132.60000000000002</v>
      </c>
      <c r="M12" s="16">
        <f>AVERAGE('CC Data'!$Q$240:$S$240)</f>
        <v>348.26666666666665</v>
      </c>
      <c r="N12" s="16">
        <f>AVERAGE('CC Data'!$Q$263:$S$263)</f>
        <v>495.2</v>
      </c>
      <c r="O12" s="16">
        <f>AVERAGE('CC Data'!$Q$286:$S$286)</f>
        <v>511.8</v>
      </c>
      <c r="P12" s="16">
        <f t="shared" si="0"/>
        <v>4807.4000000000005</v>
      </c>
      <c r="Q12" s="12">
        <f t="shared" si="1"/>
        <v>369.80000000000007</v>
      </c>
      <c r="R12" s="35"/>
    </row>
    <row r="13" spans="2:18" s="5" customFormat="1">
      <c r="B13" s="7" t="s">
        <v>39</v>
      </c>
      <c r="C13" s="16">
        <f>AVERAGE('CC Data'!$Q$11:$S$11)</f>
        <v>436</v>
      </c>
      <c r="D13" s="16">
        <f>AVERAGE('CC Data'!$Q$34:$S$34)</f>
        <v>206.33333333333334</v>
      </c>
      <c r="E13" s="16">
        <f>AVERAGE('CC Data'!$Q$57:$S$57)</f>
        <v>247</v>
      </c>
      <c r="F13" s="16">
        <f>AVERAGE('CC Data'!$Q$80:$S$80)</f>
        <v>136.33333333333334</v>
      </c>
      <c r="G13" s="16">
        <f>AVERAGE('CC Data'!$Q$103:$S$103)</f>
        <v>177</v>
      </c>
      <c r="H13" s="16">
        <f>AVERAGE('CC Data'!$Q$126:$S$126)</f>
        <v>139</v>
      </c>
      <c r="I13" s="16">
        <f>AVERAGE('CC Data'!$Q$149:$S$149)</f>
        <v>269</v>
      </c>
      <c r="J13" s="16">
        <f>AVERAGE('CC Data'!$Q$172:$S$172)</f>
        <v>457.33333333333331</v>
      </c>
      <c r="K13" s="16">
        <f>AVERAGE('CC Data'!$Q$195:$S$195)</f>
        <v>350.66666666666669</v>
      </c>
      <c r="L13" s="16">
        <f>AVERAGE('CC Data'!$Q$218:$S$218)</f>
        <v>324</v>
      </c>
      <c r="M13" s="16">
        <f>AVERAGE('CC Data'!$Q$241:$S$241)</f>
        <v>305.33333333333331</v>
      </c>
      <c r="N13" s="16">
        <f>AVERAGE('CC Data'!$Q$264:$S$264)</f>
        <v>378.33333333333331</v>
      </c>
      <c r="O13" s="16">
        <f>AVERAGE('CC Data'!$Q$287:$S$287)</f>
        <v>426</v>
      </c>
      <c r="P13" s="16">
        <f t="shared" si="0"/>
        <v>3852.3333333333335</v>
      </c>
      <c r="Q13" s="12">
        <f t="shared" si="1"/>
        <v>296.33333333333337</v>
      </c>
    </row>
    <row r="14" spans="2:18" s="5" customFormat="1">
      <c r="B14" s="7" t="s">
        <v>15</v>
      </c>
      <c r="C14" s="16">
        <f>AVERAGE('CC Data'!$Q$12:$S$12)</f>
        <v>570</v>
      </c>
      <c r="D14" s="16">
        <f>AVERAGE('CC Data'!$Q$35:$S$35)</f>
        <v>211</v>
      </c>
      <c r="E14" s="16">
        <f>AVERAGE('CC Data'!$Q$58:$S$58)</f>
        <v>555.66666666666663</v>
      </c>
      <c r="F14" s="16">
        <f>AVERAGE('CC Data'!$Q$81:$S$81)</f>
        <v>178</v>
      </c>
      <c r="G14" s="16">
        <f>AVERAGE('CC Data'!$Q$104:$S$104)</f>
        <v>322.33333333333331</v>
      </c>
      <c r="H14" s="16">
        <f>AVERAGE('CC Data'!$Q$127:$S$127)</f>
        <v>661</v>
      </c>
      <c r="I14" s="16">
        <f>AVERAGE('CC Data'!$Q$150:$S$150)</f>
        <v>557.33333333333337</v>
      </c>
      <c r="J14" s="16">
        <f>AVERAGE('CC Data'!$Q$173:$S$173)</f>
        <v>457.33333333333331</v>
      </c>
      <c r="K14" s="16">
        <f>AVERAGE('CC Data'!$Q$196:$S$196)</f>
        <v>912</v>
      </c>
      <c r="L14" s="16">
        <f>AVERAGE('CC Data'!$Q$219:$S$219)</f>
        <v>384.66666666666669</v>
      </c>
      <c r="M14" s="16">
        <f>AVERAGE('CC Data'!$Q$242:$S$242)</f>
        <v>585.33333333333337</v>
      </c>
      <c r="N14" s="16">
        <f>AVERAGE('CC Data'!$Q$265:$S$265)</f>
        <v>594.33333333333337</v>
      </c>
      <c r="O14" s="16">
        <f>AVERAGE('CC Data'!$Q$288:$S$288)</f>
        <v>447.66666666666669</v>
      </c>
      <c r="P14" s="16">
        <f t="shared" si="0"/>
        <v>6436.666666666667</v>
      </c>
      <c r="Q14" s="12">
        <f t="shared" si="1"/>
        <v>495.12820512820514</v>
      </c>
    </row>
    <row r="15" spans="2:18" s="5" customFormat="1">
      <c r="B15" s="7" t="s">
        <v>40</v>
      </c>
      <c r="C15" s="16">
        <f>AVERAGE('CC Data'!$Q$13:$S$13)</f>
        <v>74156.883333333346</v>
      </c>
      <c r="D15" s="16">
        <f>AVERAGE('CC Data'!$Q$36:$S$36)</f>
        <v>13789.516666666668</v>
      </c>
      <c r="E15" s="16">
        <f>AVERAGE('CC Data'!$Q$59:$S$59)</f>
        <v>54378.927666666663</v>
      </c>
      <c r="F15" s="16">
        <f>AVERAGE('CC Data'!$Q$82:$S$82)</f>
        <v>8126.833333333333</v>
      </c>
      <c r="G15" s="16">
        <f>AVERAGE('CC Data'!$Q$105:$S$105)</f>
        <v>22839.506333333335</v>
      </c>
      <c r="H15" s="16">
        <f>AVERAGE('CC Data'!$Q$128:$S$128)</f>
        <v>25166.083333333332</v>
      </c>
      <c r="I15" s="16">
        <f>AVERAGE('CC Data'!$Q$151:$S$151)</f>
        <v>38829.75</v>
      </c>
      <c r="J15" s="16">
        <f>AVERAGE('CC Data'!$Q$174:$S$174)</f>
        <v>67304.906666666677</v>
      </c>
      <c r="K15" s="16">
        <f>AVERAGE('CC Data'!$Q$197:$S$197)</f>
        <v>47332.826666666668</v>
      </c>
      <c r="L15" s="16">
        <f>AVERAGE('CC Data'!$Q$220:$S$220)</f>
        <v>111658.81438361497</v>
      </c>
      <c r="M15" s="16">
        <f>AVERAGE('CC Data'!$Q$243:$S$243)</f>
        <v>59064.2287</v>
      </c>
      <c r="N15" s="16">
        <f>AVERAGE('CC Data'!$Q$266:$S$266)</f>
        <v>292163.45</v>
      </c>
      <c r="O15" s="16">
        <f>AVERAGE('CC Data'!$Q$289:$S$289)</f>
        <v>104046.16666666667</v>
      </c>
      <c r="P15" s="16">
        <f t="shared" si="0"/>
        <v>918857.89375028166</v>
      </c>
      <c r="Q15" s="12">
        <f t="shared" si="1"/>
        <v>70681.376442329361</v>
      </c>
    </row>
    <row r="16" spans="2:18" s="5" customFormat="1">
      <c r="B16" s="17" t="s">
        <v>41</v>
      </c>
      <c r="C16" s="19">
        <f>AVERAGE('CC Data'!$Q$14:$S$14)</f>
        <v>26.847240464626015</v>
      </c>
      <c r="D16" s="19">
        <f>AVERAGE('CC Data'!$Q$37:$S$37)</f>
        <v>24.892992789528709</v>
      </c>
      <c r="E16" s="19">
        <f>AVERAGE('CC Data'!$Q$60:$S$60)</f>
        <v>22.061871369088422</v>
      </c>
      <c r="F16" s="19">
        <f>AVERAGE('CC Data'!$Q$83:$S$83)</f>
        <v>26.182252727829695</v>
      </c>
      <c r="G16" s="19">
        <f>AVERAGE('CC Data'!$Q$106:$S$106)</f>
        <v>24.174840716317551</v>
      </c>
      <c r="H16" s="19">
        <f>AVERAGE('CC Data'!$Q$129:$S$129)</f>
        <v>28.460232869589664</v>
      </c>
      <c r="I16" s="19">
        <f>AVERAGE('CC Data'!$Q$152:$S$152)</f>
        <v>23.762028397320424</v>
      </c>
      <c r="J16" s="19">
        <f>AVERAGE('CC Data'!$Q$175:$S$175)</f>
        <v>30.906758782708035</v>
      </c>
      <c r="K16" s="19">
        <f>AVERAGE('CC Data'!$Q$198:$S$198)</f>
        <v>25.822002242255294</v>
      </c>
      <c r="L16" s="19">
        <f>AVERAGE('CC Data'!$Q$221:$S$221)</f>
        <v>31.94457759978722</v>
      </c>
      <c r="M16" s="19">
        <f>AVERAGE('CC Data'!$Q$244:$S$244)</f>
        <v>17.023043063381198</v>
      </c>
      <c r="N16" s="19">
        <f>AVERAGE('CC Data'!$Q$267:$S$267)</f>
        <v>25.195557716969557</v>
      </c>
      <c r="O16" s="19">
        <f>AVERAGE('CC Data'!$Q$290:$S$290)</f>
        <v>28.472476438459939</v>
      </c>
      <c r="P16" s="18">
        <f t="shared" si="0"/>
        <v>335.74587517786171</v>
      </c>
      <c r="Q16" s="19">
        <f t="shared" si="1"/>
        <v>25.826605782912438</v>
      </c>
    </row>
    <row r="17" spans="1:29" s="5" customFormat="1">
      <c r="B17" s="20"/>
      <c r="C17" s="21"/>
      <c r="D17" s="21"/>
      <c r="E17" s="21"/>
      <c r="F17" s="21"/>
      <c r="G17" s="21"/>
      <c r="H17" s="21"/>
      <c r="I17" s="21"/>
      <c r="J17" s="21"/>
      <c r="K17" s="21"/>
      <c r="L17" s="21"/>
      <c r="M17" s="21"/>
      <c r="N17" s="21"/>
      <c r="O17" s="21"/>
      <c r="P17" s="22"/>
    </row>
    <row r="18" spans="1:29" s="5" customFormat="1">
      <c r="A18" s="23" t="s">
        <v>139</v>
      </c>
      <c r="B18" s="9" t="s">
        <v>211</v>
      </c>
      <c r="C18" s="24" t="s">
        <v>20</v>
      </c>
      <c r="D18" s="24" t="s">
        <v>21</v>
      </c>
      <c r="E18" s="24" t="s">
        <v>22</v>
      </c>
      <c r="F18" s="24" t="s">
        <v>23</v>
      </c>
      <c r="G18" s="24" t="s">
        <v>24</v>
      </c>
      <c r="H18" s="24" t="s">
        <v>25</v>
      </c>
      <c r="I18" s="24" t="s">
        <v>26</v>
      </c>
      <c r="J18" s="24" t="s">
        <v>27</v>
      </c>
      <c r="K18" s="24" t="s">
        <v>28</v>
      </c>
      <c r="L18" s="24" t="s">
        <v>29</v>
      </c>
      <c r="M18" s="24" t="s">
        <v>30</v>
      </c>
      <c r="N18" s="24" t="s">
        <v>31</v>
      </c>
      <c r="O18" s="24" t="s">
        <v>32</v>
      </c>
      <c r="P18" s="24" t="s">
        <v>81</v>
      </c>
    </row>
    <row r="19" spans="1:29" s="5" customFormat="1">
      <c r="A19" s="25">
        <v>6.1</v>
      </c>
      <c r="B19" s="7" t="s">
        <v>33</v>
      </c>
      <c r="C19" s="16">
        <f t="shared" ref="C19:O19" si="2">C6/$A19</f>
        <v>492.64480874316939</v>
      </c>
      <c r="D19" s="16">
        <f t="shared" si="2"/>
        <v>276.1857923497268</v>
      </c>
      <c r="E19" s="16">
        <f t="shared" si="2"/>
        <v>475.90163934426232</v>
      </c>
      <c r="F19" s="16">
        <f t="shared" si="2"/>
        <v>204.95081967213116</v>
      </c>
      <c r="G19" s="16">
        <f t="shared" si="2"/>
        <v>349.26775956284155</v>
      </c>
      <c r="H19" s="16">
        <f t="shared" si="2"/>
        <v>607.37704918032796</v>
      </c>
      <c r="I19" s="16">
        <f t="shared" si="2"/>
        <v>497.61748633879785</v>
      </c>
      <c r="J19" s="16">
        <f t="shared" si="2"/>
        <v>412.53551912568309</v>
      </c>
      <c r="K19" s="16">
        <f t="shared" si="2"/>
        <v>687.54098360655757</v>
      </c>
      <c r="L19" s="16">
        <f t="shared" si="2"/>
        <v>413.71584699453553</v>
      </c>
      <c r="M19" s="16">
        <f t="shared" si="2"/>
        <v>634.3169398907105</v>
      </c>
      <c r="N19" s="16">
        <f t="shared" si="2"/>
        <v>654.90710382513657</v>
      </c>
      <c r="O19" s="16">
        <f t="shared" si="2"/>
        <v>461.19125683060111</v>
      </c>
      <c r="P19" s="16">
        <f t="shared" ref="P19:P29" si="3">SUM(C19:O19)</f>
        <v>6168.1530054644809</v>
      </c>
    </row>
    <row r="20" spans="1:29" s="5" customFormat="1">
      <c r="A20" s="25">
        <v>3.3</v>
      </c>
      <c r="B20" s="7" t="s">
        <v>9</v>
      </c>
      <c r="C20" s="16">
        <f t="shared" ref="C20:E29" si="4">C7/$A20</f>
        <v>761.2525252525254</v>
      </c>
      <c r="D20" s="16">
        <f t="shared" si="4"/>
        <v>359.05050505050502</v>
      </c>
      <c r="E20" s="16">
        <f t="shared" si="4"/>
        <v>750.6262626262627</v>
      </c>
      <c r="F20" s="16">
        <f t="shared" ref="F20:O29" si="5">F7/$A20</f>
        <v>300.32323232323233</v>
      </c>
      <c r="G20" s="16">
        <f t="shared" si="5"/>
        <v>495.53535353535358</v>
      </c>
      <c r="H20" s="16">
        <f t="shared" si="5"/>
        <v>868.16161616161605</v>
      </c>
      <c r="I20" s="16">
        <f t="shared" si="5"/>
        <v>792.52525252525265</v>
      </c>
      <c r="J20" s="16">
        <f t="shared" si="5"/>
        <v>646.94949494949492</v>
      </c>
      <c r="K20" s="16">
        <f t="shared" si="5"/>
        <v>1225.5151515151515</v>
      </c>
      <c r="L20" s="16">
        <f t="shared" si="5"/>
        <v>638.76767676767679</v>
      </c>
      <c r="M20" s="16">
        <f t="shared" si="5"/>
        <v>1036.4646464646466</v>
      </c>
      <c r="N20" s="16">
        <f t="shared" si="5"/>
        <v>937.27272727272737</v>
      </c>
      <c r="O20" s="16">
        <f>O7/$A20</f>
        <v>658.60606060606062</v>
      </c>
      <c r="P20" s="16">
        <f t="shared" si="3"/>
        <v>9471.0505050505053</v>
      </c>
    </row>
    <row r="21" spans="1:29" s="13" customFormat="1">
      <c r="A21" s="25">
        <v>2.2999999999999998</v>
      </c>
      <c r="B21" s="14" t="s">
        <v>34</v>
      </c>
      <c r="C21" s="172">
        <f>C8/$A21</f>
        <v>997.15942028985512</v>
      </c>
      <c r="D21" s="172">
        <f t="shared" si="4"/>
        <v>436.78260869565224</v>
      </c>
      <c r="E21" s="172">
        <f t="shared" si="4"/>
        <v>934.34782608695662</v>
      </c>
      <c r="F21" s="172">
        <f t="shared" si="5"/>
        <v>392.98550724637687</v>
      </c>
      <c r="G21" s="172">
        <f t="shared" si="5"/>
        <v>626.81159420289862</v>
      </c>
      <c r="H21" s="172">
        <f t="shared" si="5"/>
        <v>1090.376811594203</v>
      </c>
      <c r="I21" s="172">
        <f t="shared" si="5"/>
        <v>1066.7826086956522</v>
      </c>
      <c r="J21" s="172">
        <f t="shared" si="5"/>
        <v>873.27536231884051</v>
      </c>
      <c r="K21" s="172">
        <f t="shared" si="5"/>
        <v>1540.6666666666667</v>
      </c>
      <c r="L21" s="172">
        <f t="shared" si="5"/>
        <v>836.63768115942059</v>
      </c>
      <c r="M21" s="172">
        <f t="shared" si="5"/>
        <v>1302.5507246376812</v>
      </c>
      <c r="N21" s="172">
        <f t="shared" si="5"/>
        <v>1214.5507246376812</v>
      </c>
      <c r="O21" s="172">
        <f t="shared" si="5"/>
        <v>852.5797101449275</v>
      </c>
      <c r="P21" s="16">
        <f t="shared" si="3"/>
        <v>12165.507246376814</v>
      </c>
    </row>
    <row r="22" spans="1:29" s="13" customFormat="1">
      <c r="A22" s="25">
        <v>2.5</v>
      </c>
      <c r="B22" s="14" t="s">
        <v>35</v>
      </c>
      <c r="C22" s="172">
        <f>C9/$A22</f>
        <v>592</v>
      </c>
      <c r="D22" s="172">
        <f t="shared" si="4"/>
        <v>473.86666666666667</v>
      </c>
      <c r="E22" s="172">
        <f t="shared" si="4"/>
        <v>573.73333333333335</v>
      </c>
      <c r="F22" s="172">
        <f t="shared" si="5"/>
        <v>350.93333333333334</v>
      </c>
      <c r="G22" s="172">
        <f t="shared" si="5"/>
        <v>676.4</v>
      </c>
      <c r="H22" s="172">
        <f t="shared" si="5"/>
        <v>794.13333333333333</v>
      </c>
      <c r="I22" s="172">
        <f t="shared" si="5"/>
        <v>502.13333333333333</v>
      </c>
      <c r="J22" s="172">
        <f t="shared" si="5"/>
        <v>487.4666666666667</v>
      </c>
      <c r="K22" s="172">
        <f t="shared" si="5"/>
        <v>716.26666666666665</v>
      </c>
      <c r="L22" s="172">
        <f t="shared" si="5"/>
        <v>719.33333333333326</v>
      </c>
      <c r="M22" s="172">
        <f t="shared" si="5"/>
        <v>452</v>
      </c>
      <c r="N22" s="172">
        <f t="shared" si="5"/>
        <v>841.86666666666656</v>
      </c>
      <c r="O22" s="172">
        <f t="shared" si="5"/>
        <v>745.33333333333326</v>
      </c>
      <c r="P22" s="16">
        <f t="shared" si="3"/>
        <v>7925.4666666666653</v>
      </c>
    </row>
    <row r="23" spans="1:29" s="13" customFormat="1">
      <c r="A23" s="25">
        <v>1.5</v>
      </c>
      <c r="B23" s="14" t="s">
        <v>36</v>
      </c>
      <c r="C23" s="172">
        <f>C10/$A23</f>
        <v>1353.7555555555555</v>
      </c>
      <c r="D23" s="172">
        <f t="shared" si="4"/>
        <v>525.3555555555555</v>
      </c>
      <c r="E23" s="172">
        <f t="shared" si="4"/>
        <v>965.55555555555554</v>
      </c>
      <c r="F23" s="172">
        <f t="shared" si="5"/>
        <v>455.79999999999995</v>
      </c>
      <c r="G23" s="172">
        <f t="shared" si="5"/>
        <v>682.22222222222229</v>
      </c>
      <c r="H23" s="172">
        <f t="shared" si="5"/>
        <v>1274.3777777777777</v>
      </c>
      <c r="I23" s="172">
        <f t="shared" si="5"/>
        <v>1183.4444444444446</v>
      </c>
      <c r="J23" s="172">
        <f t="shared" si="5"/>
        <v>1139.0444444444445</v>
      </c>
      <c r="K23" s="172">
        <f t="shared" si="5"/>
        <v>1815.7111111111108</v>
      </c>
      <c r="L23" s="172">
        <f t="shared" si="5"/>
        <v>1152.6000000000001</v>
      </c>
      <c r="M23" s="172">
        <f t="shared" si="5"/>
        <v>1156.9777777777776</v>
      </c>
      <c r="N23" s="172">
        <f t="shared" si="5"/>
        <v>1424.9777777777779</v>
      </c>
      <c r="O23" s="172">
        <f t="shared" si="5"/>
        <v>1125.9333333333336</v>
      </c>
      <c r="P23" s="16">
        <f t="shared" si="3"/>
        <v>14255.755555555557</v>
      </c>
    </row>
    <row r="24" spans="1:29" s="5" customFormat="1">
      <c r="A24" s="25">
        <v>2.5</v>
      </c>
      <c r="B24" s="7" t="s">
        <v>37</v>
      </c>
      <c r="C24" s="16">
        <f>C11/$A24</f>
        <v>84.373333333333321</v>
      </c>
      <c r="D24" s="16">
        <f t="shared" si="4"/>
        <v>29.413333333333338</v>
      </c>
      <c r="E24" s="16">
        <f t="shared" si="4"/>
        <v>23.520000000000003</v>
      </c>
      <c r="F24" s="16">
        <f t="shared" si="5"/>
        <v>19.866666666666667</v>
      </c>
      <c r="G24" s="16">
        <f t="shared" si="5"/>
        <v>33.146666666666668</v>
      </c>
      <c r="H24" s="16">
        <f t="shared" si="5"/>
        <v>6.7466666666666653</v>
      </c>
      <c r="I24" s="16">
        <f t="shared" si="5"/>
        <v>120.34666666666665</v>
      </c>
      <c r="J24" s="16">
        <f t="shared" si="5"/>
        <v>147.54666666666665</v>
      </c>
      <c r="K24" s="16">
        <f t="shared" si="5"/>
        <v>12.186666666666667</v>
      </c>
      <c r="L24" s="16">
        <f t="shared" si="5"/>
        <v>65.786666666666662</v>
      </c>
      <c r="M24" s="16">
        <f t="shared" si="5"/>
        <v>26.080000000000002</v>
      </c>
      <c r="N24" s="16">
        <f t="shared" si="5"/>
        <v>115.38666666666668</v>
      </c>
      <c r="O24" s="16">
        <f t="shared" si="5"/>
        <v>48.480000000000004</v>
      </c>
      <c r="P24" s="16">
        <f t="shared" si="3"/>
        <v>732.88000000000011</v>
      </c>
    </row>
    <row r="25" spans="1:29" s="5" customFormat="1">
      <c r="A25" s="25">
        <v>3</v>
      </c>
      <c r="B25" s="7" t="s">
        <v>38</v>
      </c>
      <c r="C25" s="16">
        <f t="shared" si="4"/>
        <v>134.13333333333335</v>
      </c>
      <c r="D25" s="16">
        <f t="shared" si="4"/>
        <v>194.97777777777779</v>
      </c>
      <c r="E25" s="16">
        <f t="shared" si="4"/>
        <v>70.13333333333334</v>
      </c>
      <c r="F25" s="16">
        <f t="shared" si="5"/>
        <v>65.844444444444449</v>
      </c>
      <c r="G25" s="16">
        <f t="shared" si="5"/>
        <v>35.844444444444449</v>
      </c>
      <c r="H25" s="16">
        <f t="shared" si="5"/>
        <v>79.377777777777766</v>
      </c>
      <c r="I25" s="16">
        <f t="shared" si="5"/>
        <v>54.466666666666669</v>
      </c>
      <c r="J25" s="16">
        <f t="shared" si="5"/>
        <v>118.80000000000001</v>
      </c>
      <c r="K25" s="16">
        <f t="shared" si="5"/>
        <v>352.93333333333334</v>
      </c>
      <c r="L25" s="16">
        <f t="shared" si="5"/>
        <v>44.20000000000001</v>
      </c>
      <c r="M25" s="16">
        <f t="shared" si="5"/>
        <v>116.08888888888889</v>
      </c>
      <c r="N25" s="16">
        <f t="shared" si="5"/>
        <v>165.06666666666666</v>
      </c>
      <c r="O25" s="16">
        <f t="shared" si="5"/>
        <v>170.6</v>
      </c>
      <c r="P25" s="16">
        <f>SUM(C25:O25)</f>
        <v>1602.4666666666667</v>
      </c>
    </row>
    <row r="26" spans="1:29" s="5" customFormat="1">
      <c r="A26" s="25">
        <v>0.4</v>
      </c>
      <c r="B26" s="7" t="s">
        <v>39</v>
      </c>
      <c r="C26" s="16">
        <f t="shared" si="4"/>
        <v>1090</v>
      </c>
      <c r="D26" s="16">
        <f t="shared" si="4"/>
        <v>515.83333333333337</v>
      </c>
      <c r="E26" s="16">
        <f t="shared" si="4"/>
        <v>617.5</v>
      </c>
      <c r="F26" s="16">
        <f t="shared" si="5"/>
        <v>340.83333333333331</v>
      </c>
      <c r="G26" s="16">
        <f t="shared" si="5"/>
        <v>442.5</v>
      </c>
      <c r="H26" s="16">
        <f t="shared" si="5"/>
        <v>347.5</v>
      </c>
      <c r="I26" s="16">
        <f t="shared" si="5"/>
        <v>672.5</v>
      </c>
      <c r="J26" s="16">
        <f t="shared" si="5"/>
        <v>1143.3333333333333</v>
      </c>
      <c r="K26" s="16">
        <f t="shared" si="5"/>
        <v>876.66666666666663</v>
      </c>
      <c r="L26" s="16">
        <f t="shared" si="5"/>
        <v>810</v>
      </c>
      <c r="M26" s="16">
        <f t="shared" si="5"/>
        <v>763.33333333333326</v>
      </c>
      <c r="N26" s="16">
        <f t="shared" si="5"/>
        <v>945.83333333333326</v>
      </c>
      <c r="O26" s="16">
        <f t="shared" si="5"/>
        <v>1065</v>
      </c>
      <c r="P26" s="16">
        <f t="shared" si="3"/>
        <v>9630.8333333333339</v>
      </c>
    </row>
    <row r="27" spans="1:29" s="5" customFormat="1">
      <c r="A27" s="25">
        <v>1.5</v>
      </c>
      <c r="B27" s="7" t="s">
        <v>15</v>
      </c>
      <c r="C27" s="16">
        <f t="shared" si="4"/>
        <v>380</v>
      </c>
      <c r="D27" s="16">
        <f t="shared" si="4"/>
        <v>140.66666666666666</v>
      </c>
      <c r="E27" s="16">
        <f t="shared" si="4"/>
        <v>370.4444444444444</v>
      </c>
      <c r="F27" s="16">
        <f t="shared" si="5"/>
        <v>118.66666666666667</v>
      </c>
      <c r="G27" s="16">
        <f t="shared" si="5"/>
        <v>214.88888888888889</v>
      </c>
      <c r="H27" s="16">
        <f t="shared" si="5"/>
        <v>440.66666666666669</v>
      </c>
      <c r="I27" s="16">
        <f t="shared" si="5"/>
        <v>371.5555555555556</v>
      </c>
      <c r="J27" s="16">
        <f t="shared" si="5"/>
        <v>304.88888888888886</v>
      </c>
      <c r="K27" s="16">
        <f t="shared" si="5"/>
        <v>608</v>
      </c>
      <c r="L27" s="16">
        <f t="shared" si="5"/>
        <v>256.44444444444446</v>
      </c>
      <c r="M27" s="16">
        <f t="shared" si="5"/>
        <v>390.22222222222223</v>
      </c>
      <c r="N27" s="16">
        <f t="shared" si="5"/>
        <v>396.22222222222223</v>
      </c>
      <c r="O27" s="16">
        <f t="shared" si="5"/>
        <v>298.44444444444446</v>
      </c>
      <c r="P27" s="16">
        <f t="shared" si="3"/>
        <v>4291.1111111111113</v>
      </c>
      <c r="AC27" s="5" t="s">
        <v>14</v>
      </c>
    </row>
    <row r="28" spans="1:29" s="5" customFormat="1">
      <c r="A28" s="25">
        <v>157</v>
      </c>
      <c r="B28" s="7" t="s">
        <v>40</v>
      </c>
      <c r="C28" s="16">
        <f t="shared" si="4"/>
        <v>472.33683651804677</v>
      </c>
      <c r="D28" s="16">
        <f t="shared" si="4"/>
        <v>87.831316348195344</v>
      </c>
      <c r="E28" s="16">
        <f t="shared" si="4"/>
        <v>346.36259660297236</v>
      </c>
      <c r="F28" s="16">
        <f t="shared" si="5"/>
        <v>51.763269639065818</v>
      </c>
      <c r="G28" s="16">
        <f t="shared" si="5"/>
        <v>145.4745626326964</v>
      </c>
      <c r="H28" s="16">
        <f t="shared" si="5"/>
        <v>160.29352441613588</v>
      </c>
      <c r="I28" s="16">
        <f t="shared" si="5"/>
        <v>247.32324840764332</v>
      </c>
      <c r="J28" s="16">
        <f t="shared" si="5"/>
        <v>428.69367303609346</v>
      </c>
      <c r="K28" s="16">
        <f t="shared" si="5"/>
        <v>301.48297239915075</v>
      </c>
      <c r="L28" s="16">
        <f t="shared" si="5"/>
        <v>711.20263938608264</v>
      </c>
      <c r="M28" s="16">
        <f t="shared" si="5"/>
        <v>376.20527834394903</v>
      </c>
      <c r="N28" s="16">
        <f t="shared" si="5"/>
        <v>1860.9136942675159</v>
      </c>
      <c r="O28" s="16">
        <f t="shared" si="5"/>
        <v>662.71443736730362</v>
      </c>
      <c r="P28" s="16">
        <f t="shared" si="3"/>
        <v>5852.5980493648512</v>
      </c>
      <c r="AC28" s="5" t="s">
        <v>14</v>
      </c>
    </row>
    <row r="29" spans="1:29" s="5" customFormat="1">
      <c r="A29" s="25">
        <v>0.05</v>
      </c>
      <c r="B29" s="17" t="s">
        <v>41</v>
      </c>
      <c r="C29" s="26">
        <f t="shared" si="4"/>
        <v>536.94480929252029</v>
      </c>
      <c r="D29" s="26">
        <f t="shared" si="4"/>
        <v>497.85985579057416</v>
      </c>
      <c r="E29" s="26">
        <f t="shared" si="4"/>
        <v>441.23742738176844</v>
      </c>
      <c r="F29" s="26">
        <f t="shared" si="5"/>
        <v>523.64505455659389</v>
      </c>
      <c r="G29" s="26">
        <f t="shared" si="5"/>
        <v>483.496814326351</v>
      </c>
      <c r="H29" s="26">
        <f t="shared" si="5"/>
        <v>569.20465739179326</v>
      </c>
      <c r="I29" s="26">
        <f t="shared" si="5"/>
        <v>475.24056794640848</v>
      </c>
      <c r="J29" s="26">
        <f t="shared" si="5"/>
        <v>618.13517565416066</v>
      </c>
      <c r="K29" s="26">
        <f t="shared" si="5"/>
        <v>516.44004484510583</v>
      </c>
      <c r="L29" s="26">
        <f t="shared" si="5"/>
        <v>638.89155199574441</v>
      </c>
      <c r="M29" s="26">
        <f t="shared" si="5"/>
        <v>340.46086126762395</v>
      </c>
      <c r="N29" s="26">
        <f t="shared" si="5"/>
        <v>503.91115433939109</v>
      </c>
      <c r="O29" s="26">
        <f t="shared" si="5"/>
        <v>569.44952876919876</v>
      </c>
      <c r="P29" s="26">
        <f t="shared" si="3"/>
        <v>6714.9175035572343</v>
      </c>
      <c r="AC29" s="5" t="s">
        <v>14</v>
      </c>
    </row>
    <row r="30" spans="1:29" s="5" customFormat="1">
      <c r="B30" s="27"/>
      <c r="C30" s="28"/>
      <c r="D30" s="29"/>
      <c r="E30" s="30" t="s">
        <v>14</v>
      </c>
      <c r="F30" s="30"/>
      <c r="G30" s="30"/>
      <c r="H30" s="30"/>
      <c r="I30" s="30"/>
      <c r="J30" s="30"/>
      <c r="K30" s="30"/>
      <c r="L30" s="30"/>
      <c r="M30" s="30"/>
      <c r="N30" s="30"/>
      <c r="O30" s="30"/>
      <c r="P30" s="30"/>
      <c r="R30" s="31"/>
      <c r="AC30" s="5" t="s">
        <v>14</v>
      </c>
    </row>
    <row r="31" spans="1:29" s="5" customFormat="1">
      <c r="B31" s="9" t="s">
        <v>18</v>
      </c>
      <c r="C31" s="24" t="s">
        <v>20</v>
      </c>
      <c r="D31" s="24" t="s">
        <v>21</v>
      </c>
      <c r="E31" s="24" t="s">
        <v>22</v>
      </c>
      <c r="F31" s="24" t="s">
        <v>23</v>
      </c>
      <c r="G31" s="24" t="s">
        <v>24</v>
      </c>
      <c r="H31" s="24" t="s">
        <v>25</v>
      </c>
      <c r="I31" s="24" t="s">
        <v>26</v>
      </c>
      <c r="J31" s="24" t="s">
        <v>27</v>
      </c>
      <c r="K31" s="24" t="s">
        <v>28</v>
      </c>
      <c r="L31" s="24" t="s">
        <v>29</v>
      </c>
      <c r="M31" s="24" t="s">
        <v>30</v>
      </c>
      <c r="N31" s="24" t="s">
        <v>31</v>
      </c>
      <c r="O31" s="24" t="s">
        <v>32</v>
      </c>
      <c r="P31" s="24" t="s">
        <v>84</v>
      </c>
      <c r="Q31" s="13"/>
      <c r="R31" s="5" t="s">
        <v>14</v>
      </c>
      <c r="S31" s="13"/>
      <c r="AC31" s="5" t="s">
        <v>14</v>
      </c>
    </row>
    <row r="32" spans="1:29" s="5" customFormat="1">
      <c r="B32" s="7" t="s">
        <v>33</v>
      </c>
      <c r="C32" s="415">
        <v>0.03</v>
      </c>
      <c r="D32" s="416">
        <v>0.03</v>
      </c>
      <c r="E32" s="416">
        <v>0.03</v>
      </c>
      <c r="F32" s="416">
        <v>0.03</v>
      </c>
      <c r="G32" s="416">
        <v>0.03</v>
      </c>
      <c r="H32" s="416">
        <v>0.03</v>
      </c>
      <c r="I32" s="416">
        <v>0.03</v>
      </c>
      <c r="J32" s="416">
        <v>0.03</v>
      </c>
      <c r="K32" s="416">
        <v>0.03</v>
      </c>
      <c r="L32" s="416">
        <v>0.03</v>
      </c>
      <c r="M32" s="416">
        <v>0.03</v>
      </c>
      <c r="N32" s="416">
        <v>0.03</v>
      </c>
      <c r="O32" s="417">
        <v>0.03</v>
      </c>
      <c r="P32" s="32">
        <f t="shared" ref="P32:P42" si="6">AVERAGE(C32:O32)</f>
        <v>3.0000000000000009E-2</v>
      </c>
      <c r="Q32" s="13"/>
      <c r="S32" s="13"/>
      <c r="AC32" s="5" t="s">
        <v>14</v>
      </c>
    </row>
    <row r="33" spans="2:29" s="5" customFormat="1">
      <c r="B33" s="7" t="s">
        <v>9</v>
      </c>
      <c r="C33" s="418">
        <v>0.05</v>
      </c>
      <c r="D33" s="419">
        <v>0.05</v>
      </c>
      <c r="E33" s="419">
        <v>0.05</v>
      </c>
      <c r="F33" s="419">
        <v>0.05</v>
      </c>
      <c r="G33" s="419">
        <v>0.05</v>
      </c>
      <c r="H33" s="419">
        <v>0.05</v>
      </c>
      <c r="I33" s="419">
        <v>0.05</v>
      </c>
      <c r="J33" s="419">
        <v>0.05</v>
      </c>
      <c r="K33" s="419">
        <v>0.05</v>
      </c>
      <c r="L33" s="419">
        <v>0.05</v>
      </c>
      <c r="M33" s="419">
        <v>0.05</v>
      </c>
      <c r="N33" s="419">
        <v>0.05</v>
      </c>
      <c r="O33" s="420">
        <v>0.05</v>
      </c>
      <c r="P33" s="32">
        <f t="shared" si="6"/>
        <v>0.05</v>
      </c>
      <c r="Q33" s="13"/>
      <c r="S33" s="13"/>
      <c r="AC33" s="5" t="s">
        <v>14</v>
      </c>
    </row>
    <row r="34" spans="2:29" s="13" customFormat="1">
      <c r="B34" s="14" t="s">
        <v>34</v>
      </c>
      <c r="C34" s="421">
        <v>7.0000000000000007E-2</v>
      </c>
      <c r="D34" s="422">
        <v>7.0000000000000007E-2</v>
      </c>
      <c r="E34" s="422">
        <v>7.0000000000000007E-2</v>
      </c>
      <c r="F34" s="422">
        <v>7.0000000000000007E-2</v>
      </c>
      <c r="G34" s="422">
        <v>7.0000000000000007E-2</v>
      </c>
      <c r="H34" s="422">
        <v>7.0000000000000007E-2</v>
      </c>
      <c r="I34" s="422">
        <v>7.0000000000000007E-2</v>
      </c>
      <c r="J34" s="422">
        <v>7.0000000000000007E-2</v>
      </c>
      <c r="K34" s="422">
        <v>7.0000000000000007E-2</v>
      </c>
      <c r="L34" s="422">
        <v>7.0000000000000007E-2</v>
      </c>
      <c r="M34" s="422">
        <v>7.0000000000000007E-2</v>
      </c>
      <c r="N34" s="422">
        <v>7.0000000000000007E-2</v>
      </c>
      <c r="O34" s="423">
        <v>7.0000000000000007E-2</v>
      </c>
      <c r="P34" s="32">
        <f t="shared" si="6"/>
        <v>7.0000000000000034E-2</v>
      </c>
      <c r="R34" s="5"/>
      <c r="AC34" s="13" t="s">
        <v>14</v>
      </c>
    </row>
    <row r="35" spans="2:29" s="13" customFormat="1">
      <c r="B35" s="14" t="s">
        <v>35</v>
      </c>
      <c r="C35" s="33">
        <v>0.05</v>
      </c>
      <c r="D35" s="33">
        <v>0.05</v>
      </c>
      <c r="E35" s="33">
        <v>7.4999999999999997E-2</v>
      </c>
      <c r="F35" s="33">
        <v>0.1</v>
      </c>
      <c r="G35" s="33">
        <v>7.4999999999999997E-2</v>
      </c>
      <c r="H35" s="33">
        <v>7.4999999999999997E-2</v>
      </c>
      <c r="I35" s="33">
        <v>0.15</v>
      </c>
      <c r="J35" s="33">
        <v>0.1</v>
      </c>
      <c r="K35" s="33">
        <v>0.1</v>
      </c>
      <c r="L35" s="33">
        <v>0.15</v>
      </c>
      <c r="M35" s="33">
        <v>7.4999999999999997E-2</v>
      </c>
      <c r="N35" s="33">
        <v>0.05</v>
      </c>
      <c r="O35" s="33">
        <v>0.1</v>
      </c>
      <c r="P35" s="32">
        <f t="shared" si="6"/>
        <v>8.8461538461538466E-2</v>
      </c>
      <c r="Q35" s="32"/>
      <c r="AC35" s="13" t="s">
        <v>14</v>
      </c>
    </row>
    <row r="36" spans="2:29" s="13" customFormat="1">
      <c r="B36" s="14" t="s">
        <v>36</v>
      </c>
      <c r="C36" s="415">
        <v>0.22500000000000001</v>
      </c>
      <c r="D36" s="416">
        <v>0.22500000000000001</v>
      </c>
      <c r="E36" s="416">
        <v>0.22500000000000001</v>
      </c>
      <c r="F36" s="416">
        <v>0.22500000000000001</v>
      </c>
      <c r="G36" s="416">
        <v>0.22500000000000001</v>
      </c>
      <c r="H36" s="416">
        <v>0.22500000000000001</v>
      </c>
      <c r="I36" s="416">
        <v>0.22500000000000001</v>
      </c>
      <c r="J36" s="416">
        <v>0.22500000000000001</v>
      </c>
      <c r="K36" s="416">
        <v>0.22500000000000001</v>
      </c>
      <c r="L36" s="416">
        <v>0.22500000000000001</v>
      </c>
      <c r="M36" s="416">
        <v>0.22500000000000001</v>
      </c>
      <c r="N36" s="416">
        <v>0.22500000000000001</v>
      </c>
      <c r="O36" s="417">
        <v>0.22500000000000001</v>
      </c>
      <c r="P36" s="32">
        <f t="shared" si="6"/>
        <v>0.22500000000000006</v>
      </c>
      <c r="Q36" s="34"/>
      <c r="AC36" s="13" t="s">
        <v>14</v>
      </c>
    </row>
    <row r="37" spans="2:29" s="5" customFormat="1">
      <c r="B37" s="7" t="s">
        <v>37</v>
      </c>
      <c r="C37" s="418">
        <v>0.1</v>
      </c>
      <c r="D37" s="419">
        <v>2.5000000000000001E-2</v>
      </c>
      <c r="E37" s="419">
        <v>0.17499999999999999</v>
      </c>
      <c r="F37" s="419">
        <v>0.1</v>
      </c>
      <c r="G37" s="419">
        <v>0.1</v>
      </c>
      <c r="H37" s="419">
        <v>0</v>
      </c>
      <c r="I37" s="419">
        <v>0.1</v>
      </c>
      <c r="J37" s="419">
        <v>0.125</v>
      </c>
      <c r="K37" s="419">
        <v>0</v>
      </c>
      <c r="L37" s="419">
        <v>0.1</v>
      </c>
      <c r="M37" s="419">
        <v>2.5000000000000001E-2</v>
      </c>
      <c r="N37" s="419">
        <v>0.05</v>
      </c>
      <c r="O37" s="420">
        <v>2.5000000000000001E-2</v>
      </c>
      <c r="P37" s="32">
        <v>8.3094732132025298E-2</v>
      </c>
      <c r="Q37" s="34"/>
      <c r="R37" s="13"/>
      <c r="S37" s="13"/>
      <c r="AC37" s="5" t="s">
        <v>14</v>
      </c>
    </row>
    <row r="38" spans="2:29" s="5" customFormat="1">
      <c r="B38" s="7" t="s">
        <v>38</v>
      </c>
      <c r="C38" s="421">
        <v>0.1</v>
      </c>
      <c r="D38" s="422">
        <v>0.17499999999999999</v>
      </c>
      <c r="E38" s="422">
        <v>2.5000000000000001E-2</v>
      </c>
      <c r="F38" s="422">
        <v>0.1</v>
      </c>
      <c r="G38" s="422">
        <v>0.1</v>
      </c>
      <c r="H38" s="422">
        <v>0.2</v>
      </c>
      <c r="I38" s="422">
        <v>0.1</v>
      </c>
      <c r="J38" s="422">
        <v>7.4999999999999997E-2</v>
      </c>
      <c r="K38" s="422">
        <v>0.2</v>
      </c>
      <c r="L38" s="422">
        <v>0.1</v>
      </c>
      <c r="M38" s="422">
        <v>0.17499999999999999</v>
      </c>
      <c r="N38" s="422">
        <v>0.15</v>
      </c>
      <c r="O38" s="423">
        <v>0.17499999999999999</v>
      </c>
      <c r="P38" s="32">
        <v>5.1520652483359318E-2</v>
      </c>
      <c r="Q38" s="7"/>
      <c r="R38" s="35"/>
      <c r="AC38" s="5" t="s">
        <v>14</v>
      </c>
    </row>
    <row r="39" spans="2:29" s="5" customFormat="1">
      <c r="B39" s="7" t="s">
        <v>39</v>
      </c>
      <c r="C39" s="33">
        <v>0.15</v>
      </c>
      <c r="D39" s="33">
        <v>0.15</v>
      </c>
      <c r="E39" s="33">
        <v>0.05</v>
      </c>
      <c r="F39" s="33">
        <v>0.125</v>
      </c>
      <c r="G39" s="33">
        <v>0.15</v>
      </c>
      <c r="H39" s="33">
        <v>7.4999999999999997E-2</v>
      </c>
      <c r="I39" s="33">
        <v>7.4999999999999997E-2</v>
      </c>
      <c r="J39" s="33">
        <v>0.15</v>
      </c>
      <c r="K39" s="33">
        <v>7.4999999999999997E-2</v>
      </c>
      <c r="L39" s="33">
        <v>0.05</v>
      </c>
      <c r="M39" s="33">
        <v>0.05</v>
      </c>
      <c r="N39" s="33">
        <v>7.4999999999999997E-2</v>
      </c>
      <c r="O39" s="33">
        <v>7.4999999999999997E-2</v>
      </c>
      <c r="P39" s="32">
        <f t="shared" si="6"/>
        <v>9.6153846153846131E-2</v>
      </c>
      <c r="Q39" s="32"/>
      <c r="R39" s="13"/>
      <c r="S39" s="13"/>
      <c r="AC39" s="5" t="s">
        <v>14</v>
      </c>
    </row>
    <row r="40" spans="2:29" s="5" customFormat="1">
      <c r="B40" s="7" t="s">
        <v>15</v>
      </c>
      <c r="C40" s="33">
        <v>0.1</v>
      </c>
      <c r="D40" s="33">
        <v>0.05</v>
      </c>
      <c r="E40" s="33">
        <v>0.15</v>
      </c>
      <c r="F40" s="33">
        <v>0.1</v>
      </c>
      <c r="G40" s="33">
        <v>0.05</v>
      </c>
      <c r="H40" s="33">
        <v>0.125</v>
      </c>
      <c r="I40" s="33">
        <v>0.1</v>
      </c>
      <c r="J40" s="33">
        <v>0.05</v>
      </c>
      <c r="K40" s="33">
        <v>0.15</v>
      </c>
      <c r="L40" s="33">
        <v>0.1</v>
      </c>
      <c r="M40" s="33">
        <v>0.125</v>
      </c>
      <c r="N40" s="33">
        <v>0.15</v>
      </c>
      <c r="O40" s="33">
        <v>0.15</v>
      </c>
      <c r="P40" s="32">
        <f t="shared" si="6"/>
        <v>0.10769230769230768</v>
      </c>
      <c r="Q40" s="32"/>
      <c r="S40" s="13"/>
      <c r="AC40" s="5" t="s">
        <v>14</v>
      </c>
    </row>
    <row r="41" spans="2:29" s="5" customFormat="1">
      <c r="B41" s="7" t="s">
        <v>40</v>
      </c>
      <c r="C41" s="33">
        <v>7.4999999999999997E-2</v>
      </c>
      <c r="D41" s="33">
        <v>0.125</v>
      </c>
      <c r="E41" s="33">
        <v>0.1</v>
      </c>
      <c r="F41" s="33">
        <v>0.05</v>
      </c>
      <c r="G41" s="33">
        <v>0.1</v>
      </c>
      <c r="H41" s="33">
        <v>0.1</v>
      </c>
      <c r="I41" s="33">
        <v>0.05</v>
      </c>
      <c r="J41" s="33">
        <v>7.4999999999999997E-2</v>
      </c>
      <c r="K41" s="33">
        <v>0.05</v>
      </c>
      <c r="L41" s="33">
        <v>7.4999999999999997E-2</v>
      </c>
      <c r="M41" s="33">
        <v>0.125</v>
      </c>
      <c r="N41" s="33">
        <v>0.1</v>
      </c>
      <c r="O41" s="33">
        <v>0.05</v>
      </c>
      <c r="P41" s="32">
        <f t="shared" si="6"/>
        <v>8.2692307692307704E-2</v>
      </c>
      <c r="Q41" s="31"/>
      <c r="S41" s="13"/>
      <c r="AC41" s="5" t="s">
        <v>14</v>
      </c>
    </row>
    <row r="42" spans="2:29" s="5" customFormat="1">
      <c r="B42" s="17" t="s">
        <v>41</v>
      </c>
      <c r="C42" s="424">
        <v>0.05</v>
      </c>
      <c r="D42" s="425">
        <v>0.05</v>
      </c>
      <c r="E42" s="425">
        <v>0.05</v>
      </c>
      <c r="F42" s="425">
        <v>0.05</v>
      </c>
      <c r="G42" s="425">
        <v>0.05</v>
      </c>
      <c r="H42" s="425">
        <v>0.05</v>
      </c>
      <c r="I42" s="425">
        <v>0.05</v>
      </c>
      <c r="J42" s="425">
        <v>0.05</v>
      </c>
      <c r="K42" s="425">
        <v>0.05</v>
      </c>
      <c r="L42" s="425">
        <v>0.05</v>
      </c>
      <c r="M42" s="425">
        <v>0.05</v>
      </c>
      <c r="N42" s="425">
        <v>0.05</v>
      </c>
      <c r="O42" s="426">
        <v>0.05</v>
      </c>
      <c r="P42" s="36">
        <f t="shared" si="6"/>
        <v>0.05</v>
      </c>
      <c r="Q42" s="32"/>
      <c r="S42" s="13"/>
    </row>
    <row r="43" spans="2:29" s="5" customFormat="1">
      <c r="B43" s="27"/>
      <c r="C43" s="37">
        <f t="shared" ref="C43:O43" si="7">SUM(C32:C42)</f>
        <v>1</v>
      </c>
      <c r="D43" s="37">
        <f t="shared" si="7"/>
        <v>1</v>
      </c>
      <c r="E43" s="37">
        <f t="shared" si="7"/>
        <v>1</v>
      </c>
      <c r="F43" s="37">
        <f t="shared" si="7"/>
        <v>1</v>
      </c>
      <c r="G43" s="37">
        <f t="shared" si="7"/>
        <v>1</v>
      </c>
      <c r="H43" s="37">
        <f t="shared" si="7"/>
        <v>1</v>
      </c>
      <c r="I43" s="37">
        <f t="shared" si="7"/>
        <v>1</v>
      </c>
      <c r="J43" s="37">
        <f t="shared" si="7"/>
        <v>1</v>
      </c>
      <c r="K43" s="37">
        <f t="shared" si="7"/>
        <v>1</v>
      </c>
      <c r="L43" s="37">
        <f t="shared" si="7"/>
        <v>1</v>
      </c>
      <c r="M43" s="37">
        <f t="shared" si="7"/>
        <v>1.0000000000000002</v>
      </c>
      <c r="N43" s="37">
        <f t="shared" si="7"/>
        <v>1</v>
      </c>
      <c r="O43" s="37">
        <f t="shared" si="7"/>
        <v>1</v>
      </c>
      <c r="P43" s="38">
        <f>(SUM(P32:P42))</f>
        <v>0.93461538461538485</v>
      </c>
      <c r="Q43" s="38"/>
      <c r="S43" s="13"/>
    </row>
    <row r="44" spans="2:29" s="5" customFormat="1">
      <c r="B44" s="39"/>
      <c r="C44" s="22"/>
      <c r="D44" s="22"/>
      <c r="E44" s="22"/>
      <c r="F44" s="22"/>
      <c r="G44" s="22"/>
      <c r="H44" s="22"/>
      <c r="I44" s="22"/>
      <c r="J44" s="22"/>
      <c r="K44" s="22"/>
      <c r="L44" s="22"/>
      <c r="M44" s="22"/>
      <c r="N44" s="22"/>
      <c r="O44" s="22"/>
      <c r="P44" s="22"/>
      <c r="S44" s="13"/>
    </row>
    <row r="45" spans="2:29" s="5" customFormat="1">
      <c r="B45" s="9" t="s">
        <v>85</v>
      </c>
      <c r="C45" s="24" t="s">
        <v>20</v>
      </c>
      <c r="D45" s="24" t="s">
        <v>21</v>
      </c>
      <c r="E45" s="24" t="s">
        <v>22</v>
      </c>
      <c r="F45" s="24" t="s">
        <v>23</v>
      </c>
      <c r="G45" s="24" t="s">
        <v>24</v>
      </c>
      <c r="H45" s="24" t="s">
        <v>25</v>
      </c>
      <c r="I45" s="24" t="s">
        <v>26</v>
      </c>
      <c r="J45" s="24" t="s">
        <v>27</v>
      </c>
      <c r="K45" s="24" t="s">
        <v>28</v>
      </c>
      <c r="L45" s="24" t="s">
        <v>29</v>
      </c>
      <c r="M45" s="24" t="s">
        <v>30</v>
      </c>
      <c r="N45" s="24" t="s">
        <v>31</v>
      </c>
      <c r="O45" s="24" t="s">
        <v>32</v>
      </c>
      <c r="P45" s="24" t="s">
        <v>81</v>
      </c>
    </row>
    <row r="46" spans="2:29" s="5" customFormat="1">
      <c r="B46" s="7" t="s">
        <v>33</v>
      </c>
      <c r="C46" s="173">
        <f>C19*C32</f>
        <v>14.779344262295082</v>
      </c>
      <c r="D46" s="173">
        <f>D19*D32</f>
        <v>8.2855737704918031</v>
      </c>
      <c r="E46" s="173">
        <f t="shared" ref="E46:O46" si="8">E19*E32</f>
        <v>14.27704918032787</v>
      </c>
      <c r="F46" s="173">
        <f t="shared" si="8"/>
        <v>6.1485245901639347</v>
      </c>
      <c r="G46" s="173">
        <f t="shared" si="8"/>
        <v>10.478032786885246</v>
      </c>
      <c r="H46" s="173">
        <f t="shared" si="8"/>
        <v>18.221311475409838</v>
      </c>
      <c r="I46" s="173">
        <f t="shared" si="8"/>
        <v>14.928524590163935</v>
      </c>
      <c r="J46" s="173">
        <f t="shared" si="8"/>
        <v>12.376065573770493</v>
      </c>
      <c r="K46" s="173">
        <f t="shared" si="8"/>
        <v>20.626229508196726</v>
      </c>
      <c r="L46" s="173">
        <f t="shared" si="8"/>
        <v>12.411475409836065</v>
      </c>
      <c r="M46" s="173">
        <f t="shared" si="8"/>
        <v>19.029508196721313</v>
      </c>
      <c r="N46" s="173">
        <f t="shared" si="8"/>
        <v>19.647213114754095</v>
      </c>
      <c r="O46" s="173">
        <f t="shared" si="8"/>
        <v>13.835737704918033</v>
      </c>
      <c r="P46" s="40">
        <f>SUM(C46:O46)</f>
        <v>185.04459016393443</v>
      </c>
    </row>
    <row r="47" spans="2:29" s="5" customFormat="1">
      <c r="B47" s="7" t="s">
        <v>9</v>
      </c>
      <c r="C47" s="173">
        <f t="shared" ref="C47:O56" si="9">C20*C33</f>
        <v>38.062626262626274</v>
      </c>
      <c r="D47" s="173">
        <f t="shared" si="9"/>
        <v>17.952525252525252</v>
      </c>
      <c r="E47" s="173">
        <f t="shared" si="9"/>
        <v>37.531313131313134</v>
      </c>
      <c r="F47" s="173">
        <f t="shared" si="9"/>
        <v>15.016161616161618</v>
      </c>
      <c r="G47" s="173">
        <f t="shared" si="9"/>
        <v>24.77676767676768</v>
      </c>
      <c r="H47" s="173">
        <f t="shared" si="9"/>
        <v>43.408080808080804</v>
      </c>
      <c r="I47" s="173">
        <f t="shared" si="9"/>
        <v>39.626262626262637</v>
      </c>
      <c r="J47" s="173">
        <f t="shared" si="9"/>
        <v>32.347474747474749</v>
      </c>
      <c r="K47" s="173">
        <f t="shared" si="9"/>
        <v>61.275757575757581</v>
      </c>
      <c r="L47" s="173">
        <f t="shared" si="9"/>
        <v>31.938383838383842</v>
      </c>
      <c r="M47" s="173">
        <f t="shared" si="9"/>
        <v>51.823232323232332</v>
      </c>
      <c r="N47" s="173">
        <f t="shared" si="9"/>
        <v>46.863636363636374</v>
      </c>
      <c r="O47" s="173">
        <f t="shared" si="9"/>
        <v>32.93030303030303</v>
      </c>
      <c r="P47" s="40">
        <f>SUM(C47:O47)</f>
        <v>473.5525252525253</v>
      </c>
    </row>
    <row r="48" spans="2:29" s="13" customFormat="1">
      <c r="B48" s="14" t="s">
        <v>34</v>
      </c>
      <c r="C48" s="173">
        <f t="shared" si="9"/>
        <v>69.801159420289864</v>
      </c>
      <c r="D48" s="173">
        <f t="shared" si="9"/>
        <v>30.57478260869566</v>
      </c>
      <c r="E48" s="173">
        <f t="shared" si="9"/>
        <v>65.404347826086976</v>
      </c>
      <c r="F48" s="173">
        <f t="shared" si="9"/>
        <v>27.508985507246383</v>
      </c>
      <c r="G48" s="173">
        <f t="shared" si="9"/>
        <v>43.876811594202906</v>
      </c>
      <c r="H48" s="173">
        <f t="shared" si="9"/>
        <v>76.326376811594216</v>
      </c>
      <c r="I48" s="173">
        <f t="shared" si="9"/>
        <v>74.674782608695665</v>
      </c>
      <c r="J48" s="173">
        <f t="shared" si="9"/>
        <v>61.129275362318843</v>
      </c>
      <c r="K48" s="173">
        <f t="shared" si="9"/>
        <v>107.84666666666668</v>
      </c>
      <c r="L48" s="173">
        <f t="shared" si="9"/>
        <v>58.564637681159446</v>
      </c>
      <c r="M48" s="173">
        <f t="shared" si="9"/>
        <v>91.178550724637702</v>
      </c>
      <c r="N48" s="173">
        <f t="shared" si="9"/>
        <v>85.018550724637691</v>
      </c>
      <c r="O48" s="173">
        <f t="shared" si="9"/>
        <v>59.680579710144933</v>
      </c>
      <c r="P48" s="40">
        <f>SUM(C48:O48)</f>
        <v>851.58550724637689</v>
      </c>
    </row>
    <row r="49" spans="1:18" s="13" customFormat="1">
      <c r="B49" s="14" t="s">
        <v>35</v>
      </c>
      <c r="C49" s="173">
        <f t="shared" si="9"/>
        <v>29.6</v>
      </c>
      <c r="D49" s="173">
        <f t="shared" si="9"/>
        <v>23.693333333333335</v>
      </c>
      <c r="E49" s="173">
        <f t="shared" si="9"/>
        <v>43.03</v>
      </c>
      <c r="F49" s="173">
        <f t="shared" si="9"/>
        <v>35.093333333333334</v>
      </c>
      <c r="G49" s="173">
        <f t="shared" si="9"/>
        <v>50.73</v>
      </c>
      <c r="H49" s="173">
        <f t="shared" si="9"/>
        <v>59.559999999999995</v>
      </c>
      <c r="I49" s="173">
        <f t="shared" si="9"/>
        <v>75.319999999999993</v>
      </c>
      <c r="J49" s="173">
        <f t="shared" si="9"/>
        <v>48.74666666666667</v>
      </c>
      <c r="K49" s="173">
        <f t="shared" si="9"/>
        <v>71.626666666666665</v>
      </c>
      <c r="L49" s="173">
        <f t="shared" si="9"/>
        <v>107.89999999999999</v>
      </c>
      <c r="M49" s="173">
        <f t="shared" si="9"/>
        <v>33.9</v>
      </c>
      <c r="N49" s="173">
        <f t="shared" si="9"/>
        <v>42.093333333333334</v>
      </c>
      <c r="O49" s="173">
        <f t="shared" si="9"/>
        <v>74.533333333333331</v>
      </c>
      <c r="P49" s="40">
        <f>SUM(C49:O49)</f>
        <v>695.8266666666666</v>
      </c>
    </row>
    <row r="50" spans="1:18" s="13" customFormat="1">
      <c r="B50" s="14" t="s">
        <v>36</v>
      </c>
      <c r="C50" s="173">
        <f t="shared" si="9"/>
        <v>304.59499999999997</v>
      </c>
      <c r="D50" s="173">
        <f t="shared" si="9"/>
        <v>118.20499999999998</v>
      </c>
      <c r="E50" s="173">
        <f t="shared" si="9"/>
        <v>217.25</v>
      </c>
      <c r="F50" s="173">
        <f t="shared" si="9"/>
        <v>102.55499999999999</v>
      </c>
      <c r="G50" s="173">
        <f t="shared" si="9"/>
        <v>153.50000000000003</v>
      </c>
      <c r="H50" s="173">
        <f t="shared" si="9"/>
        <v>286.73500000000001</v>
      </c>
      <c r="I50" s="173">
        <f t="shared" si="9"/>
        <v>266.27500000000003</v>
      </c>
      <c r="J50" s="173">
        <f t="shared" si="9"/>
        <v>256.28500000000003</v>
      </c>
      <c r="K50" s="173">
        <f t="shared" si="9"/>
        <v>408.53499999999991</v>
      </c>
      <c r="L50" s="173">
        <f t="shared" si="9"/>
        <v>259.33500000000004</v>
      </c>
      <c r="M50" s="173">
        <f t="shared" si="9"/>
        <v>260.32</v>
      </c>
      <c r="N50" s="173">
        <f t="shared" si="9"/>
        <v>320.62</v>
      </c>
      <c r="O50" s="173">
        <f t="shared" si="9"/>
        <v>253.33500000000006</v>
      </c>
      <c r="P50" s="40">
        <f>SUM(C50:O50)</f>
        <v>3207.5450000000001</v>
      </c>
    </row>
    <row r="51" spans="1:18" s="5" customFormat="1">
      <c r="B51" s="7" t="s">
        <v>37</v>
      </c>
      <c r="C51" s="173">
        <f t="shared" si="9"/>
        <v>8.4373333333333331</v>
      </c>
      <c r="D51" s="173">
        <f t="shared" si="9"/>
        <v>0.73533333333333351</v>
      </c>
      <c r="E51" s="173">
        <f t="shared" si="9"/>
        <v>4.1160000000000005</v>
      </c>
      <c r="F51" s="173">
        <f t="shared" si="9"/>
        <v>1.9866666666666668</v>
      </c>
      <c r="G51" s="173">
        <f t="shared" si="9"/>
        <v>3.3146666666666671</v>
      </c>
      <c r="H51" s="173">
        <f t="shared" si="9"/>
        <v>0</v>
      </c>
      <c r="I51" s="173">
        <f t="shared" si="9"/>
        <v>12.034666666666666</v>
      </c>
      <c r="J51" s="173">
        <f t="shared" si="9"/>
        <v>18.443333333333332</v>
      </c>
      <c r="K51" s="173">
        <f t="shared" si="9"/>
        <v>0</v>
      </c>
      <c r="L51" s="173">
        <f t="shared" si="9"/>
        <v>6.5786666666666669</v>
      </c>
      <c r="M51" s="173">
        <f t="shared" si="9"/>
        <v>0.65200000000000014</v>
      </c>
      <c r="N51" s="173">
        <f t="shared" si="9"/>
        <v>5.7693333333333348</v>
      </c>
      <c r="O51" s="173">
        <f t="shared" si="9"/>
        <v>1.2120000000000002</v>
      </c>
      <c r="P51" s="40">
        <f t="shared" ref="P51:P56" si="10">SUM(C51:O51)</f>
        <v>63.28</v>
      </c>
    </row>
    <row r="52" spans="1:18" s="5" customFormat="1">
      <c r="B52" s="7" t="s">
        <v>38</v>
      </c>
      <c r="C52" s="173">
        <f t="shared" si="9"/>
        <v>13.413333333333336</v>
      </c>
      <c r="D52" s="173">
        <f t="shared" si="9"/>
        <v>34.121111111111112</v>
      </c>
      <c r="E52" s="173">
        <f t="shared" si="9"/>
        <v>1.7533333333333336</v>
      </c>
      <c r="F52" s="173">
        <f t="shared" si="9"/>
        <v>6.5844444444444452</v>
      </c>
      <c r="G52" s="173">
        <f t="shared" si="9"/>
        <v>3.5844444444444452</v>
      </c>
      <c r="H52" s="173">
        <f t="shared" si="9"/>
        <v>15.875555555555554</v>
      </c>
      <c r="I52" s="173">
        <f t="shared" si="9"/>
        <v>5.4466666666666672</v>
      </c>
      <c r="J52" s="173">
        <f t="shared" si="9"/>
        <v>8.91</v>
      </c>
      <c r="K52" s="173">
        <f t="shared" si="9"/>
        <v>70.586666666666673</v>
      </c>
      <c r="L52" s="173">
        <f t="shared" si="9"/>
        <v>4.4200000000000008</v>
      </c>
      <c r="M52" s="173">
        <f t="shared" si="9"/>
        <v>20.315555555555555</v>
      </c>
      <c r="N52" s="173">
        <f t="shared" si="9"/>
        <v>24.759999999999998</v>
      </c>
      <c r="O52" s="173">
        <f t="shared" si="9"/>
        <v>29.854999999999997</v>
      </c>
      <c r="P52" s="40">
        <f t="shared" si="10"/>
        <v>239.6261111111111</v>
      </c>
      <c r="Q52" s="7"/>
      <c r="R52" s="35"/>
    </row>
    <row r="53" spans="1:18" s="5" customFormat="1">
      <c r="B53" s="7" t="s">
        <v>39</v>
      </c>
      <c r="C53" s="173">
        <f t="shared" si="9"/>
        <v>163.5</v>
      </c>
      <c r="D53" s="173">
        <f t="shared" si="9"/>
        <v>77.375</v>
      </c>
      <c r="E53" s="173">
        <f t="shared" si="9"/>
        <v>30.875</v>
      </c>
      <c r="F53" s="173">
        <f t="shared" si="9"/>
        <v>42.604166666666664</v>
      </c>
      <c r="G53" s="173">
        <f t="shared" si="9"/>
        <v>66.375</v>
      </c>
      <c r="H53" s="173">
        <f t="shared" si="9"/>
        <v>26.0625</v>
      </c>
      <c r="I53" s="173">
        <f t="shared" si="9"/>
        <v>50.4375</v>
      </c>
      <c r="J53" s="173">
        <f t="shared" si="9"/>
        <v>171.49999999999997</v>
      </c>
      <c r="K53" s="173">
        <f t="shared" si="9"/>
        <v>65.75</v>
      </c>
      <c r="L53" s="173">
        <f t="shared" si="9"/>
        <v>40.5</v>
      </c>
      <c r="M53" s="173">
        <f t="shared" si="9"/>
        <v>38.166666666666664</v>
      </c>
      <c r="N53" s="173">
        <f t="shared" si="9"/>
        <v>70.937499999999986</v>
      </c>
      <c r="O53" s="173">
        <f t="shared" si="9"/>
        <v>79.875</v>
      </c>
      <c r="P53" s="40">
        <f t="shared" si="10"/>
        <v>923.95833333333326</v>
      </c>
    </row>
    <row r="54" spans="1:18" s="5" customFormat="1">
      <c r="B54" s="7" t="s">
        <v>15</v>
      </c>
      <c r="C54" s="173">
        <f t="shared" si="9"/>
        <v>38</v>
      </c>
      <c r="D54" s="173">
        <f t="shared" si="9"/>
        <v>7.0333333333333332</v>
      </c>
      <c r="E54" s="173">
        <f t="shared" si="9"/>
        <v>55.566666666666656</v>
      </c>
      <c r="F54" s="173">
        <f t="shared" si="9"/>
        <v>11.866666666666667</v>
      </c>
      <c r="G54" s="173">
        <f t="shared" si="9"/>
        <v>10.744444444444445</v>
      </c>
      <c r="H54" s="173">
        <f t="shared" si="9"/>
        <v>55.083333333333336</v>
      </c>
      <c r="I54" s="173">
        <f t="shared" si="9"/>
        <v>37.155555555555559</v>
      </c>
      <c r="J54" s="173">
        <f t="shared" si="9"/>
        <v>15.244444444444444</v>
      </c>
      <c r="K54" s="173">
        <f t="shared" si="9"/>
        <v>91.2</v>
      </c>
      <c r="L54" s="173">
        <f t="shared" si="9"/>
        <v>25.644444444444446</v>
      </c>
      <c r="M54" s="173">
        <f t="shared" si="9"/>
        <v>48.777777777777779</v>
      </c>
      <c r="N54" s="173">
        <f t="shared" si="9"/>
        <v>59.43333333333333</v>
      </c>
      <c r="O54" s="173">
        <f t="shared" si="9"/>
        <v>44.766666666666666</v>
      </c>
      <c r="P54" s="40">
        <f t="shared" si="10"/>
        <v>500.51666666666665</v>
      </c>
    </row>
    <row r="55" spans="1:18" s="5" customFormat="1">
      <c r="B55" s="7" t="s">
        <v>40</v>
      </c>
      <c r="C55" s="173">
        <f t="shared" si="9"/>
        <v>35.425262738853505</v>
      </c>
      <c r="D55" s="173">
        <f t="shared" si="9"/>
        <v>10.978914543524418</v>
      </c>
      <c r="E55" s="173">
        <f t="shared" si="9"/>
        <v>34.636259660297235</v>
      </c>
      <c r="F55" s="173">
        <f t="shared" si="9"/>
        <v>2.5881634819532913</v>
      </c>
      <c r="G55" s="173">
        <f t="shared" si="9"/>
        <v>14.547456263269641</v>
      </c>
      <c r="H55" s="173">
        <f t="shared" si="9"/>
        <v>16.02935244161359</v>
      </c>
      <c r="I55" s="173">
        <f t="shared" si="9"/>
        <v>12.366162420382167</v>
      </c>
      <c r="J55" s="173">
        <f t="shared" si="9"/>
        <v>32.152025477707006</v>
      </c>
      <c r="K55" s="173">
        <f t="shared" si="9"/>
        <v>15.074148619957539</v>
      </c>
      <c r="L55" s="173">
        <f t="shared" si="9"/>
        <v>53.340197953956199</v>
      </c>
      <c r="M55" s="173">
        <f t="shared" si="9"/>
        <v>47.025659792993629</v>
      </c>
      <c r="N55" s="173">
        <f t="shared" si="9"/>
        <v>186.09136942675161</v>
      </c>
      <c r="O55" s="173">
        <f t="shared" si="9"/>
        <v>33.135721868365181</v>
      </c>
      <c r="P55" s="40">
        <f t="shared" si="10"/>
        <v>493.39069468962498</v>
      </c>
      <c r="R55" s="13"/>
    </row>
    <row r="56" spans="1:18">
      <c r="B56" s="17" t="s">
        <v>41</v>
      </c>
      <c r="C56" s="174">
        <f t="shared" si="9"/>
        <v>26.847240464626015</v>
      </c>
      <c r="D56" s="174">
        <f t="shared" si="9"/>
        <v>24.892992789528709</v>
      </c>
      <c r="E56" s="174">
        <f t="shared" si="9"/>
        <v>22.061871369088422</v>
      </c>
      <c r="F56" s="174">
        <f t="shared" si="9"/>
        <v>26.182252727829695</v>
      </c>
      <c r="G56" s="174">
        <f t="shared" si="9"/>
        <v>24.174840716317551</v>
      </c>
      <c r="H56" s="174">
        <f t="shared" si="9"/>
        <v>28.460232869589664</v>
      </c>
      <c r="I56" s="174">
        <f t="shared" si="9"/>
        <v>23.762028397320424</v>
      </c>
      <c r="J56" s="174">
        <f t="shared" si="9"/>
        <v>30.906758782708035</v>
      </c>
      <c r="K56" s="174">
        <f t="shared" si="9"/>
        <v>25.822002242255294</v>
      </c>
      <c r="L56" s="174">
        <f t="shared" si="9"/>
        <v>31.944577599787223</v>
      </c>
      <c r="M56" s="174">
        <f t="shared" si="9"/>
        <v>17.023043063381198</v>
      </c>
      <c r="N56" s="174">
        <f t="shared" si="9"/>
        <v>25.195557716969557</v>
      </c>
      <c r="O56" s="174">
        <f t="shared" si="9"/>
        <v>28.472476438459939</v>
      </c>
      <c r="P56" s="41">
        <f t="shared" si="10"/>
        <v>335.74587517786171</v>
      </c>
    </row>
    <row r="57" spans="1:18" s="44" customFormat="1">
      <c r="A57" s="5"/>
      <c r="B57" s="42" t="s">
        <v>65</v>
      </c>
      <c r="C57" s="43">
        <f t="shared" ref="C57:P57" si="11">SUM(C46:C56)</f>
        <v>742.46129981535739</v>
      </c>
      <c r="D57" s="43">
        <f t="shared" ref="D57:O57" si="12">SUM(D46:D56)</f>
        <v>353.84790007587696</v>
      </c>
      <c r="E57" s="43">
        <f t="shared" si="12"/>
        <v>526.50184116711364</v>
      </c>
      <c r="F57" s="43">
        <f t="shared" si="12"/>
        <v>278.13436570113271</v>
      </c>
      <c r="G57" s="43">
        <f t="shared" si="12"/>
        <v>406.10246459299856</v>
      </c>
      <c r="H57" s="43">
        <f t="shared" si="12"/>
        <v>625.76174329517698</v>
      </c>
      <c r="I57" s="43">
        <f t="shared" si="12"/>
        <v>612.02714953171369</v>
      </c>
      <c r="J57" s="43">
        <f t="shared" si="12"/>
        <v>688.04104438842353</v>
      </c>
      <c r="K57" s="43">
        <f t="shared" si="12"/>
        <v>938.34313794616708</v>
      </c>
      <c r="L57" s="43">
        <f t="shared" si="12"/>
        <v>632.57738359423388</v>
      </c>
      <c r="M57" s="43">
        <f t="shared" si="12"/>
        <v>628.21199410096631</v>
      </c>
      <c r="N57" s="43">
        <f t="shared" si="12"/>
        <v>886.42982734674922</v>
      </c>
      <c r="O57" s="43">
        <f t="shared" si="12"/>
        <v>651.63181875219118</v>
      </c>
      <c r="P57" s="43">
        <f t="shared" si="11"/>
        <v>7970.0719703080995</v>
      </c>
    </row>
    <row r="58" spans="1:18">
      <c r="B58" s="39"/>
      <c r="C58" s="45"/>
      <c r="D58" s="45"/>
      <c r="E58" s="45"/>
      <c r="F58" s="45"/>
      <c r="G58" s="45"/>
      <c r="H58" s="45"/>
      <c r="I58" s="45"/>
      <c r="J58" s="45"/>
      <c r="K58" s="45"/>
      <c r="L58" s="45"/>
      <c r="M58" s="45"/>
      <c r="N58" s="45"/>
      <c r="O58" s="45"/>
      <c r="P58" s="45"/>
    </row>
    <row r="59" spans="1:18" s="5" customFormat="1">
      <c r="B59" s="9" t="s">
        <v>88</v>
      </c>
      <c r="C59" s="10" t="s">
        <v>20</v>
      </c>
      <c r="D59" s="10" t="s">
        <v>21</v>
      </c>
      <c r="E59" s="10" t="s">
        <v>22</v>
      </c>
      <c r="F59" s="10" t="s">
        <v>23</v>
      </c>
      <c r="G59" s="10" t="s">
        <v>24</v>
      </c>
      <c r="H59" s="10" t="s">
        <v>25</v>
      </c>
      <c r="I59" s="10" t="s">
        <v>26</v>
      </c>
      <c r="J59" s="10" t="s">
        <v>27</v>
      </c>
      <c r="K59" s="10" t="s">
        <v>28</v>
      </c>
      <c r="L59" s="10" t="s">
        <v>29</v>
      </c>
      <c r="M59" s="10" t="s">
        <v>30</v>
      </c>
      <c r="N59" s="10" t="s">
        <v>31</v>
      </c>
      <c r="O59" s="10" t="s">
        <v>32</v>
      </c>
      <c r="P59" s="10" t="s">
        <v>81</v>
      </c>
    </row>
    <row r="60" spans="1:18">
      <c r="B60" s="14" t="s">
        <v>33</v>
      </c>
      <c r="C60" s="175">
        <f t="shared" ref="C60:C70" si="13">C46/$C$57</f>
        <v>1.9905878280754234E-2</v>
      </c>
      <c r="D60" s="175">
        <f t="shared" ref="D60:D70" si="14">D46/$D$57</f>
        <v>2.3415636403989103E-2</v>
      </c>
      <c r="E60" s="175">
        <f t="shared" ref="E60:E70" si="15">E46/$E$57</f>
        <v>2.7116807699436481E-2</v>
      </c>
      <c r="F60" s="175">
        <f t="shared" ref="F60:F70" si="16">F46/$F$57</f>
        <v>2.2106310288786062E-2</v>
      </c>
      <c r="G60" s="175">
        <f t="shared" ref="G60:G70" si="17">G46/$G$57</f>
        <v>2.5801450866313934E-2</v>
      </c>
      <c r="H60" s="175">
        <f t="shared" ref="H60:H70" si="18">H46/$H$57</f>
        <v>2.911860891248939E-2</v>
      </c>
      <c r="I60" s="175">
        <f t="shared" ref="I60:I70" si="19">I46/$I$57</f>
        <v>2.4391931961819574E-2</v>
      </c>
      <c r="J60" s="175">
        <f t="shared" ref="J60:J70" si="20">J46/$J$57</f>
        <v>1.7987394320016416E-2</v>
      </c>
      <c r="K60" s="175">
        <f t="shared" ref="K60:K70" si="21">K46/$K$57</f>
        <v>2.1981542438028738E-2</v>
      </c>
      <c r="L60" s="175">
        <f t="shared" ref="L60:L70" si="22">L46/$L$57</f>
        <v>1.9620485543310844E-2</v>
      </c>
      <c r="M60" s="175">
        <f t="shared" ref="M60:M70" si="23">M46/$M$57</f>
        <v>3.0291539122799506E-2</v>
      </c>
      <c r="N60" s="175">
        <f t="shared" ref="N60:N70" si="24">N46/$N$57</f>
        <v>2.2164431417613609E-2</v>
      </c>
      <c r="O60" s="175">
        <f t="shared" ref="O60:O70" si="25">O46/$O$57</f>
        <v>2.1232446462500967E-2</v>
      </c>
      <c r="P60" s="175">
        <f>P46/$P$57</f>
        <v>2.3217430263277931E-2</v>
      </c>
    </row>
    <row r="61" spans="1:18">
      <c r="B61" s="14" t="s">
        <v>9</v>
      </c>
      <c r="C61" s="175">
        <f t="shared" si="13"/>
        <v>5.1265468344399989E-2</v>
      </c>
      <c r="D61" s="175">
        <f t="shared" si="14"/>
        <v>5.0735147074987934E-2</v>
      </c>
      <c r="E61" s="175">
        <f t="shared" si="15"/>
        <v>7.1284296077894535E-2</v>
      </c>
      <c r="F61" s="175">
        <f t="shared" si="16"/>
        <v>5.3988875406705862E-2</v>
      </c>
      <c r="G61" s="175">
        <f t="shared" si="17"/>
        <v>6.1011123637477294E-2</v>
      </c>
      <c r="H61" s="175">
        <f t="shared" si="18"/>
        <v>6.9368383850856238E-2</v>
      </c>
      <c r="I61" s="175">
        <f t="shared" si="19"/>
        <v>6.4745922883620882E-2</v>
      </c>
      <c r="J61" s="175">
        <f t="shared" si="20"/>
        <v>4.7013873679915892E-2</v>
      </c>
      <c r="K61" s="175">
        <f t="shared" si="21"/>
        <v>6.5302078842796402E-2</v>
      </c>
      <c r="L61" s="175">
        <f t="shared" si="22"/>
        <v>5.0489291376358603E-2</v>
      </c>
      <c r="M61" s="175">
        <f t="shared" si="23"/>
        <v>8.2493223322481324E-2</v>
      </c>
      <c r="N61" s="175">
        <f t="shared" si="24"/>
        <v>5.2867846859246635E-2</v>
      </c>
      <c r="O61" s="175">
        <f t="shared" si="25"/>
        <v>5.0535136687096124E-2</v>
      </c>
      <c r="P61" s="175">
        <f t="shared" ref="P61:P70" si="26">P47/$P$57</f>
        <v>5.9416342414059672E-2</v>
      </c>
    </row>
    <row r="62" spans="1:18">
      <c r="B62" s="14" t="s">
        <v>34</v>
      </c>
      <c r="C62" s="175">
        <f t="shared" si="13"/>
        <v>9.4013195620631956E-2</v>
      </c>
      <c r="D62" s="175">
        <f t="shared" si="14"/>
        <v>8.6406567912765325E-2</v>
      </c>
      <c r="E62" s="175">
        <f t="shared" si="15"/>
        <v>0.12422434778405152</v>
      </c>
      <c r="F62" s="175">
        <f t="shared" si="16"/>
        <v>9.8905381353722996E-2</v>
      </c>
      <c r="G62" s="175">
        <f t="shared" si="17"/>
        <v>0.10804369689845848</v>
      </c>
      <c r="H62" s="175">
        <f t="shared" si="18"/>
        <v>0.12197354285301912</v>
      </c>
      <c r="I62" s="175">
        <f t="shared" si="19"/>
        <v>0.12201220593862921</v>
      </c>
      <c r="J62" s="175">
        <f t="shared" si="20"/>
        <v>8.8845390636040605E-2</v>
      </c>
      <c r="K62" s="175">
        <f t="shared" si="21"/>
        <v>0.11493307970762169</v>
      </c>
      <c r="L62" s="175">
        <f t="shared" si="22"/>
        <v>9.2580985662816029E-2</v>
      </c>
      <c r="M62" s="175">
        <f t="shared" si="23"/>
        <v>0.14513978017106033</v>
      </c>
      <c r="N62" s="175">
        <f t="shared" si="24"/>
        <v>9.5911202558598654E-2</v>
      </c>
      <c r="O62" s="175">
        <f t="shared" si="25"/>
        <v>9.1586349826236521E-2</v>
      </c>
      <c r="P62" s="175">
        <f t="shared" si="26"/>
        <v>0.10684790682178208</v>
      </c>
    </row>
    <row r="63" spans="1:18">
      <c r="B63" s="14" t="s">
        <v>35</v>
      </c>
      <c r="C63" s="175">
        <f t="shared" si="13"/>
        <v>3.9867397812332069E-2</v>
      </c>
      <c r="D63" s="175">
        <f t="shared" si="14"/>
        <v>6.6959089846944639E-2</v>
      </c>
      <c r="E63" s="175">
        <f t="shared" si="15"/>
        <v>8.1728109259055978E-2</v>
      </c>
      <c r="F63" s="175">
        <f t="shared" si="16"/>
        <v>0.12617402831494265</v>
      </c>
      <c r="G63" s="175">
        <f t="shared" si="17"/>
        <v>0.124919212324511</v>
      </c>
      <c r="H63" s="175">
        <f t="shared" si="18"/>
        <v>9.5179995642375101E-2</v>
      </c>
      <c r="I63" s="175">
        <f t="shared" si="19"/>
        <v>0.12306643595407543</v>
      </c>
      <c r="J63" s="175">
        <f t="shared" si="20"/>
        <v>7.0848486531782329E-2</v>
      </c>
      <c r="K63" s="175">
        <f t="shared" si="21"/>
        <v>7.6333127797409125E-2</v>
      </c>
      <c r="L63" s="175">
        <f t="shared" si="22"/>
        <v>0.17057201663917271</v>
      </c>
      <c r="M63" s="175">
        <f t="shared" si="23"/>
        <v>5.3962675527254554E-2</v>
      </c>
      <c r="N63" s="175">
        <f t="shared" si="24"/>
        <v>4.7486368390069381E-2</v>
      </c>
      <c r="O63" s="175">
        <f t="shared" si="25"/>
        <v>0.11437951798617983</v>
      </c>
      <c r="P63" s="175">
        <f t="shared" si="26"/>
        <v>8.7304941443303932E-2</v>
      </c>
    </row>
    <row r="64" spans="1:18">
      <c r="B64" s="14" t="s">
        <v>36</v>
      </c>
      <c r="C64" s="175">
        <f t="shared" si="13"/>
        <v>0.41025033907592173</v>
      </c>
      <c r="D64" s="175">
        <f t="shared" si="14"/>
        <v>0.3340559601304765</v>
      </c>
      <c r="E64" s="175">
        <f t="shared" si="15"/>
        <v>0.41262913633581016</v>
      </c>
      <c r="F64" s="175">
        <f t="shared" si="16"/>
        <v>0.36872466205848053</v>
      </c>
      <c r="G64" s="175">
        <f t="shared" si="17"/>
        <v>0.3779834238480671</v>
      </c>
      <c r="H64" s="175">
        <f t="shared" si="18"/>
        <v>0.4582175293908064</v>
      </c>
      <c r="I64" s="175">
        <f t="shared" si="19"/>
        <v>0.43507056868921196</v>
      </c>
      <c r="J64" s="175">
        <f t="shared" si="20"/>
        <v>0.37248504589984616</v>
      </c>
      <c r="K64" s="175">
        <f t="shared" si="21"/>
        <v>0.43537910970841204</v>
      </c>
      <c r="L64" s="175">
        <f t="shared" si="22"/>
        <v>0.40996565278146302</v>
      </c>
      <c r="M64" s="175">
        <f t="shared" si="23"/>
        <v>0.41438240983052821</v>
      </c>
      <c r="N64" s="175">
        <f t="shared" si="24"/>
        <v>0.36169811767241161</v>
      </c>
      <c r="O64" s="175">
        <f t="shared" si="25"/>
        <v>0.3887701501211388</v>
      </c>
      <c r="P64" s="175">
        <f t="shared" si="26"/>
        <v>0.40244868703186953</v>
      </c>
    </row>
    <row r="65" spans="2:16" s="6" customFormat="1">
      <c r="B65" s="7" t="s">
        <v>37</v>
      </c>
      <c r="C65" s="175">
        <f t="shared" si="13"/>
        <v>1.1364004205244924E-2</v>
      </c>
      <c r="D65" s="175">
        <f t="shared" si="14"/>
        <v>2.0781056865835663E-3</v>
      </c>
      <c r="E65" s="175">
        <f t="shared" si="15"/>
        <v>7.8176364794393313E-3</v>
      </c>
      <c r="F65" s="175">
        <f t="shared" si="16"/>
        <v>7.1428306302912066E-3</v>
      </c>
      <c r="G65" s="175">
        <f t="shared" si="17"/>
        <v>8.1621436845715073E-3</v>
      </c>
      <c r="H65" s="175">
        <f t="shared" si="18"/>
        <v>0</v>
      </c>
      <c r="I65" s="175">
        <f t="shared" si="19"/>
        <v>1.9663615700504247E-2</v>
      </c>
      <c r="J65" s="175">
        <f t="shared" si="20"/>
        <v>2.6805571388153142E-2</v>
      </c>
      <c r="K65" s="175">
        <f t="shared" si="21"/>
        <v>0</v>
      </c>
      <c r="L65" s="175">
        <f t="shared" si="22"/>
        <v>1.0399781650882647E-2</v>
      </c>
      <c r="M65" s="175">
        <f t="shared" si="23"/>
        <v>1.0378662077808255E-3</v>
      </c>
      <c r="N65" s="175">
        <f t="shared" si="24"/>
        <v>6.5085054172895236E-3</v>
      </c>
      <c r="O65" s="175">
        <f t="shared" si="25"/>
        <v>1.8599460080400267E-3</v>
      </c>
      <c r="P65" s="175">
        <f t="shared" si="26"/>
        <v>7.9397024563573407E-3</v>
      </c>
    </row>
    <row r="66" spans="2:16" s="6" customFormat="1">
      <c r="B66" s="7" t="s">
        <v>38</v>
      </c>
      <c r="C66" s="175">
        <f t="shared" si="13"/>
        <v>1.8066037026669399E-2</v>
      </c>
      <c r="D66" s="175">
        <f t="shared" si="14"/>
        <v>9.6428751177538116E-2</v>
      </c>
      <c r="E66" s="175">
        <f t="shared" si="15"/>
        <v>3.3301561290776552E-3</v>
      </c>
      <c r="F66" s="175">
        <f t="shared" si="16"/>
        <v>2.3673609795920411E-2</v>
      </c>
      <c r="G66" s="175">
        <f t="shared" si="17"/>
        <v>8.8264533140344874E-3</v>
      </c>
      <c r="H66" s="175">
        <f t="shared" si="18"/>
        <v>2.5369968243755231E-2</v>
      </c>
      <c r="I66" s="175">
        <f t="shared" si="19"/>
        <v>8.8993873406337104E-3</v>
      </c>
      <c r="J66" s="175">
        <f t="shared" si="20"/>
        <v>1.2949808841592872E-2</v>
      </c>
      <c r="K66" s="175">
        <f t="shared" si="21"/>
        <v>7.522479124338867E-2</v>
      </c>
      <c r="L66" s="175">
        <f t="shared" si="22"/>
        <v>6.987287428592618E-3</v>
      </c>
      <c r="M66" s="175">
        <f t="shared" si="23"/>
        <v>3.2338694177001713E-2</v>
      </c>
      <c r="N66" s="175">
        <f t="shared" si="24"/>
        <v>2.7932273075818446E-2</v>
      </c>
      <c r="O66" s="175">
        <f t="shared" si="25"/>
        <v>4.5815749232702131E-2</v>
      </c>
      <c r="P66" s="175">
        <f t="shared" si="26"/>
        <v>3.0065739933568991E-2</v>
      </c>
    </row>
    <row r="67" spans="2:16" s="6" customFormat="1">
      <c r="B67" s="14" t="s">
        <v>39</v>
      </c>
      <c r="C67" s="175">
        <f t="shared" si="13"/>
        <v>0.22021349805122609</v>
      </c>
      <c r="D67" s="175">
        <f t="shared" si="14"/>
        <v>0.21866739913790129</v>
      </c>
      <c r="E67" s="175">
        <f t="shared" si="15"/>
        <v>5.8641770238748628E-2</v>
      </c>
      <c r="F67" s="175">
        <f t="shared" si="16"/>
        <v>0.15317836240504945</v>
      </c>
      <c r="G67" s="175">
        <f t="shared" si="17"/>
        <v>0.16344397236427002</v>
      </c>
      <c r="H67" s="175">
        <f t="shared" si="18"/>
        <v>4.164923835509405E-2</v>
      </c>
      <c r="I67" s="175">
        <f t="shared" si="19"/>
        <v>8.2410559790675519E-2</v>
      </c>
      <c r="J67" s="175">
        <f t="shared" si="20"/>
        <v>0.24925838567151257</v>
      </c>
      <c r="K67" s="175">
        <f t="shared" si="21"/>
        <v>7.0070315795043511E-2</v>
      </c>
      <c r="L67" s="175">
        <f t="shared" si="22"/>
        <v>6.4023787524434619E-2</v>
      </c>
      <c r="M67" s="175">
        <f t="shared" si="23"/>
        <v>6.0754438032159748E-2</v>
      </c>
      <c r="N67" s="175">
        <f t="shared" si="24"/>
        <v>8.0026075174308195E-2</v>
      </c>
      <c r="O67" s="175">
        <f t="shared" si="25"/>
        <v>0.12257688728729134</v>
      </c>
      <c r="P67" s="175">
        <f t="shared" si="26"/>
        <v>0.11592848054264381</v>
      </c>
    </row>
    <row r="68" spans="2:16" s="6" customFormat="1">
      <c r="B68" s="14" t="s">
        <v>15</v>
      </c>
      <c r="C68" s="175">
        <f t="shared" si="13"/>
        <v>5.1181118813128999E-2</v>
      </c>
      <c r="D68" s="175">
        <f t="shared" si="14"/>
        <v>1.9876713502680526E-2</v>
      </c>
      <c r="E68" s="175">
        <f t="shared" si="15"/>
        <v>0.10553935869149143</v>
      </c>
      <c r="F68" s="175">
        <f t="shared" si="16"/>
        <v>4.2665229939323313E-2</v>
      </c>
      <c r="G68" s="175">
        <f t="shared" si="17"/>
        <v>2.6457471651182108E-2</v>
      </c>
      <c r="H68" s="175">
        <f t="shared" si="18"/>
        <v>8.8026048130190784E-2</v>
      </c>
      <c r="I68" s="175">
        <f t="shared" si="19"/>
        <v>6.0708998912850108E-2</v>
      </c>
      <c r="J68" s="175">
        <f t="shared" si="20"/>
        <v>2.2156300948578896E-2</v>
      </c>
      <c r="K68" s="175">
        <f t="shared" si="21"/>
        <v>9.7192590121794195E-2</v>
      </c>
      <c r="L68" s="175">
        <f t="shared" si="22"/>
        <v>4.0539616352920464E-2</v>
      </c>
      <c r="M68" s="175">
        <f t="shared" si="23"/>
        <v>7.7645409886806793E-2</v>
      </c>
      <c r="N68" s="175">
        <f t="shared" si="24"/>
        <v>6.7047984510210407E-2</v>
      </c>
      <c r="O68" s="175">
        <f t="shared" si="25"/>
        <v>6.8699325874525721E-2</v>
      </c>
      <c r="P68" s="175">
        <f t="shared" si="26"/>
        <v>6.27995165578559E-2</v>
      </c>
    </row>
    <row r="69" spans="2:16" s="6" customFormat="1">
      <c r="B69" s="7" t="s">
        <v>40</v>
      </c>
      <c r="C69" s="175">
        <f t="shared" si="13"/>
        <v>4.771327845325192E-2</v>
      </c>
      <c r="D69" s="175">
        <f t="shared" si="14"/>
        <v>3.1027214069011478E-2</v>
      </c>
      <c r="E69" s="175">
        <f t="shared" si="15"/>
        <v>6.5785638248705675E-2</v>
      </c>
      <c r="F69" s="175">
        <f t="shared" si="16"/>
        <v>9.3054429841092842E-3</v>
      </c>
      <c r="G69" s="175">
        <f t="shared" si="17"/>
        <v>3.5822132421307266E-2</v>
      </c>
      <c r="H69" s="175">
        <f t="shared" si="18"/>
        <v>2.5615743712942854E-2</v>
      </c>
      <c r="I69" s="175">
        <f t="shared" si="19"/>
        <v>2.0205251400765487E-2</v>
      </c>
      <c r="J69" s="175">
        <f t="shared" si="20"/>
        <v>4.672980738567109E-2</v>
      </c>
      <c r="K69" s="175">
        <f t="shared" si="21"/>
        <v>1.6064644169457704E-2</v>
      </c>
      <c r="L69" s="175">
        <f t="shared" si="22"/>
        <v>8.4322012353466008E-2</v>
      </c>
      <c r="M69" s="175">
        <f t="shared" si="23"/>
        <v>7.4856354597769209E-2</v>
      </c>
      <c r="N69" s="175">
        <f t="shared" si="24"/>
        <v>0.20993356009212596</v>
      </c>
      <c r="O69" s="175">
        <f t="shared" si="25"/>
        <v>5.0850374267813879E-2</v>
      </c>
      <c r="P69" s="175">
        <f t="shared" si="26"/>
        <v>6.1905425261868992E-2</v>
      </c>
    </row>
    <row r="70" spans="2:16" s="6" customFormat="1">
      <c r="B70" s="17" t="s">
        <v>41</v>
      </c>
      <c r="C70" s="176">
        <f t="shared" si="13"/>
        <v>3.6159784316438653E-2</v>
      </c>
      <c r="D70" s="176">
        <f t="shared" si="14"/>
        <v>7.0349415057121459E-2</v>
      </c>
      <c r="E70" s="176">
        <f t="shared" si="15"/>
        <v>4.1902743056288577E-2</v>
      </c>
      <c r="F70" s="176">
        <f t="shared" si="16"/>
        <v>9.4135266822668179E-2</v>
      </c>
      <c r="G70" s="176">
        <f t="shared" si="17"/>
        <v>5.9528918989806938E-2</v>
      </c>
      <c r="H70" s="176">
        <f t="shared" si="18"/>
        <v>4.5480940908470872E-2</v>
      </c>
      <c r="I70" s="176">
        <f t="shared" si="19"/>
        <v>3.882512142721397E-2</v>
      </c>
      <c r="J70" s="176">
        <f t="shared" si="20"/>
        <v>4.4919934696890082E-2</v>
      </c>
      <c r="K70" s="176">
        <f t="shared" si="21"/>
        <v>2.7518720176047909E-2</v>
      </c>
      <c r="L70" s="176">
        <f t="shared" si="22"/>
        <v>5.0499082686582486E-2</v>
      </c>
      <c r="M70" s="176">
        <f t="shared" si="23"/>
        <v>2.7097609124357554E-2</v>
      </c>
      <c r="N70" s="176">
        <f t="shared" si="24"/>
        <v>2.8423634832307695E-2</v>
      </c>
      <c r="O70" s="176">
        <f t="shared" si="25"/>
        <v>4.3694116246474644E-2</v>
      </c>
      <c r="P70" s="176">
        <f t="shared" si="26"/>
        <v>4.2125827273412034E-2</v>
      </c>
    </row>
    <row r="71" spans="2:16" s="6" customFormat="1">
      <c r="B71" s="42" t="s">
        <v>65</v>
      </c>
      <c r="C71" s="177">
        <f t="shared" ref="C71:P71" si="27">SUM(C60:C70)</f>
        <v>1.0000000000000002</v>
      </c>
      <c r="D71" s="177">
        <f t="shared" si="27"/>
        <v>1</v>
      </c>
      <c r="E71" s="177">
        <f t="shared" si="27"/>
        <v>1</v>
      </c>
      <c r="F71" s="177">
        <f t="shared" si="27"/>
        <v>0.99999999999999989</v>
      </c>
      <c r="G71" s="177">
        <f t="shared" si="27"/>
        <v>1</v>
      </c>
      <c r="H71" s="177">
        <f t="shared" si="27"/>
        <v>1</v>
      </c>
      <c r="I71" s="177">
        <f t="shared" si="27"/>
        <v>1</v>
      </c>
      <c r="J71" s="177">
        <f t="shared" si="27"/>
        <v>1</v>
      </c>
      <c r="K71" s="177">
        <f t="shared" si="27"/>
        <v>1</v>
      </c>
      <c r="L71" s="177">
        <f t="shared" si="27"/>
        <v>1.0000000000000002</v>
      </c>
      <c r="M71" s="177">
        <f t="shared" si="27"/>
        <v>0.99999999999999967</v>
      </c>
      <c r="N71" s="177">
        <f t="shared" si="27"/>
        <v>1</v>
      </c>
      <c r="O71" s="177">
        <f t="shared" si="27"/>
        <v>1</v>
      </c>
      <c r="P71" s="177">
        <f t="shared" si="27"/>
        <v>1.0000000000000002</v>
      </c>
    </row>
    <row r="72" spans="2:16" s="6" customFormat="1">
      <c r="B72" s="14"/>
      <c r="C72" s="15"/>
      <c r="D72" s="15"/>
      <c r="E72" s="15"/>
      <c r="F72" s="15"/>
      <c r="G72" s="15"/>
      <c r="H72" s="15"/>
      <c r="I72" s="15"/>
      <c r="J72" s="15"/>
      <c r="K72" s="15"/>
      <c r="L72" s="15"/>
      <c r="M72" s="15"/>
      <c r="N72" s="15"/>
      <c r="O72" s="15"/>
      <c r="P72" s="15"/>
    </row>
    <row r="73" spans="2:16" s="6" customFormat="1">
      <c r="B73" s="14"/>
      <c r="C73" s="46"/>
      <c r="D73" s="46"/>
      <c r="E73" s="46"/>
      <c r="F73" s="46"/>
      <c r="G73" s="46"/>
      <c r="H73" s="46"/>
      <c r="I73" s="46"/>
      <c r="J73" s="46"/>
      <c r="K73" s="46"/>
      <c r="L73" s="46"/>
      <c r="M73" s="46"/>
      <c r="N73" s="46"/>
      <c r="O73" s="46"/>
      <c r="P73" s="15"/>
    </row>
    <row r="74" spans="2:16" s="6" customFormat="1">
      <c r="B74" s="56" t="s">
        <v>208</v>
      </c>
      <c r="C74" s="24" t="s">
        <v>20</v>
      </c>
      <c r="D74" s="24" t="s">
        <v>21</v>
      </c>
      <c r="E74" s="24" t="s">
        <v>22</v>
      </c>
      <c r="F74" s="24" t="s">
        <v>23</v>
      </c>
      <c r="G74" s="24" t="s">
        <v>24</v>
      </c>
      <c r="H74" s="24" t="s">
        <v>25</v>
      </c>
      <c r="I74" s="24" t="s">
        <v>26</v>
      </c>
      <c r="J74" s="24" t="s">
        <v>27</v>
      </c>
      <c r="K74" s="24" t="s">
        <v>28</v>
      </c>
      <c r="L74" s="24" t="s">
        <v>29</v>
      </c>
      <c r="M74" s="24" t="s">
        <v>30</v>
      </c>
      <c r="N74" s="24" t="s">
        <v>31</v>
      </c>
      <c r="O74" s="24" t="s">
        <v>32</v>
      </c>
      <c r="P74" s="24" t="s">
        <v>81</v>
      </c>
    </row>
    <row r="75" spans="2:16" s="6" customFormat="1">
      <c r="B75" s="7" t="s">
        <v>33</v>
      </c>
      <c r="C75" s="292">
        <f>IFERROR(C46/'2021-22 CC'!C46-1," ")</f>
        <v>-9.8604223324268214E-2</v>
      </c>
      <c r="D75" s="292">
        <f>IFERROR(D46/'2021-22 CC'!D46-1," ")</f>
        <v>-4.2620093953629312E-2</v>
      </c>
      <c r="E75" s="292">
        <f>IFERROR(E46/'2021-22 CC'!E46-1," ")</f>
        <v>-2.5381051500705021E-2</v>
      </c>
      <c r="F75" s="292">
        <f>IFERROR(F46/'2021-22 CC'!F46-1," ")</f>
        <v>-0.12930634227876303</v>
      </c>
      <c r="G75" s="292">
        <f>IFERROR(G46/'2021-22 CC'!G46-1," ")</f>
        <v>-9.9216415806979152E-2</v>
      </c>
      <c r="H75" s="292">
        <f>IFERROR(H46/'2021-22 CC'!H46-1," ")</f>
        <v>-3.7912230589457252E-2</v>
      </c>
      <c r="I75" s="292">
        <f>IFERROR(I46/'2021-22 CC'!I46-1," ")</f>
        <v>-7.680454176804552E-2</v>
      </c>
      <c r="J75" s="292">
        <f>IFERROR(J46/'2021-22 CC'!J46-1," ")</f>
        <v>-8.5054295132829139E-2</v>
      </c>
      <c r="K75" s="292">
        <f>IFERROR(K46/'2021-22 CC'!K46-1," ")</f>
        <v>-0.11888288187344165</v>
      </c>
      <c r="L75" s="292">
        <f>IFERROR(L46/'2021-22 CC'!L46-1," ")</f>
        <v>-7.9065807079430894E-2</v>
      </c>
      <c r="M75" s="292">
        <f>IFERROR(M46/'2021-22 CC'!M46-1," ")</f>
        <v>-0.15704471845816437</v>
      </c>
      <c r="N75" s="292">
        <f>IFERROR(N46/'2021-22 CC'!N46-1," ")</f>
        <v>-7.5845902347244309E-2</v>
      </c>
      <c r="O75" s="292">
        <f>IFERROR(O46/'2021-22 CC'!O46-1," ")</f>
        <v>-7.6123128119800376E-2</v>
      </c>
      <c r="P75" s="292">
        <f>IFERROR(P46/'2021-22 CC'!P46-1," ")</f>
        <v>-8.7217821365843218E-2</v>
      </c>
    </row>
    <row r="76" spans="2:16" s="6" customFormat="1">
      <c r="B76" s="7" t="s">
        <v>9</v>
      </c>
      <c r="C76" s="292">
        <f>IFERROR(C47/'2021-22 CC'!C47-1," ")</f>
        <v>-7.1689002759164122E-2</v>
      </c>
      <c r="D76" s="292">
        <f>IFERROR(D47/'2021-22 CC'!D47-1," ")</f>
        <v>-1.0191579416351182E-2</v>
      </c>
      <c r="E76" s="292">
        <f>IFERROR(E47/'2021-22 CC'!E47-1," ")</f>
        <v>9.8385606348863064E-3</v>
      </c>
      <c r="F76" s="292">
        <f>IFERROR(F47/'2021-22 CC'!F47-1," ")</f>
        <v>-2.6393345995153528E-2</v>
      </c>
      <c r="G76" s="292">
        <f>IFERROR(G47/'2021-22 CC'!G47-1," ")</f>
        <v>-4.6380530285358823E-2</v>
      </c>
      <c r="H76" s="292">
        <f>IFERROR(H47/'2021-22 CC'!H47-1," ")</f>
        <v>-2.4338191890296623E-2</v>
      </c>
      <c r="I76" s="292">
        <f>IFERROR(I47/'2021-22 CC'!I47-1," ")</f>
        <v>-4.6959648227777429E-2</v>
      </c>
      <c r="J76" s="292">
        <f>IFERROR(J47/'2021-22 CC'!J47-1," ")</f>
        <v>-8.7505342641401862E-2</v>
      </c>
      <c r="K76" s="292">
        <f>IFERROR(K47/'2021-22 CC'!K47-1," ")</f>
        <v>-9.158567813234697E-2</v>
      </c>
      <c r="L76" s="292">
        <f>IFERROR(L47/'2021-22 CC'!L47-1," ")</f>
        <v>-5.9909615270262062E-2</v>
      </c>
      <c r="M76" s="292">
        <f>IFERROR(M47/'2021-22 CC'!M47-1," ")</f>
        <v>-9.6010853860520662E-2</v>
      </c>
      <c r="N76" s="292">
        <f>IFERROR(N47/'2021-22 CC'!N47-1," ")</f>
        <v>-6.5822326030927636E-2</v>
      </c>
      <c r="O76" s="292">
        <f>IFERROR(O47/'2021-22 CC'!O47-1," ")</f>
        <v>-5.6028492008339259E-2</v>
      </c>
      <c r="P76" s="292">
        <f>IFERROR(P47/'2021-22 CC'!P47-1," ")</f>
        <v>-5.8607962988248996E-2</v>
      </c>
    </row>
    <row r="77" spans="2:16" s="6" customFormat="1">
      <c r="B77" s="14" t="s">
        <v>34</v>
      </c>
      <c r="C77" s="292">
        <f>IFERROR(C48/'2021-22 CC'!C48-1," ")</f>
        <v>-2.8329332015252229E-2</v>
      </c>
      <c r="D77" s="292">
        <f>IFERROR(D48/'2021-22 CC'!D48-1," ")</f>
        <v>1.3382649630127696E-2</v>
      </c>
      <c r="E77" s="292">
        <f>IFERROR(E48/'2021-22 CC'!E48-1," ")</f>
        <v>1.5211640211640454E-2</v>
      </c>
      <c r="F77" s="292">
        <f>IFERROR(F48/'2021-22 CC'!F48-1," ")</f>
        <v>7.6202571836799349E-2</v>
      </c>
      <c r="G77" s="292">
        <f>IFERROR(G48/'2021-22 CC'!G48-1," ")</f>
        <v>-1.7625948303275463E-2</v>
      </c>
      <c r="H77" s="292">
        <f>IFERROR(H48/'2021-22 CC'!H48-1," ")</f>
        <v>-1.1457402638355818E-2</v>
      </c>
      <c r="I77" s="292">
        <f>IFERROR(I48/'2021-22 CC'!I48-1," ")</f>
        <v>-2.3429829914824785E-2</v>
      </c>
      <c r="J77" s="292">
        <f>IFERROR(J48/'2021-22 CC'!J48-1," ")</f>
        <v>-5.0398714029060487E-2</v>
      </c>
      <c r="K77" s="292">
        <f>IFERROR(K48/'2021-22 CC'!K48-1," ")</f>
        <v>-5.0483216920630847E-2</v>
      </c>
      <c r="L77" s="292">
        <f>IFERROR(L48/'2021-22 CC'!L48-1," ")</f>
        <v>-4.0457431601342631E-2</v>
      </c>
      <c r="M77" s="292">
        <f>IFERROR(M48/'2021-22 CC'!M48-1," ")</f>
        <v>-4.1772394822696457E-2</v>
      </c>
      <c r="N77" s="292">
        <f>IFERROR(N48/'2021-22 CC'!N48-1," ")</f>
        <v>-1.6869618263297581E-2</v>
      </c>
      <c r="O77" s="292">
        <f>IFERROR(O48/'2021-22 CC'!O48-1," ")</f>
        <v>-2.7282648235722129E-2</v>
      </c>
      <c r="P77" s="292">
        <f>IFERROR(P48/'2021-22 CC'!P48-1," ")</f>
        <v>-2.3755416667635809E-2</v>
      </c>
    </row>
    <row r="78" spans="2:16" s="6" customFormat="1">
      <c r="B78" s="14" t="s">
        <v>35</v>
      </c>
      <c r="C78" s="292">
        <f>IFERROR(C49/'2021-22 CC'!C49-1," ")</f>
        <v>-2.2471910112358273E-3</v>
      </c>
      <c r="D78" s="292">
        <f>IFERROR(D49/'2021-22 CC'!D49-1," ")</f>
        <v>0</v>
      </c>
      <c r="E78" s="292">
        <f>IFERROR(E49/'2021-22 CC'!E49-1," ")</f>
        <v>2.3293733985558784E-3</v>
      </c>
      <c r="F78" s="292">
        <f>IFERROR(F49/'2021-22 CC'!F49-1," ")</f>
        <v>-0.1050663039782388</v>
      </c>
      <c r="G78" s="292">
        <f>IFERROR(G49/'2021-22 CC'!G49-1," ")</f>
        <v>-6.5745856353591203E-2</v>
      </c>
      <c r="H78" s="292">
        <f>IFERROR(H49/'2021-22 CC'!H49-1," ")</f>
        <v>4.0167656304575639E-2</v>
      </c>
      <c r="I78" s="292">
        <f>IFERROR(I49/'2021-22 CC'!I49-1," ")</f>
        <v>-4.1974052403968454E-2</v>
      </c>
      <c r="J78" s="292">
        <f>IFERROR(J49/'2021-22 CC'!J49-1," ")</f>
        <v>3.452178834182229E-2</v>
      </c>
      <c r="K78" s="292">
        <f>IFERROR(K49/'2021-22 CC'!K49-1," ")</f>
        <v>-2.5222282707312749E-2</v>
      </c>
      <c r="L78" s="292">
        <f>IFERROR(L49/'2021-22 CC'!L49-1," ")</f>
        <v>-5.8964437073890652E-3</v>
      </c>
      <c r="M78" s="292">
        <f>IFERROR(M49/'2021-22 CC'!M49-1," ")</f>
        <v>6.8052930056710759E-2</v>
      </c>
      <c r="N78" s="292">
        <f>IFERROR(N49/'2021-22 CC'!N49-1," ")</f>
        <v>3.9751947845441116E-3</v>
      </c>
      <c r="O78" s="292">
        <f>IFERROR(O49/'2021-22 CC'!O49-1," ")</f>
        <v>1.6733357584576058E-2</v>
      </c>
      <c r="P78" s="292">
        <f>IFERROR(P49/'2021-22 CC'!P49-1," ")</f>
        <v>-8.5067374690674935E-3</v>
      </c>
    </row>
    <row r="79" spans="2:16" s="6" customFormat="1">
      <c r="B79" s="14" t="s">
        <v>36</v>
      </c>
      <c r="C79" s="292">
        <f>IFERROR(C50/'2021-22 CC'!C50-1," ")</f>
        <v>-6.8957647288971913E-3</v>
      </c>
      <c r="D79" s="292">
        <f>IFERROR(D50/'2021-22 CC'!D50-1," ")</f>
        <v>-4.8881557772771145E-2</v>
      </c>
      <c r="E79" s="292">
        <f>IFERROR(E50/'2021-22 CC'!E50-1," ")</f>
        <v>5.0303367255674747E-2</v>
      </c>
      <c r="F79" s="292">
        <f>IFERROR(F50/'2021-22 CC'!F50-1," ")</f>
        <v>1.9078849306900958E-2</v>
      </c>
      <c r="G79" s="292">
        <f>IFERROR(G50/'2021-22 CC'!G50-1," ")</f>
        <v>1.4909583787893865E-2</v>
      </c>
      <c r="H79" s="292">
        <f>IFERROR(H50/'2021-22 CC'!H50-1," ")</f>
        <v>4.8621269748390983E-2</v>
      </c>
      <c r="I79" s="292">
        <f>IFERROR(I50/'2021-22 CC'!I50-1," ")</f>
        <v>6.4206066903800929E-2</v>
      </c>
      <c r="J79" s="292">
        <f>IFERROR(J50/'2021-22 CC'!J50-1," ")</f>
        <v>-8.3576776490160709E-3</v>
      </c>
      <c r="K79" s="292">
        <f>IFERROR(K50/'2021-22 CC'!K50-1," ")</f>
        <v>3.4894619515654757E-2</v>
      </c>
      <c r="L79" s="292">
        <f>IFERROR(L50/'2021-22 CC'!L50-1," ")</f>
        <v>-4.5103834785613639E-3</v>
      </c>
      <c r="M79" s="292">
        <f>IFERROR(M50/'2021-22 CC'!M50-1," ")</f>
        <v>-2.5420238852907118E-2</v>
      </c>
      <c r="N79" s="292">
        <f>IFERROR(N50/'2021-22 CC'!N50-1," ")</f>
        <v>3.1164570803717595E-2</v>
      </c>
      <c r="O79" s="292">
        <f>IFERROR(O50/'2021-22 CC'!O50-1," ")</f>
        <v>3.8407148566392824E-2</v>
      </c>
      <c r="P79" s="292">
        <f>IFERROR(P50/'2021-22 CC'!P50-1," ")</f>
        <v>1.8564122594340704E-2</v>
      </c>
    </row>
    <row r="80" spans="2:16" s="6" customFormat="1">
      <c r="B80" s="7" t="s">
        <v>37</v>
      </c>
      <c r="C80" s="292">
        <f>IFERROR(C51/'2021-22 CC'!C51-1," ")</f>
        <v>-6.9052102950408756E-3</v>
      </c>
      <c r="D80" s="292">
        <f>IFERROR(D51/'2021-22 CC'!D51-1," ")</f>
        <v>9.751243781094554E-2</v>
      </c>
      <c r="E80" s="292">
        <f>IFERROR(E51/'2021-22 CC'!E51-1," ")</f>
        <v>-0.24031007751937961</v>
      </c>
      <c r="F80" s="292">
        <f>IFERROR(F51/'2021-22 CC'!F51-1," ")</f>
        <v>-0.20150053590568051</v>
      </c>
      <c r="G80" s="292">
        <f>IFERROR(G51/'2021-22 CC'!G51-1," ")</f>
        <v>0.24424424424424407</v>
      </c>
      <c r="H80" s="292" t="str">
        <f>IFERROR(H51/'2021-22 CC'!H51-1," ")</f>
        <v xml:space="preserve"> </v>
      </c>
      <c r="I80" s="292">
        <f>IFERROR(I51/'2021-22 CC'!I51-1," ")</f>
        <v>3.5329203945859255E-2</v>
      </c>
      <c r="J80" s="292">
        <f>IFERROR(J51/'2021-22 CC'!J51-1," ")</f>
        <v>6.7321688500727728E-3</v>
      </c>
      <c r="K80" s="292" t="str">
        <f>IFERROR(K51/'2021-22 CC'!K51-1," ")</f>
        <v xml:space="preserve"> </v>
      </c>
      <c r="L80" s="292">
        <f>IFERROR(L51/'2021-22 CC'!L51-1," ")</f>
        <v>0.13581952117863705</v>
      </c>
      <c r="M80" s="292">
        <f>IFERROR(M51/'2021-22 CC'!M51-1," ")</f>
        <v>-5.9615384615384404E-2</v>
      </c>
      <c r="N80" s="292">
        <f>IFERROR(N51/'2021-22 CC'!N51-1," ")</f>
        <v>0.12477255003899157</v>
      </c>
      <c r="O80" s="292">
        <f>IFERROR(O51/'2021-22 CC'!O51-1," ")</f>
        <v>0.14267756128221265</v>
      </c>
      <c r="P80" s="292">
        <f>IFERROR(P51/'2021-22 CC'!P51-1," ")</f>
        <v>1.4828990837458367E-2</v>
      </c>
    </row>
    <row r="81" spans="2:16" s="6" customFormat="1">
      <c r="B81" s="7" t="s">
        <v>38</v>
      </c>
      <c r="C81" s="292">
        <f>IFERROR(C52/'2021-22 CC'!C52-1," ")</f>
        <v>-3.8700430004777631E-2</v>
      </c>
      <c r="D81" s="292">
        <f>IFERROR(D52/'2021-22 CC'!D52-1," ")</f>
        <v>0.15492957746478875</v>
      </c>
      <c r="E81" s="292">
        <f>IFERROR(E52/'2021-22 CC'!E52-1," ")</f>
        <v>-5.5372642921281079E-2</v>
      </c>
      <c r="F81" s="292">
        <f>IFERROR(F52/'2021-22 CC'!F52-1," ")</f>
        <v>0.25977891156462607</v>
      </c>
      <c r="G81" s="292">
        <f>IFERROR(G52/'2021-22 CC'!G52-1," ")</f>
        <v>-2.7141133896260494E-2</v>
      </c>
      <c r="H81" s="292">
        <f>IFERROR(H52/'2021-22 CC'!H52-1," ")</f>
        <v>7.2350645451816131E-2</v>
      </c>
      <c r="I81" s="292">
        <f>IFERROR(I52/'2021-22 CC'!I52-1," ")</f>
        <v>0.14854732895970035</v>
      </c>
      <c r="J81" s="292">
        <f>IFERROR(J52/'2021-22 CC'!J52-1," ")</f>
        <v>-0.25460122699386512</v>
      </c>
      <c r="K81" s="292">
        <f>IFERROR(K52/'2021-22 CC'!K52-1," ")</f>
        <v>-5.3008168862918037E-2</v>
      </c>
      <c r="L81" s="292">
        <f>IFERROR(L52/'2021-22 CC'!L52-1," ")</f>
        <v>-0.332102081934184</v>
      </c>
      <c r="M81" s="292">
        <f>IFERROR(M52/'2021-22 CC'!M52-1," ")</f>
        <v>-4.1291980179849475E-2</v>
      </c>
      <c r="N81" s="292">
        <f>IFERROR(N52/'2021-22 CC'!N52-1," ")</f>
        <v>3.377009320545854E-3</v>
      </c>
      <c r="O81" s="292">
        <f>IFERROR(O52/'2021-22 CC'!O52-1," ")</f>
        <v>3.1716167181830235E-2</v>
      </c>
      <c r="P81" s="292">
        <f>IFERROR(P52/'2021-22 CC'!P52-1," ")</f>
        <v>-8.6806832389498823E-3</v>
      </c>
    </row>
    <row r="82" spans="2:16" s="6" customFormat="1">
      <c r="B82" s="7" t="s">
        <v>39</v>
      </c>
      <c r="C82" s="292">
        <f>IFERROR(C53/'2021-22 CC'!C53-1," ")</f>
        <v>-2.0224719101123556E-2</v>
      </c>
      <c r="D82" s="292">
        <f>IFERROR(D53/'2021-22 CC'!D53-1," ")</f>
        <v>-9.7667638483964869E-2</v>
      </c>
      <c r="E82" s="292">
        <f>IFERROR(E53/'2021-22 CC'!E53-1," ")</f>
        <v>1.3679890560875485E-2</v>
      </c>
      <c r="F82" s="292">
        <f>IFERROR(F53/'2021-22 CC'!F53-1," ")</f>
        <v>7.0680628272251411E-2</v>
      </c>
      <c r="G82" s="292">
        <f>IFERROR(G53/'2021-22 CC'!G53-1," ")</f>
        <v>-3.8043478260869512E-2</v>
      </c>
      <c r="H82" s="292">
        <f>IFERROR(H53/'2021-22 CC'!H53-1," ")</f>
        <v>1.4598540145985384E-2</v>
      </c>
      <c r="I82" s="292">
        <f>IFERROR(I53/'2021-22 CC'!I53-1," ")</f>
        <v>-0.10333333333333339</v>
      </c>
      <c r="J82" s="292">
        <f>IFERROR(J53/'2021-22 CC'!J53-1," ")</f>
        <v>-1.7895490336435338E-2</v>
      </c>
      <c r="K82" s="292">
        <f>IFERROR(K53/'2021-22 CC'!K53-1," ")</f>
        <v>-4.1020966271649972E-2</v>
      </c>
      <c r="L82" s="292">
        <f>IFERROR(L53/'2021-22 CC'!L53-1," ")</f>
        <v>-1.9172552976791102E-2</v>
      </c>
      <c r="M82" s="292">
        <f>IFERROR(M53/'2021-22 CC'!M53-1," ")</f>
        <v>-1.1866235167206085E-2</v>
      </c>
      <c r="N82" s="292">
        <f>IFERROR(N53/'2021-22 CC'!N53-1," ")</f>
        <v>5.3144375553586531E-3</v>
      </c>
      <c r="O82" s="292">
        <f>IFERROR(O53/'2021-22 CC'!O53-1," ")</f>
        <v>-3.1084154662623154E-2</v>
      </c>
      <c r="P82" s="292">
        <f>IFERROR(P53/'2021-22 CC'!P53-1," ")</f>
        <v>-2.7326958505132115E-2</v>
      </c>
    </row>
    <row r="83" spans="2:16" s="6" customFormat="1">
      <c r="B83" s="7" t="s">
        <v>15</v>
      </c>
      <c r="C83" s="292">
        <f>IFERROR(C54/'2021-22 CC'!C54-1," ")</f>
        <v>-2.8409090909090939E-2</v>
      </c>
      <c r="D83" s="292">
        <f>IFERROR(D54/'2021-22 CC'!D54-1," ")</f>
        <v>-0.11715481171548126</v>
      </c>
      <c r="E83" s="292">
        <f>IFERROR(E54/'2021-22 CC'!E54-1," ")</f>
        <v>9.3114754098360564E-2</v>
      </c>
      <c r="F83" s="292">
        <f>IFERROR(F54/'2021-22 CC'!F54-1," ")</f>
        <v>1.8761726078799779E-3</v>
      </c>
      <c r="G83" s="292">
        <f>IFERROR(G54/'2021-22 CC'!G54-1," ")</f>
        <v>-1.0330578512396382E-3</v>
      </c>
      <c r="H83" s="292">
        <f>IFERROR(H54/'2021-22 CC'!H54-1," ")</f>
        <v>-9.9850224663003972E-3</v>
      </c>
      <c r="I83" s="292">
        <f>IFERROR(I54/'2021-22 CC'!I54-1," ")</f>
        <v>-5.8028169014084363E-2</v>
      </c>
      <c r="J83" s="292">
        <f>IFERROR(J54/'2021-22 CC'!J54-1," ")</f>
        <v>-3.2440056417489593E-2</v>
      </c>
      <c r="K83" s="292">
        <f>IFERROR(K54/'2021-22 CC'!K54-1," ")</f>
        <v>2.9325513196480912E-3</v>
      </c>
      <c r="L83" s="292">
        <f>IFERROR(L54/'2021-22 CC'!L54-1," ")</f>
        <v>-6.2550771730300436E-2</v>
      </c>
      <c r="M83" s="292">
        <f>IFERROR(M54/'2021-22 CC'!M54-1," ")</f>
        <v>-8.7318087318087434E-2</v>
      </c>
      <c r="N83" s="292">
        <f>IFERROR(N54/'2021-22 CC'!N54-1," ")</f>
        <v>-5.6613756613756672E-2</v>
      </c>
      <c r="O83" s="292">
        <f>IFERROR(O54/'2021-22 CC'!O54-1," ")</f>
        <v>5.2395209580839985E-3</v>
      </c>
      <c r="P83" s="292">
        <f>IFERROR(P54/'2021-22 CC'!P54-1," ")</f>
        <v>-1.978000456963791E-2</v>
      </c>
    </row>
    <row r="84" spans="2:16" s="6" customFormat="1">
      <c r="B84" s="7" t="s">
        <v>40</v>
      </c>
      <c r="C84" s="292">
        <f>IFERROR(C55/'2021-22 CC'!C55-1," ")</f>
        <v>0.10807447581536311</v>
      </c>
      <c r="D84" s="292">
        <f>IFERROR(D55/'2021-22 CC'!D55-1," ")</f>
        <v>-5.0040530269107042E-2</v>
      </c>
      <c r="E84" s="292">
        <f>IFERROR(E55/'2021-22 CC'!E55-1," ")</f>
        <v>-0.16034715764367868</v>
      </c>
      <c r="F84" s="292">
        <f>IFERROR(F55/'2021-22 CC'!F55-1," ")</f>
        <v>-0.10058951127375748</v>
      </c>
      <c r="G84" s="292">
        <f>IFERROR(G55/'2021-22 CC'!G55-1," ")</f>
        <v>-4.0991098617847999E-2</v>
      </c>
      <c r="H84" s="292">
        <f>IFERROR(H55/'2021-22 CC'!H55-1," ")</f>
        <v>1.4839856574937027E-2</v>
      </c>
      <c r="I84" s="292">
        <f>IFERROR(I55/'2021-22 CC'!I55-1," ")</f>
        <v>0.10680988429681393</v>
      </c>
      <c r="J84" s="292">
        <f>IFERROR(J55/'2021-22 CC'!J55-1," ")</f>
        <v>8.4315348543573698E-2</v>
      </c>
      <c r="K84" s="292">
        <f>IFERROR(K55/'2021-22 CC'!K55-1," ")</f>
        <v>-2.0431938951561035E-2</v>
      </c>
      <c r="L84" s="292">
        <f>IFERROR(L55/'2021-22 CC'!L55-1," ")</f>
        <v>-2.1660113733299791E-2</v>
      </c>
      <c r="M84" s="292">
        <f>IFERROR(M55/'2021-22 CC'!M55-1," ")</f>
        <v>8.5237724668302928E-2</v>
      </c>
      <c r="N84" s="292">
        <f>IFERROR(N55/'2021-22 CC'!N55-1," ")</f>
        <v>8.7494046788566315E-2</v>
      </c>
      <c r="O84" s="292">
        <f>IFERROR(O55/'2021-22 CC'!O55-1," ")</f>
        <v>0.5115944022214447</v>
      </c>
      <c r="P84" s="292">
        <f>IFERROR(P55/'2021-22 CC'!P55-1," ")</f>
        <v>5.939917310404752E-2</v>
      </c>
    </row>
    <row r="85" spans="2:16" s="6" customFormat="1">
      <c r="B85" s="17" t="s">
        <v>41</v>
      </c>
      <c r="C85" s="298">
        <f>IFERROR(C56/'2021-22 CC'!C56-1," ")</f>
        <v>5.0401722832151385E-2</v>
      </c>
      <c r="D85" s="298">
        <f>IFERROR(D56/'2021-22 CC'!D56-1," ")</f>
        <v>-4.2330785579589469E-2</v>
      </c>
      <c r="E85" s="298">
        <f>IFERROR(E56/'2021-22 CC'!E56-1," ")</f>
        <v>3.234059129829725E-2</v>
      </c>
      <c r="F85" s="298">
        <f>IFERROR(F56/'2021-22 CC'!F56-1," ")</f>
        <v>-2.6252185464228472E-2</v>
      </c>
      <c r="G85" s="298">
        <f>IFERROR(G56/'2021-22 CC'!G56-1," ")</f>
        <v>6.9252977273931204E-2</v>
      </c>
      <c r="H85" s="298">
        <f>IFERROR(H56/'2021-22 CC'!H56-1," ")</f>
        <v>7.2842995344839512E-2</v>
      </c>
      <c r="I85" s="298">
        <f>IFERROR(I56/'2021-22 CC'!I56-1," ")</f>
        <v>0.10018819972849324</v>
      </c>
      <c r="J85" s="298">
        <f>IFERROR(J56/'2021-22 CC'!J56-1," ")</f>
        <v>3.7295150055831616E-2</v>
      </c>
      <c r="K85" s="298">
        <f>IFERROR(K56/'2021-22 CC'!K56-1," ")</f>
        <v>9.7149796442792091E-2</v>
      </c>
      <c r="L85" s="298">
        <f>IFERROR(L56/'2021-22 CC'!L56-1," ")</f>
        <v>4.3544497176420949E-2</v>
      </c>
      <c r="M85" s="298">
        <f>IFERROR(M56/'2021-22 CC'!M56-1," ")</f>
        <v>5.0949729080577155E-2</v>
      </c>
      <c r="N85" s="298">
        <f>IFERROR(N56/'2021-22 CC'!N56-1," ")</f>
        <v>5.8048387634173082E-2</v>
      </c>
      <c r="O85" s="298">
        <f>IFERROR(O56/'2021-22 CC'!O56-1," ")</f>
        <v>7.2681474416031788E-2</v>
      </c>
      <c r="P85" s="298">
        <f>IFERROR(P56/'2021-22 CC'!P56-1," ")</f>
        <v>4.5796420576357022E-2</v>
      </c>
    </row>
    <row r="86" spans="2:16" s="6" customFormat="1">
      <c r="B86" s="42" t="s">
        <v>65</v>
      </c>
      <c r="C86" s="299">
        <f>IFERROR(C57/'2021-22 CC'!C57-1," ")</f>
        <v>-1.2126871926069649E-2</v>
      </c>
      <c r="D86" s="299">
        <f>IFERROR(D57/'2021-22 CC'!D57-1," ")</f>
        <v>-3.430340199150328E-2</v>
      </c>
      <c r="E86" s="299">
        <f>IFERROR(E57/'2021-22 CC'!E57-1," ")</f>
        <v>1.7982922601420093E-2</v>
      </c>
      <c r="F86" s="299">
        <f>IFERROR(F57/'2021-22 CC'!F57-1," ")</f>
        <v>4.0557129701919159E-3</v>
      </c>
      <c r="G86" s="299">
        <f>IFERROR(G57/'2021-22 CC'!G57-1," ")</f>
        <v>-1.3608997663128619E-2</v>
      </c>
      <c r="H86" s="299">
        <f>IFERROR(H57/'2021-22 CC'!H57-1," ")</f>
        <v>2.6183918854211674E-2</v>
      </c>
      <c r="I86" s="299">
        <f>IFERROR(I57/'2021-22 CC'!I57-1," ")</f>
        <v>6.8268392092400987E-3</v>
      </c>
      <c r="J86" s="299">
        <f>IFERROR(J57/'2021-22 CC'!J57-1," ")</f>
        <v>-1.5700590423300076E-2</v>
      </c>
      <c r="K86" s="299">
        <f>IFERROR(K57/'2021-22 CC'!K57-1," ")</f>
        <v>-7.7173744316266779E-3</v>
      </c>
      <c r="L86" s="299">
        <f>IFERROR(L57/'2021-22 CC'!L57-1," ")</f>
        <v>-1.7316506202967985E-2</v>
      </c>
      <c r="M86" s="299">
        <f>IFERROR(M57/'2021-22 CC'!M57-1," ")</f>
        <v>-2.9621464527130992E-2</v>
      </c>
      <c r="N86" s="299">
        <f>IFERROR(N57/'2021-22 CC'!N57-1," ")</f>
        <v>1.9986254596023656E-2</v>
      </c>
      <c r="O86" s="299">
        <f>IFERROR(O57/'2021-22 CC'!O57-1," ")</f>
        <v>2.7940504229067242E-2</v>
      </c>
      <c r="P86" s="299">
        <f>IFERROR(P57/'2021-22 CC'!P57-1," ")</f>
        <v>-1.2857527056749918E-3</v>
      </c>
    </row>
    <row r="87" spans="2:16" s="6" customFormat="1">
      <c r="B87" s="7"/>
    </row>
    <row r="88" spans="2:16" s="6" customFormat="1">
      <c r="B88" s="7"/>
    </row>
    <row r="89" spans="2:16" s="6" customFormat="1">
      <c r="B89" s="7"/>
    </row>
    <row r="90" spans="2:16" s="6" customFormat="1">
      <c r="B90" s="7"/>
    </row>
    <row r="91" spans="2:16" s="6" customFormat="1">
      <c r="B91" s="7"/>
    </row>
    <row r="92" spans="2:16" s="6" customFormat="1">
      <c r="B92" s="7"/>
    </row>
    <row r="93" spans="2:16" s="6" customFormat="1">
      <c r="B93" s="7"/>
    </row>
    <row r="94" spans="2:16" s="6" customFormat="1">
      <c r="B94" s="7"/>
    </row>
    <row r="95" spans="2:16" s="6" customFormat="1">
      <c r="B95" s="7"/>
    </row>
    <row r="96" spans="2:16" s="6" customFormat="1">
      <c r="B96" s="7"/>
    </row>
    <row r="97" s="6" customFormat="1"/>
    <row r="98" s="6" customFormat="1"/>
    <row r="99" s="6" customFormat="1"/>
    <row r="100" s="6" customFormat="1"/>
    <row r="101" s="6" customFormat="1"/>
    <row r="102" s="6" customFormat="1"/>
    <row r="103" s="6" customFormat="1"/>
    <row r="104" s="6" customFormat="1"/>
    <row r="105" s="6" customFormat="1"/>
    <row r="106" s="6" customFormat="1"/>
    <row r="107" s="6" customFormat="1"/>
    <row r="108" s="6" customFormat="1"/>
    <row r="109" s="6" customFormat="1"/>
    <row r="110" s="6" customFormat="1"/>
    <row r="111" s="6" customFormat="1"/>
    <row r="112" s="6" customFormat="1"/>
    <row r="113" s="6" customFormat="1"/>
    <row r="114" s="6" customFormat="1"/>
    <row r="115" s="6" customFormat="1"/>
    <row r="116" s="6" customFormat="1"/>
    <row r="117" s="6" customFormat="1"/>
    <row r="118" s="6" customFormat="1"/>
    <row r="119" s="6" customFormat="1"/>
    <row r="120" s="6" customFormat="1"/>
    <row r="121" s="6" customFormat="1"/>
    <row r="122" s="6" customFormat="1"/>
    <row r="123" s="6" customFormat="1"/>
    <row r="124" s="6" customFormat="1"/>
    <row r="125" s="6" customFormat="1"/>
    <row r="126" s="6" customFormat="1"/>
    <row r="127" s="6" customFormat="1"/>
    <row r="128" s="6" customFormat="1"/>
    <row r="129" s="6" customFormat="1"/>
    <row r="130" s="6" customFormat="1"/>
    <row r="131" s="6" customFormat="1"/>
    <row r="132" s="6" customFormat="1"/>
    <row r="133" s="6" customFormat="1"/>
    <row r="134" s="6" customFormat="1"/>
    <row r="135" s="6" customFormat="1"/>
    <row r="136" s="6" customFormat="1"/>
    <row r="137" s="6" customFormat="1"/>
    <row r="138" s="6" customFormat="1"/>
    <row r="139" s="6" customFormat="1"/>
    <row r="140" s="6" customFormat="1"/>
    <row r="141" s="6" customFormat="1"/>
    <row r="142" s="6" customFormat="1"/>
    <row r="143" s="6" customFormat="1"/>
    <row r="144" s="6" customFormat="1"/>
    <row r="145" s="6" customFormat="1"/>
    <row r="146" s="6" customFormat="1"/>
    <row r="147" s="6" customFormat="1"/>
    <row r="148" s="6" customFormat="1"/>
    <row r="149" s="6" customFormat="1"/>
    <row r="150" s="6" customFormat="1"/>
    <row r="151" s="6" customFormat="1"/>
    <row r="152" s="6" customFormat="1"/>
    <row r="153" s="6" customFormat="1"/>
    <row r="154" s="6" customFormat="1"/>
    <row r="155" s="6" customFormat="1"/>
    <row r="156" s="6" customFormat="1"/>
    <row r="157" s="6" customFormat="1"/>
    <row r="158" s="6" customFormat="1"/>
    <row r="159" s="6" customFormat="1"/>
    <row r="160" s="6" customFormat="1"/>
    <row r="161" s="6" customFormat="1"/>
    <row r="162" s="6" customFormat="1"/>
    <row r="163" s="6" customFormat="1"/>
    <row r="164" s="6" customFormat="1"/>
    <row r="165" s="6" customFormat="1"/>
    <row r="166" s="6" customFormat="1"/>
    <row r="167" s="6" customFormat="1"/>
    <row r="168" s="6" customFormat="1"/>
    <row r="169" s="6" customFormat="1"/>
    <row r="170" s="6" customFormat="1"/>
    <row r="171" s="6" customFormat="1"/>
    <row r="172" s="6" customFormat="1"/>
    <row r="173" s="6" customFormat="1"/>
    <row r="174" s="6" customFormat="1"/>
    <row r="175" s="6" customFormat="1"/>
    <row r="176" s="6" customFormat="1"/>
    <row r="177" s="6" customFormat="1"/>
    <row r="178" s="6" customFormat="1"/>
    <row r="179" s="6" customFormat="1"/>
    <row r="180" s="6" customFormat="1"/>
    <row r="181" s="6" customFormat="1"/>
    <row r="182" s="6" customFormat="1"/>
    <row r="183" s="6" customFormat="1"/>
    <row r="184" s="6" customFormat="1"/>
    <row r="185" s="6" customFormat="1"/>
    <row r="186" s="6" customFormat="1"/>
    <row r="187" s="6" customFormat="1"/>
    <row r="188" s="6" customFormat="1"/>
    <row r="189" s="6" customFormat="1"/>
    <row r="190" s="6" customFormat="1"/>
    <row r="191" s="6" customFormat="1"/>
    <row r="192" s="6" customFormat="1"/>
    <row r="193" s="6" customFormat="1"/>
    <row r="194" s="6" customFormat="1"/>
    <row r="195" s="6" customFormat="1"/>
    <row r="196" s="6" customFormat="1"/>
    <row r="197" s="6" customFormat="1"/>
    <row r="198" s="6" customFormat="1"/>
    <row r="199" s="6" customFormat="1"/>
    <row r="200" s="6" customFormat="1"/>
    <row r="201" s="6" customFormat="1"/>
    <row r="202" s="6" customFormat="1"/>
    <row r="203" s="6" customFormat="1"/>
    <row r="204" s="6" customFormat="1"/>
    <row r="205" s="6" customFormat="1"/>
    <row r="206" s="6" customFormat="1"/>
    <row r="207" s="6" customFormat="1"/>
    <row r="208" s="6" customFormat="1"/>
    <row r="209" s="6" customFormat="1"/>
    <row r="210" s="6" customFormat="1"/>
    <row r="211" s="6" customFormat="1"/>
    <row r="212" s="6" customFormat="1"/>
    <row r="213" s="6" customFormat="1"/>
    <row r="214" s="6" customFormat="1"/>
    <row r="215" s="6" customFormat="1"/>
    <row r="216" s="6" customFormat="1"/>
    <row r="217" s="6" customFormat="1"/>
    <row r="218" s="6" customFormat="1"/>
    <row r="219" s="6" customFormat="1"/>
    <row r="220" s="6" customFormat="1"/>
    <row r="221" s="6" customFormat="1"/>
    <row r="222" s="6" customFormat="1"/>
    <row r="223" s="6" customFormat="1"/>
    <row r="224" s="6" customFormat="1"/>
    <row r="225" s="6" customFormat="1"/>
    <row r="226" s="6" customFormat="1"/>
    <row r="227" s="6" customFormat="1"/>
    <row r="228" s="6" customFormat="1"/>
    <row r="229" s="6" customFormat="1"/>
    <row r="230" s="6" customFormat="1"/>
    <row r="231" s="6" customFormat="1"/>
    <row r="232" s="6" customFormat="1"/>
    <row r="233" s="6" customFormat="1"/>
    <row r="234" s="6" customFormat="1"/>
    <row r="235" s="6" customFormat="1"/>
    <row r="236" s="6" customFormat="1"/>
    <row r="237" s="6" customFormat="1"/>
    <row r="238" s="6" customFormat="1"/>
    <row r="239" s="6" customFormat="1"/>
    <row r="240" s="6" customFormat="1"/>
    <row r="241" s="6" customFormat="1"/>
    <row r="242" s="6" customFormat="1"/>
    <row r="243" s="6" customFormat="1"/>
    <row r="244" s="6" customFormat="1"/>
    <row r="245" s="6" customFormat="1"/>
    <row r="246" s="6" customFormat="1"/>
    <row r="247" s="6" customFormat="1"/>
    <row r="248" s="6" customFormat="1"/>
    <row r="249" s="6" customFormat="1"/>
    <row r="250" s="6" customFormat="1"/>
    <row r="251" s="6" customFormat="1"/>
    <row r="252" s="6" customFormat="1"/>
    <row r="253" s="6" customFormat="1"/>
    <row r="254" s="6" customFormat="1"/>
    <row r="255" s="6" customFormat="1"/>
    <row r="256" s="6" customFormat="1"/>
    <row r="257" s="6" customFormat="1"/>
    <row r="258" s="6" customFormat="1"/>
    <row r="259" s="6" customFormat="1"/>
    <row r="260" s="6" customFormat="1"/>
    <row r="261" s="6" customFormat="1"/>
    <row r="262" s="6" customFormat="1"/>
    <row r="263" s="6" customFormat="1"/>
    <row r="264" s="6" customFormat="1"/>
    <row r="265" s="6" customFormat="1"/>
    <row r="266" s="6" customFormat="1"/>
    <row r="267" s="6" customFormat="1"/>
    <row r="268" s="6" customFormat="1"/>
    <row r="269" s="6" customFormat="1"/>
    <row r="270" s="6" customFormat="1"/>
    <row r="271" s="6" customFormat="1"/>
    <row r="272" s="6" customFormat="1"/>
    <row r="273" s="6" customFormat="1"/>
    <row r="274" s="6" customFormat="1"/>
    <row r="275" s="6" customFormat="1"/>
    <row r="276" s="6" customFormat="1"/>
    <row r="277" s="6" customFormat="1"/>
    <row r="278" s="6" customFormat="1"/>
    <row r="279" s="6" customFormat="1"/>
    <row r="280" s="6" customFormat="1"/>
    <row r="281" s="6" customFormat="1"/>
    <row r="282" s="6" customFormat="1"/>
    <row r="283" s="6" customFormat="1"/>
    <row r="284" s="6" customFormat="1"/>
    <row r="285" s="6" customFormat="1"/>
    <row r="286" s="6" customFormat="1"/>
    <row r="287" s="6" customFormat="1"/>
    <row r="288" s="6" customFormat="1"/>
    <row r="289" s="6" customFormat="1"/>
    <row r="290" s="6" customFormat="1"/>
    <row r="291" s="6" customFormat="1"/>
    <row r="292" s="6" customFormat="1"/>
    <row r="293" s="6" customFormat="1"/>
    <row r="294" s="6" customFormat="1"/>
    <row r="295" s="6" customFormat="1"/>
    <row r="296" s="6" customFormat="1"/>
    <row r="297" s="6" customFormat="1"/>
    <row r="298" s="6" customFormat="1"/>
    <row r="299" s="6" customFormat="1"/>
    <row r="300" s="6" customFormat="1"/>
    <row r="301" s="6" customFormat="1"/>
    <row r="302" s="6" customFormat="1"/>
    <row r="303" s="6" customFormat="1"/>
    <row r="304" s="6" customFormat="1"/>
    <row r="305" s="6" customFormat="1"/>
    <row r="306" s="6" customFormat="1"/>
    <row r="307" s="6" customFormat="1"/>
    <row r="308" s="6" customFormat="1"/>
    <row r="309" s="6" customFormat="1"/>
    <row r="310" s="6" customFormat="1"/>
    <row r="311" s="6" customFormat="1"/>
    <row r="312" s="6" customFormat="1"/>
    <row r="313" s="6" customFormat="1"/>
    <row r="314" s="6" customFormat="1"/>
    <row r="315" s="6" customFormat="1"/>
    <row r="316" s="6" customFormat="1"/>
    <row r="317" s="6" customFormat="1"/>
    <row r="318" s="6" customFormat="1"/>
    <row r="319" s="6" customFormat="1"/>
    <row r="320" s="6" customFormat="1"/>
    <row r="321" s="6" customFormat="1"/>
    <row r="322" s="6" customFormat="1"/>
    <row r="323" s="6" customFormat="1"/>
    <row r="324" s="6" customFormat="1"/>
    <row r="325" s="6" customFormat="1"/>
    <row r="326" s="6" customFormat="1"/>
    <row r="327" s="6" customFormat="1"/>
    <row r="328" s="6" customFormat="1"/>
    <row r="329" s="6" customFormat="1"/>
    <row r="330" s="6" customFormat="1"/>
    <row r="331" s="6" customFormat="1"/>
    <row r="332" s="6" customFormat="1"/>
    <row r="333" s="6" customFormat="1"/>
    <row r="334" s="6" customFormat="1"/>
    <row r="335" s="6" customFormat="1"/>
    <row r="336" s="6" customFormat="1"/>
    <row r="337" s="6" customFormat="1"/>
    <row r="338" s="6" customFormat="1"/>
    <row r="339" s="6" customFormat="1"/>
    <row r="340" s="6" customFormat="1"/>
    <row r="341" s="6" customFormat="1"/>
    <row r="342" s="6" customFormat="1"/>
    <row r="343" s="6" customFormat="1"/>
    <row r="344" s="6" customFormat="1"/>
    <row r="345" s="6" customFormat="1"/>
    <row r="346" s="6" customFormat="1"/>
    <row r="347" s="6" customFormat="1"/>
    <row r="348" s="6" customFormat="1"/>
    <row r="349" s="6" customFormat="1"/>
    <row r="350" s="6" customFormat="1"/>
    <row r="351" s="6" customFormat="1"/>
    <row r="352" s="6" customFormat="1"/>
    <row r="353" s="6" customFormat="1"/>
    <row r="354" s="6" customFormat="1"/>
    <row r="355" s="6" customFormat="1"/>
    <row r="356" s="6" customFormat="1"/>
    <row r="357" s="6" customFormat="1"/>
    <row r="358" s="6" customFormat="1"/>
    <row r="359" s="6" customFormat="1"/>
    <row r="360" s="6" customFormat="1"/>
    <row r="361" s="6" customFormat="1"/>
    <row r="362" s="6" customFormat="1"/>
    <row r="363" s="6" customFormat="1"/>
    <row r="364" s="6" customFormat="1"/>
    <row r="365" s="6" customFormat="1"/>
    <row r="366" s="6" customFormat="1"/>
  </sheetData>
  <mergeCells count="1">
    <mergeCell ref="B2:O2"/>
  </mergeCells>
  <conditionalFormatting sqref="C46:P56 C60:P70">
    <cfRule type="cellIs" dxfId="17" priority="5" stopIfTrue="1" operator="equal">
      <formula>0</formula>
    </cfRule>
  </conditionalFormatting>
  <conditionalFormatting sqref="Q35:Q37 R30 P32:P38 P39:Q43 C52:P52">
    <cfRule type="cellIs" dxfId="16" priority="6" stopIfTrue="1" operator="equal">
      <formula>"NA"</formula>
    </cfRule>
  </conditionalFormatting>
  <conditionalFormatting sqref="C60:C70">
    <cfRule type="colorScale" priority="7">
      <colorScale>
        <cfvo type="min"/>
        <cfvo type="percentile" val="50"/>
        <cfvo type="max"/>
        <color rgb="FFF8696B"/>
        <color rgb="FFFFEB84"/>
        <color rgb="FF63BE7B"/>
      </colorScale>
    </cfRule>
  </conditionalFormatting>
  <conditionalFormatting sqref="D60:D70">
    <cfRule type="colorScale" priority="8">
      <colorScale>
        <cfvo type="min"/>
        <cfvo type="percentile" val="50"/>
        <cfvo type="max"/>
        <color rgb="FFF8696B"/>
        <color rgb="FFFFEB84"/>
        <color rgb="FF63BE7B"/>
      </colorScale>
    </cfRule>
  </conditionalFormatting>
  <conditionalFormatting sqref="E60:E70">
    <cfRule type="colorScale" priority="9">
      <colorScale>
        <cfvo type="min"/>
        <cfvo type="percentile" val="50"/>
        <cfvo type="max"/>
        <color rgb="FFF8696B"/>
        <color rgb="FFFFEB84"/>
        <color rgb="FF63BE7B"/>
      </colorScale>
    </cfRule>
  </conditionalFormatting>
  <conditionalFormatting sqref="F60:F70">
    <cfRule type="colorScale" priority="10">
      <colorScale>
        <cfvo type="min"/>
        <cfvo type="percentile" val="50"/>
        <cfvo type="max"/>
        <color rgb="FFF8696B"/>
        <color rgb="FFFFEB84"/>
        <color rgb="FF63BE7B"/>
      </colorScale>
    </cfRule>
  </conditionalFormatting>
  <conditionalFormatting sqref="G60:G70">
    <cfRule type="colorScale" priority="11">
      <colorScale>
        <cfvo type="min"/>
        <cfvo type="percentile" val="50"/>
        <cfvo type="max"/>
        <color rgb="FFF8696B"/>
        <color rgb="FFFFEB84"/>
        <color rgb="FF63BE7B"/>
      </colorScale>
    </cfRule>
  </conditionalFormatting>
  <conditionalFormatting sqref="H60:H70">
    <cfRule type="colorScale" priority="12">
      <colorScale>
        <cfvo type="min"/>
        <cfvo type="percentile" val="50"/>
        <cfvo type="max"/>
        <color rgb="FFF8696B"/>
        <color rgb="FFFFEB84"/>
        <color rgb="FF63BE7B"/>
      </colorScale>
    </cfRule>
  </conditionalFormatting>
  <conditionalFormatting sqref="I60:I70">
    <cfRule type="colorScale" priority="13">
      <colorScale>
        <cfvo type="min"/>
        <cfvo type="percentile" val="50"/>
        <cfvo type="max"/>
        <color rgb="FFF8696B"/>
        <color rgb="FFFFEB84"/>
        <color rgb="FF63BE7B"/>
      </colorScale>
    </cfRule>
  </conditionalFormatting>
  <conditionalFormatting sqref="J60:J70">
    <cfRule type="colorScale" priority="14">
      <colorScale>
        <cfvo type="min"/>
        <cfvo type="percentile" val="50"/>
        <cfvo type="max"/>
        <color rgb="FFF8696B"/>
        <color rgb="FFFFEB84"/>
        <color rgb="FF63BE7B"/>
      </colorScale>
    </cfRule>
  </conditionalFormatting>
  <conditionalFormatting sqref="K60:K70">
    <cfRule type="colorScale" priority="15">
      <colorScale>
        <cfvo type="min"/>
        <cfvo type="percentile" val="50"/>
        <cfvo type="max"/>
        <color rgb="FFF8696B"/>
        <color rgb="FFFFEB84"/>
        <color rgb="FF63BE7B"/>
      </colorScale>
    </cfRule>
  </conditionalFormatting>
  <conditionalFormatting sqref="L60:L70">
    <cfRule type="colorScale" priority="16">
      <colorScale>
        <cfvo type="min"/>
        <cfvo type="percentile" val="50"/>
        <cfvo type="max"/>
        <color rgb="FFF8696B"/>
        <color rgb="FFFFEB84"/>
        <color rgb="FF63BE7B"/>
      </colorScale>
    </cfRule>
  </conditionalFormatting>
  <conditionalFormatting sqref="M60:M70">
    <cfRule type="colorScale" priority="17">
      <colorScale>
        <cfvo type="min"/>
        <cfvo type="percentile" val="50"/>
        <cfvo type="max"/>
        <color rgb="FFF8696B"/>
        <color rgb="FFFFEB84"/>
        <color rgb="FF63BE7B"/>
      </colorScale>
    </cfRule>
  </conditionalFormatting>
  <conditionalFormatting sqref="N60:N70">
    <cfRule type="colorScale" priority="18">
      <colorScale>
        <cfvo type="min"/>
        <cfvo type="percentile" val="50"/>
        <cfvo type="max"/>
        <color rgb="FFF8696B"/>
        <color rgb="FFFFEB84"/>
        <color rgb="FF63BE7B"/>
      </colorScale>
    </cfRule>
  </conditionalFormatting>
  <conditionalFormatting sqref="O60:O70">
    <cfRule type="colorScale" priority="19">
      <colorScale>
        <cfvo type="min"/>
        <cfvo type="percentile" val="50"/>
        <cfvo type="max"/>
        <color rgb="FFF8696B"/>
        <color rgb="FFFFEB84"/>
        <color rgb="FF63BE7B"/>
      </colorScale>
    </cfRule>
  </conditionalFormatting>
  <conditionalFormatting sqref="P60:P70">
    <cfRule type="colorScale" priority="20">
      <colorScale>
        <cfvo type="min"/>
        <cfvo type="percentile" val="50"/>
        <cfvo type="max"/>
        <color rgb="FFF8696B"/>
        <color rgb="FFFFEB84"/>
        <color rgb="FF63BE7B"/>
      </colorScale>
    </cfRule>
  </conditionalFormatting>
  <conditionalFormatting sqref="C40:O42">
    <cfRule type="cellIs" dxfId="15" priority="4" stopIfTrue="1" operator="equal">
      <formula>"NA"</formula>
    </cfRule>
  </conditionalFormatting>
  <conditionalFormatting sqref="C32:O39">
    <cfRule type="cellIs" dxfId="14" priority="3" stopIfTrue="1" operator="equal">
      <formula>"NA"</formula>
    </cfRule>
  </conditionalFormatting>
  <conditionalFormatting sqref="C75:P86">
    <cfRule type="cellIs" dxfId="13" priority="1" stopIfTrue="1" operator="equal">
      <formula>0</formula>
    </cfRule>
  </conditionalFormatting>
  <conditionalFormatting sqref="C81:P81">
    <cfRule type="cellIs" dxfId="12" priority="2" stopIfTrue="1" operator="equal">
      <formula>"NA"</formula>
    </cfRule>
  </conditionalFormatting>
  <pageMargins left="0.5" right="0.5" top="0.5" bottom="0.5" header="0" footer="0"/>
  <pageSetup paperSize="5" scale="54" fitToHeight="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2" tint="-0.249977111117893"/>
  </sheetPr>
  <dimension ref="A2:V319"/>
  <sheetViews>
    <sheetView view="pageBreakPreview" zoomScale="60" zoomScaleNormal="100" workbookViewId="0">
      <selection activeCell="B16" sqref="B16"/>
    </sheetView>
  </sheetViews>
  <sheetFormatPr defaultColWidth="9.140625" defaultRowHeight="18"/>
  <cols>
    <col min="1" max="1" width="11.140625" style="6" bestFit="1" customWidth="1"/>
    <col min="2" max="2" width="58.7109375" style="52" bestFit="1" customWidth="1"/>
    <col min="3" max="3" width="16.7109375" style="6" customWidth="1"/>
    <col min="4" max="4" width="17.85546875" style="6" bestFit="1" customWidth="1"/>
    <col min="5" max="6" width="18.42578125" style="6" bestFit="1" customWidth="1"/>
    <col min="7" max="7" width="19" style="6" bestFit="1" customWidth="1"/>
    <col min="8" max="8" width="18.140625" style="6" bestFit="1" customWidth="1"/>
    <col min="9" max="9" width="19" style="6" bestFit="1" customWidth="1"/>
    <col min="10" max="11" width="19.28515625" style="6" bestFit="1" customWidth="1"/>
    <col min="12" max="12" width="19.140625" style="543" bestFit="1" customWidth="1"/>
    <col min="13" max="13" width="18.42578125" style="542" customWidth="1"/>
    <col min="14" max="14" width="21.140625" style="6" bestFit="1" customWidth="1"/>
    <col min="15" max="15" width="58.7109375" style="6" bestFit="1" customWidth="1"/>
    <col min="16" max="16" width="16.85546875" style="6" customWidth="1"/>
    <col min="17" max="18" width="19.28515625" style="6" bestFit="1" customWidth="1"/>
    <col min="19" max="20" width="11.28515625" style="6" customWidth="1"/>
    <col min="21" max="22" width="13.5703125" style="6" bestFit="1" customWidth="1"/>
    <col min="23" max="24" width="13.42578125" style="6" bestFit="1" customWidth="1"/>
    <col min="25" max="16384" width="9.140625" style="6"/>
  </cols>
  <sheetData>
    <row r="2" spans="1:14" s="540" customFormat="1" ht="31.5">
      <c r="B2" s="644" t="s">
        <v>187</v>
      </c>
      <c r="C2" s="645"/>
      <c r="D2" s="645"/>
      <c r="E2" s="645"/>
      <c r="F2" s="645"/>
      <c r="G2" s="645"/>
      <c r="H2" s="645"/>
      <c r="I2" s="645"/>
      <c r="J2" s="645"/>
      <c r="K2" s="646"/>
      <c r="L2" s="541"/>
      <c r="M2" s="542"/>
    </row>
    <row r="4" spans="1:14">
      <c r="A4" s="6" t="s">
        <v>14</v>
      </c>
      <c r="B4" s="9" t="s">
        <v>210</v>
      </c>
      <c r="C4" s="10" t="s">
        <v>0</v>
      </c>
      <c r="D4" s="10" t="s">
        <v>1</v>
      </c>
      <c r="E4" s="10" t="s">
        <v>2</v>
      </c>
      <c r="F4" s="10" t="s">
        <v>3</v>
      </c>
      <c r="G4" s="10" t="s">
        <v>4</v>
      </c>
      <c r="H4" s="10" t="s">
        <v>5</v>
      </c>
      <c r="I4" s="10" t="s">
        <v>6</v>
      </c>
      <c r="J4" s="10" t="s">
        <v>7</v>
      </c>
      <c r="K4" s="10" t="s">
        <v>8</v>
      </c>
      <c r="L4" s="10" t="s">
        <v>89</v>
      </c>
      <c r="M4" s="10" t="s">
        <v>90</v>
      </c>
    </row>
    <row r="5" spans="1:14">
      <c r="B5" s="7" t="s">
        <v>72</v>
      </c>
      <c r="C5" s="16">
        <f>AVERAGE('Univ Data'!$Q$4:$S$4)</f>
        <v>1335</v>
      </c>
      <c r="D5" s="16">
        <f>AVERAGE('Univ Data'!$Q$22:$S$22)</f>
        <v>2161.6666666666665</v>
      </c>
      <c r="E5" s="16">
        <f>AVERAGE('Univ Data'!$Q$40:$S$40)</f>
        <v>1888.4666666666665</v>
      </c>
      <c r="F5" s="16">
        <f>AVERAGE('Univ Data'!$Q$58:$S$58)</f>
        <v>2338.4666666666667</v>
      </c>
      <c r="G5" s="16">
        <f>AVERAGE('Univ Data'!$Q$76:$S$76)</f>
        <v>3728.1333333333332</v>
      </c>
      <c r="H5" s="16">
        <f>AVERAGE('Univ Data'!$Q$94:$S$94)</f>
        <v>2061.4666666666667</v>
      </c>
      <c r="I5" s="16">
        <f>AVERAGE('Univ Data'!$Q$112:$S$112)</f>
        <v>1122.8000000000002</v>
      </c>
      <c r="J5" s="16">
        <f>AVERAGE('Univ Data'!$Q$130:$S$130)</f>
        <v>3267</v>
      </c>
      <c r="K5" s="16">
        <f>AVERAGE('Univ Data'!$Q$148:$S$148)</f>
        <v>5322.7333333333336</v>
      </c>
      <c r="L5" s="11">
        <f>SUM(C5:K5)</f>
        <v>23225.733333333334</v>
      </c>
      <c r="M5" s="11">
        <f>AVERAGE(C5:K5)</f>
        <v>2580.6370370370369</v>
      </c>
      <c r="N5" s="544"/>
    </row>
    <row r="6" spans="1:14">
      <c r="A6" s="23"/>
      <c r="B6" s="7" t="s">
        <v>73</v>
      </c>
      <c r="C6" s="11">
        <f>AVERAGE('Univ Data'!$Q$5:$S$5)</f>
        <v>1354.4</v>
      </c>
      <c r="D6" s="11">
        <f>AVERAGE('Univ Data'!$Q$23:$S$23)</f>
        <v>2179.1999999999998</v>
      </c>
      <c r="E6" s="11">
        <f>AVERAGE('Univ Data'!$Q$41:$S$41)</f>
        <v>2106.4666666666667</v>
      </c>
      <c r="F6" s="11">
        <f>AVERAGE('Univ Data'!$Q$59:$S$59)</f>
        <v>2381.5333333333333</v>
      </c>
      <c r="G6" s="11">
        <f>AVERAGE('Univ Data'!$Q$77:$S$77)</f>
        <v>4226.8</v>
      </c>
      <c r="H6" s="11">
        <f>AVERAGE('Univ Data'!$Q$95:$S$95)</f>
        <v>2333.6666666666665</v>
      </c>
      <c r="I6" s="11">
        <f>AVERAGE('Univ Data'!$Q$113:$S$113)</f>
        <v>1159.0666666666666</v>
      </c>
      <c r="J6" s="11">
        <f>AVERAGE('Univ Data'!$Q$131:$S$131)</f>
        <v>3775.4</v>
      </c>
      <c r="K6" s="11">
        <f>AVERAGE('Univ Data'!$Q$149:$S$149)</f>
        <v>5892.1333333333341</v>
      </c>
      <c r="L6" s="11">
        <f t="shared" ref="L6:L14" si="0">SUM(C6:K6)</f>
        <v>25408.666666666672</v>
      </c>
      <c r="M6" s="11">
        <f t="shared" ref="M6:M14" si="1">AVERAGE(C6:K6)</f>
        <v>2823.1851851851857</v>
      </c>
      <c r="N6" s="544"/>
    </row>
    <row r="7" spans="1:14">
      <c r="A7" s="23"/>
      <c r="B7" s="7" t="s">
        <v>74</v>
      </c>
      <c r="C7" s="11">
        <f>AVERAGE('Univ Data'!$Q$6:$S$6)</f>
        <v>1514.9333333333332</v>
      </c>
      <c r="D7" s="11">
        <f>AVERAGE('Univ Data'!$Q$24:$S$24)</f>
        <v>2363.4</v>
      </c>
      <c r="E7" s="11">
        <f>AVERAGE('Univ Data'!$Q$42:$S$42)</f>
        <v>2591.5333333333333</v>
      </c>
      <c r="F7" s="11">
        <f>AVERAGE('Univ Data'!$Q$60:$S$60)</f>
        <v>2757.9333333333329</v>
      </c>
      <c r="G7" s="11">
        <f>AVERAGE('Univ Data'!$Q$78:$S$78)</f>
        <v>5640.1333333333341</v>
      </c>
      <c r="H7" s="11">
        <f>AVERAGE('Univ Data'!$Q$96:$S$96)</f>
        <v>3324.8666666666663</v>
      </c>
      <c r="I7" s="11">
        <f>AVERAGE('Univ Data'!$Q$114:$S$114)</f>
        <v>1358.1333333333334</v>
      </c>
      <c r="J7" s="11">
        <f>AVERAGE('Univ Data'!$Q$132:$S$132)</f>
        <v>4430.5333333333338</v>
      </c>
      <c r="K7" s="11">
        <f>AVERAGE('Univ Data'!$Q$150:$S$150)</f>
        <v>6429.1333333333341</v>
      </c>
      <c r="L7" s="11">
        <f t="shared" si="0"/>
        <v>30410.600000000002</v>
      </c>
      <c r="M7" s="11">
        <f t="shared" si="1"/>
        <v>3378.9555555555557</v>
      </c>
      <c r="N7" s="544"/>
    </row>
    <row r="8" spans="1:14">
      <c r="A8" s="55"/>
      <c r="B8" s="7" t="s">
        <v>191</v>
      </c>
      <c r="C8" s="16">
        <f>AVERAGE('Univ Data'!$Q$7:$S$7)+AVERAGE('Univ Data'!$P$8:$R$8)</f>
        <v>17.5</v>
      </c>
      <c r="D8" s="16">
        <f>AVERAGE('Univ Data'!$Q$25:$S$25)+AVERAGE('Univ Data'!$P$26:$R$26)</f>
        <v>388.73333333333329</v>
      </c>
      <c r="E8" s="16">
        <f>AVERAGE('Univ Data'!$Q$43:$S$43)+AVERAGE('Univ Data'!$P$44:$R$44)</f>
        <v>78.2</v>
      </c>
      <c r="F8" s="16">
        <f>AVERAGE('Univ Data'!$Q$61:$S$61)+AVERAGE('Univ Data'!$P$62:$R$62)</f>
        <v>41.166666666666664</v>
      </c>
      <c r="G8" s="16">
        <f>AVERAGE('Univ Data'!$Q$79:$S$79)+AVERAGE('Univ Data'!$P$80:$R$80)</f>
        <v>170.20000000000002</v>
      </c>
      <c r="H8" s="16">
        <f>AVERAGE('Univ Data'!$Q$97:$S$97)+AVERAGE('Univ Data'!$P$98:$R$98)</f>
        <v>102</v>
      </c>
      <c r="I8" s="16">
        <f>AVERAGE('Univ Data'!$Q$115:$S$115)+AVERAGE('Univ Data'!$P$116:$R$116)</f>
        <v>75.400000000000006</v>
      </c>
      <c r="J8" s="16">
        <f>AVERAGE('Univ Data'!$Q$133:$S$133)+AVERAGE('Univ Data'!$P$134:$R$134)</f>
        <v>79.5</v>
      </c>
      <c r="K8" s="16">
        <f>AVERAGE('Univ Data'!$Q$151:$S$151)+AVERAGE('Univ Data'!$P$152:$R$152)</f>
        <v>65.8</v>
      </c>
      <c r="L8" s="11">
        <f t="shared" si="0"/>
        <v>1018.4999999999999</v>
      </c>
      <c r="M8" s="11">
        <f t="shared" si="1"/>
        <v>113.16666666666666</v>
      </c>
      <c r="N8" s="544"/>
    </row>
    <row r="9" spans="1:14">
      <c r="B9" s="7" t="s">
        <v>192</v>
      </c>
      <c r="C9" s="16">
        <f>AVERAGE('Univ Data'!$Q$9:$S$9)</f>
        <v>1667.5333333333335</v>
      </c>
      <c r="D9" s="16">
        <f>AVERAGE('Univ Data'!$Q$27:$S$27)</f>
        <v>2611.1333333333332</v>
      </c>
      <c r="E9" s="16">
        <f>AVERAGE('Univ Data'!$Q$45:$S$45)</f>
        <v>2873.6</v>
      </c>
      <c r="F9" s="16">
        <f>AVERAGE('Univ Data'!$Q$63:$S$63)</f>
        <v>2980.3333333333335</v>
      </c>
      <c r="G9" s="16">
        <f>AVERAGE('Univ Data'!$Q$81:$S$81)</f>
        <v>6219.0666666666657</v>
      </c>
      <c r="H9" s="16">
        <f>AVERAGE('Univ Data'!$Q$99:$S$99)</f>
        <v>3853.6666666666665</v>
      </c>
      <c r="I9" s="16">
        <f>AVERAGE('Univ Data'!$Q$117:$S$117)</f>
        <v>1556.9333333333334</v>
      </c>
      <c r="J9" s="16">
        <f>AVERAGE('Univ Data'!$Q$135:$S$135)</f>
        <v>4896.2</v>
      </c>
      <c r="K9" s="16">
        <f>AVERAGE('Univ Data'!$Q$153:$S$153)</f>
        <v>6661.8666666666659</v>
      </c>
      <c r="L9" s="11">
        <f t="shared" si="0"/>
        <v>33320.333333333336</v>
      </c>
      <c r="M9" s="11">
        <f t="shared" si="1"/>
        <v>3702.2592592592596</v>
      </c>
      <c r="N9" s="544"/>
    </row>
    <row r="10" spans="1:14">
      <c r="B10" s="52" t="s">
        <v>11</v>
      </c>
      <c r="C10" s="11">
        <f>AVERAGE('Univ Data'!$Q$10:$S$10)</f>
        <v>152</v>
      </c>
      <c r="D10" s="11">
        <f>AVERAGE('Univ Data'!$Q$28:$S$28)</f>
        <v>449.66666666666669</v>
      </c>
      <c r="E10" s="11">
        <f>AVERAGE('Univ Data'!$Q$46:$S$46)</f>
        <v>405</v>
      </c>
      <c r="F10" s="11">
        <f>AVERAGE('Univ Data'!$Q$64:$S$64)</f>
        <v>402.33333333333331</v>
      </c>
      <c r="G10" s="11">
        <f>AVERAGE('Univ Data'!$Q$82:$S$82)</f>
        <v>764.33333333333337</v>
      </c>
      <c r="H10" s="11">
        <f>AVERAGE('Univ Data'!$Q$100:$S$100)</f>
        <v>713.66666666666663</v>
      </c>
      <c r="I10" s="11">
        <f>AVERAGE('Univ Data'!$Q$118:$S$118)</f>
        <v>324</v>
      </c>
      <c r="J10" s="11">
        <f>AVERAGE('Univ Data'!$Q$136:$S$136)</f>
        <v>992.66666666666663</v>
      </c>
      <c r="K10" s="11">
        <f>AVERAGE('Univ Data'!$Q$154:$S$154)</f>
        <v>1558</v>
      </c>
      <c r="L10" s="11">
        <f t="shared" si="0"/>
        <v>5761.666666666667</v>
      </c>
      <c r="M10" s="11">
        <f t="shared" si="1"/>
        <v>640.18518518518522</v>
      </c>
      <c r="N10" s="544"/>
    </row>
    <row r="11" spans="1:14">
      <c r="B11" s="52" t="s">
        <v>12</v>
      </c>
      <c r="C11" s="116">
        <f>AVERAGE('Univ Data'!$Q$11:$S$11)</f>
        <v>0</v>
      </c>
      <c r="D11" s="116">
        <f>AVERAGE('Univ Data'!$Q$29:$S$29)</f>
        <v>0.33333333333333331</v>
      </c>
      <c r="E11" s="11">
        <f>AVERAGE('Univ Data'!$Q$47:$S$47)</f>
        <v>27.333333333333332</v>
      </c>
      <c r="F11" s="11">
        <f>AVERAGE('Univ Data'!$Q$65:$S$65)</f>
        <v>76</v>
      </c>
      <c r="G11" s="11">
        <f>AVERAGE('Univ Data'!$Q$83:$S$83)</f>
        <v>49.666666666666664</v>
      </c>
      <c r="H11" s="11">
        <f>AVERAGE('Univ Data'!$Q$101:$S$101)</f>
        <v>135</v>
      </c>
      <c r="I11" s="11">
        <f>AVERAGE('Univ Data'!$Q$119:$S$119)</f>
        <v>84.333333333333329</v>
      </c>
      <c r="J11" s="11">
        <f>AVERAGE('Univ Data'!$Q$137:$S$137)</f>
        <v>255.33333333333334</v>
      </c>
      <c r="K11" s="11">
        <f>AVERAGE('Univ Data'!$Q$155:$S$155)</f>
        <v>603</v>
      </c>
      <c r="L11" s="11">
        <f t="shared" si="0"/>
        <v>1231</v>
      </c>
      <c r="M11" s="11">
        <f t="shared" si="1"/>
        <v>136.77777777777777</v>
      </c>
      <c r="N11" s="544"/>
    </row>
    <row r="12" spans="1:14">
      <c r="B12" s="7" t="s">
        <v>164</v>
      </c>
      <c r="C12" s="11">
        <f>AVERAGE('Univ Data'!$P$12:$R$12)</f>
        <v>4352283.666666667</v>
      </c>
      <c r="D12" s="11">
        <f>AVERAGE('Univ Data'!$P$30:$R$30)</f>
        <v>3550892</v>
      </c>
      <c r="E12" s="11">
        <f>AVERAGE('Univ Data'!$P$48:$R$48)</f>
        <v>19923948</v>
      </c>
      <c r="F12" s="11">
        <f>AVERAGE('Univ Data'!$P$66:$R$66)</f>
        <v>10776334</v>
      </c>
      <c r="G12" s="11">
        <f>AVERAGE('Univ Data'!$P$84:$R$84)</f>
        <v>10124187.333333334</v>
      </c>
      <c r="H12" s="11">
        <f>AVERAGE('Univ Data'!$P$102:$R$102)</f>
        <v>25435502</v>
      </c>
      <c r="I12" s="11">
        <f>AVERAGE('Univ Data'!$P$120:$R$120)</f>
        <v>32368377.666666668</v>
      </c>
      <c r="J12" s="11">
        <f>AVERAGE('Univ Data'!$P$138:$R$138)</f>
        <v>53724612</v>
      </c>
      <c r="K12" s="11">
        <f>AVERAGE('Univ Data'!$P$156:$R$156)</f>
        <v>219319795.33333334</v>
      </c>
      <c r="L12" s="11">
        <f t="shared" si="0"/>
        <v>379575932</v>
      </c>
      <c r="M12" s="11">
        <f t="shared" si="1"/>
        <v>42175103.555555552</v>
      </c>
      <c r="N12" s="544" t="s">
        <v>14</v>
      </c>
    </row>
    <row r="13" spans="1:14">
      <c r="B13" s="7" t="s">
        <v>16</v>
      </c>
      <c r="C13" s="12">
        <f>AVERAGE('Univ Data'!$Q$13:$S$13)</f>
        <v>21.878846432795939</v>
      </c>
      <c r="D13" s="12">
        <f>AVERAGE('Univ Data'!$Q$31:$S$31)</f>
        <v>23.797279078454963</v>
      </c>
      <c r="E13" s="12">
        <f>AVERAGE('Univ Data'!$Q$49:$S$49)</f>
        <v>24.451594435994206</v>
      </c>
      <c r="F13" s="12">
        <f>AVERAGE('Univ Data'!$Q$67:$S$67)</f>
        <v>22.103683570433905</v>
      </c>
      <c r="G13" s="12">
        <f>AVERAGE('Univ Data'!$Q$85:$S$85)</f>
        <v>25.082725441041916</v>
      </c>
      <c r="H13" s="12">
        <f>AVERAGE('Univ Data'!$Q$103:$S$103)</f>
        <v>25.579506837070515</v>
      </c>
      <c r="I13" s="12">
        <f>AVERAGE('Univ Data'!$Q$121:$S$121)</f>
        <v>20.123134776510355</v>
      </c>
      <c r="J13" s="12">
        <f>AVERAGE('Univ Data'!$Q$139:$S$139)</f>
        <v>23.301365697318776</v>
      </c>
      <c r="K13" s="12">
        <f>AVERAGE('Univ Data'!$Q$157:$S$157)</f>
        <v>23.168495511404331</v>
      </c>
      <c r="L13" s="11">
        <f t="shared" si="0"/>
        <v>209.48663178102493</v>
      </c>
      <c r="M13" s="11">
        <f t="shared" si="1"/>
        <v>23.276292420113879</v>
      </c>
      <c r="N13" s="544"/>
    </row>
    <row r="14" spans="1:14">
      <c r="B14" s="17" t="s">
        <v>17</v>
      </c>
      <c r="C14" s="19">
        <f>AVERAGE('Univ Data'!$Q$14:$S$14)*100</f>
        <v>59.232418152563426</v>
      </c>
      <c r="D14" s="19">
        <f>AVERAGE('Univ Data'!$Q$32:$S$32)*100</f>
        <v>51.472185968170059</v>
      </c>
      <c r="E14" s="19">
        <f>AVERAGE('Univ Data'!$Q$50:$S$50)*100</f>
        <v>64.647399667278336</v>
      </c>
      <c r="F14" s="19">
        <f>AVERAGE('Univ Data'!$Q$68:$S$68)*100</f>
        <v>65.875268897068324</v>
      </c>
      <c r="G14" s="19">
        <f>AVERAGE('Univ Data'!$Q$86:$S$86)*100</f>
        <v>56.646770051032149</v>
      </c>
      <c r="H14" s="19">
        <f>AVERAGE('Univ Data'!$Q$104:$S$104)*100</f>
        <v>58.75238273884662</v>
      </c>
      <c r="I14" s="19">
        <f>AVERAGE('Univ Data'!$Q$122:$S$122)*100</f>
        <v>38.855226640951514</v>
      </c>
      <c r="J14" s="19">
        <f>AVERAGE('Univ Data'!$Q$140:$S$140)*100</f>
        <v>58.173101373600922</v>
      </c>
      <c r="K14" s="19">
        <f>AVERAGE('Univ Data'!$Q$158:$S$158)*100</f>
        <v>81.802768145133996</v>
      </c>
      <c r="L14" s="11">
        <f t="shared" si="0"/>
        <v>535.45752163464533</v>
      </c>
      <c r="M14" s="11">
        <f t="shared" si="1"/>
        <v>59.495280181627258</v>
      </c>
      <c r="N14" s="544"/>
    </row>
    <row r="15" spans="1:14">
      <c r="B15" s="69"/>
      <c r="E15" s="6" t="s">
        <v>14</v>
      </c>
      <c r="L15" s="11"/>
    </row>
    <row r="16" spans="1:14">
      <c r="A16" s="23" t="s">
        <v>139</v>
      </c>
      <c r="B16" s="9" t="s">
        <v>211</v>
      </c>
      <c r="C16" s="10" t="s">
        <v>0</v>
      </c>
      <c r="D16" s="10" t="s">
        <v>1</v>
      </c>
      <c r="E16" s="10" t="s">
        <v>2</v>
      </c>
      <c r="F16" s="10" t="s">
        <v>3</v>
      </c>
      <c r="G16" s="10" t="s">
        <v>4</v>
      </c>
      <c r="H16" s="10" t="s">
        <v>5</v>
      </c>
      <c r="I16" s="10" t="s">
        <v>6</v>
      </c>
      <c r="J16" s="10" t="s">
        <v>7</v>
      </c>
      <c r="K16" s="10" t="s">
        <v>8</v>
      </c>
      <c r="L16" s="10" t="s">
        <v>89</v>
      </c>
      <c r="M16" s="10" t="s">
        <v>90</v>
      </c>
    </row>
    <row r="17" spans="1:21">
      <c r="A17" s="55">
        <v>2.5</v>
      </c>
      <c r="B17" s="7" t="s">
        <v>72</v>
      </c>
      <c r="C17" s="545">
        <f t="shared" ref="C17:C19" si="2">C5/$A17</f>
        <v>534</v>
      </c>
      <c r="D17" s="545">
        <f t="shared" ref="D17:K22" si="3">D5/$A17</f>
        <v>864.66666666666663</v>
      </c>
      <c r="E17" s="545">
        <f t="shared" si="3"/>
        <v>755.38666666666654</v>
      </c>
      <c r="F17" s="545">
        <f t="shared" si="3"/>
        <v>935.38666666666666</v>
      </c>
      <c r="G17" s="545">
        <f t="shared" si="3"/>
        <v>1491.2533333333333</v>
      </c>
      <c r="H17" s="545">
        <f t="shared" si="3"/>
        <v>824.5866666666667</v>
      </c>
      <c r="I17" s="545">
        <f t="shared" si="3"/>
        <v>449.12000000000006</v>
      </c>
      <c r="J17" s="545">
        <f t="shared" si="3"/>
        <v>1306.8</v>
      </c>
      <c r="K17" s="545">
        <f t="shared" si="3"/>
        <v>2129.0933333333332</v>
      </c>
      <c r="L17" s="11">
        <f>SUM(C17:K17)</f>
        <v>9290.2933333333349</v>
      </c>
      <c r="M17" s="11">
        <f>AVERAGE(C17:K17)</f>
        <v>1032.2548148148151</v>
      </c>
    </row>
    <row r="18" spans="1:21">
      <c r="A18" s="55">
        <v>2</v>
      </c>
      <c r="B18" s="7" t="s">
        <v>73</v>
      </c>
      <c r="C18" s="545">
        <f t="shared" si="2"/>
        <v>677.2</v>
      </c>
      <c r="D18" s="545">
        <f t="shared" si="3"/>
        <v>1089.5999999999999</v>
      </c>
      <c r="E18" s="545">
        <f t="shared" si="3"/>
        <v>1053.2333333333333</v>
      </c>
      <c r="F18" s="545">
        <f t="shared" si="3"/>
        <v>1190.7666666666667</v>
      </c>
      <c r="G18" s="545">
        <f t="shared" si="3"/>
        <v>2113.4</v>
      </c>
      <c r="H18" s="545">
        <f t="shared" si="3"/>
        <v>1166.8333333333333</v>
      </c>
      <c r="I18" s="545">
        <f t="shared" si="3"/>
        <v>579.5333333333333</v>
      </c>
      <c r="J18" s="545">
        <f t="shared" si="3"/>
        <v>1887.7</v>
      </c>
      <c r="K18" s="545">
        <f t="shared" si="3"/>
        <v>2946.0666666666671</v>
      </c>
      <c r="L18" s="11">
        <f t="shared" ref="L18:L26" si="4">SUM(C18:K18)</f>
        <v>12704.333333333336</v>
      </c>
      <c r="M18" s="11">
        <f t="shared" ref="M18:M26" si="5">AVERAGE(C18:K18)</f>
        <v>1411.5925925925928</v>
      </c>
    </row>
    <row r="19" spans="1:21">
      <c r="A19" s="55">
        <v>1.5</v>
      </c>
      <c r="B19" s="7" t="s">
        <v>74</v>
      </c>
      <c r="C19" s="545">
        <f t="shared" si="2"/>
        <v>1009.9555555555554</v>
      </c>
      <c r="D19" s="545">
        <f t="shared" si="3"/>
        <v>1575.6000000000001</v>
      </c>
      <c r="E19" s="545">
        <f t="shared" si="3"/>
        <v>1727.6888888888889</v>
      </c>
      <c r="F19" s="545">
        <f t="shared" si="3"/>
        <v>1838.622222222222</v>
      </c>
      <c r="G19" s="545">
        <f t="shared" si="3"/>
        <v>3760.0888888888894</v>
      </c>
      <c r="H19" s="545">
        <f t="shared" si="3"/>
        <v>2216.5777777777776</v>
      </c>
      <c r="I19" s="545">
        <f t="shared" si="3"/>
        <v>905.42222222222233</v>
      </c>
      <c r="J19" s="545">
        <f t="shared" si="3"/>
        <v>2953.6888888888893</v>
      </c>
      <c r="K19" s="545">
        <f t="shared" si="3"/>
        <v>4286.0888888888894</v>
      </c>
      <c r="L19" s="11">
        <f t="shared" si="4"/>
        <v>20273.733333333334</v>
      </c>
      <c r="M19" s="11">
        <f t="shared" si="5"/>
        <v>2252.6370370370369</v>
      </c>
    </row>
    <row r="20" spans="1:21">
      <c r="A20" s="55">
        <v>1.5</v>
      </c>
      <c r="B20" s="7" t="s">
        <v>191</v>
      </c>
      <c r="C20" s="545">
        <f t="shared" ref="C20:C26" si="6">C8/$A20</f>
        <v>11.666666666666666</v>
      </c>
      <c r="D20" s="545">
        <f t="shared" si="3"/>
        <v>259.15555555555551</v>
      </c>
      <c r="E20" s="545">
        <f t="shared" si="3"/>
        <v>52.133333333333333</v>
      </c>
      <c r="F20" s="545">
        <f t="shared" si="3"/>
        <v>27.444444444444443</v>
      </c>
      <c r="G20" s="545">
        <f t="shared" si="3"/>
        <v>113.46666666666668</v>
      </c>
      <c r="H20" s="545">
        <f t="shared" si="3"/>
        <v>68</v>
      </c>
      <c r="I20" s="545">
        <f t="shared" si="3"/>
        <v>50.266666666666673</v>
      </c>
      <c r="J20" s="545">
        <f t="shared" si="3"/>
        <v>53</v>
      </c>
      <c r="K20" s="545">
        <f t="shared" si="3"/>
        <v>43.866666666666667</v>
      </c>
      <c r="L20" s="11">
        <f t="shared" si="4"/>
        <v>679</v>
      </c>
      <c r="M20" s="11">
        <f t="shared" si="5"/>
        <v>75.444444444444443</v>
      </c>
    </row>
    <row r="21" spans="1:21">
      <c r="A21" s="55">
        <v>1</v>
      </c>
      <c r="B21" s="7" t="s">
        <v>192</v>
      </c>
      <c r="C21" s="546">
        <f t="shared" si="6"/>
        <v>1667.5333333333335</v>
      </c>
      <c r="D21" s="546">
        <f t="shared" si="3"/>
        <v>2611.1333333333332</v>
      </c>
      <c r="E21" s="546">
        <f t="shared" si="3"/>
        <v>2873.6</v>
      </c>
      <c r="F21" s="546">
        <f t="shared" si="3"/>
        <v>2980.3333333333335</v>
      </c>
      <c r="G21" s="546">
        <f t="shared" si="3"/>
        <v>6219.0666666666657</v>
      </c>
      <c r="H21" s="546">
        <f t="shared" si="3"/>
        <v>3853.6666666666665</v>
      </c>
      <c r="I21" s="546">
        <f t="shared" si="3"/>
        <v>1556.9333333333334</v>
      </c>
      <c r="J21" s="546">
        <f t="shared" si="3"/>
        <v>4896.2</v>
      </c>
      <c r="K21" s="546">
        <f t="shared" si="3"/>
        <v>6661.8666666666659</v>
      </c>
      <c r="L21" s="11">
        <f t="shared" si="4"/>
        <v>33320.333333333336</v>
      </c>
      <c r="M21" s="11">
        <f t="shared" si="5"/>
        <v>3702.2592592592596</v>
      </c>
    </row>
    <row r="22" spans="1:21">
      <c r="A22" s="55">
        <v>0.3</v>
      </c>
      <c r="B22" s="52" t="s">
        <v>11</v>
      </c>
      <c r="C22" s="545">
        <f t="shared" si="6"/>
        <v>506.66666666666669</v>
      </c>
      <c r="D22" s="545">
        <f t="shared" si="3"/>
        <v>1498.8888888888889</v>
      </c>
      <c r="E22" s="545">
        <f t="shared" si="3"/>
        <v>1350</v>
      </c>
      <c r="F22" s="545">
        <f t="shared" si="3"/>
        <v>1341.1111111111111</v>
      </c>
      <c r="G22" s="545">
        <f t="shared" si="3"/>
        <v>2547.7777777777778</v>
      </c>
      <c r="H22" s="545">
        <f t="shared" si="3"/>
        <v>2378.8888888888887</v>
      </c>
      <c r="I22" s="545">
        <f t="shared" si="3"/>
        <v>1080</v>
      </c>
      <c r="J22" s="545">
        <f t="shared" si="3"/>
        <v>3308.8888888888887</v>
      </c>
      <c r="K22" s="545">
        <f t="shared" si="3"/>
        <v>5193.3333333333339</v>
      </c>
      <c r="L22" s="11">
        <f t="shared" si="4"/>
        <v>19205.555555555555</v>
      </c>
      <c r="M22" s="11">
        <f t="shared" si="5"/>
        <v>2133.9506172839506</v>
      </c>
    </row>
    <row r="23" spans="1:21">
      <c r="A23" s="55">
        <v>0.05</v>
      </c>
      <c r="B23" s="52" t="s">
        <v>12</v>
      </c>
      <c r="C23" s="116">
        <f t="shared" si="6"/>
        <v>0</v>
      </c>
      <c r="D23" s="116">
        <f t="shared" ref="D23" si="7">D11/$A23</f>
        <v>6.6666666666666661</v>
      </c>
      <c r="E23" s="545">
        <f t="shared" ref="E23:K26" si="8">E11/$A23</f>
        <v>546.66666666666663</v>
      </c>
      <c r="F23" s="545">
        <f t="shared" si="8"/>
        <v>1520</v>
      </c>
      <c r="G23" s="545">
        <f t="shared" si="8"/>
        <v>993.33333333333326</v>
      </c>
      <c r="H23" s="545">
        <f t="shared" si="8"/>
        <v>2700</v>
      </c>
      <c r="I23" s="545">
        <f t="shared" si="8"/>
        <v>1686.6666666666665</v>
      </c>
      <c r="J23" s="545">
        <f t="shared" si="8"/>
        <v>5106.666666666667</v>
      </c>
      <c r="K23" s="545">
        <f t="shared" si="8"/>
        <v>12060</v>
      </c>
      <c r="L23" s="11">
        <f t="shared" si="4"/>
        <v>24620</v>
      </c>
      <c r="M23" s="11">
        <f t="shared" si="5"/>
        <v>2735.5555555555557</v>
      </c>
    </row>
    <row r="24" spans="1:21">
      <c r="A24" s="130">
        <v>15000</v>
      </c>
      <c r="B24" s="7" t="s">
        <v>164</v>
      </c>
      <c r="C24" s="545">
        <f t="shared" si="6"/>
        <v>290.15224444444448</v>
      </c>
      <c r="D24" s="545">
        <f>D12/$A24</f>
        <v>236.72613333333334</v>
      </c>
      <c r="E24" s="545">
        <f t="shared" si="8"/>
        <v>1328.2632000000001</v>
      </c>
      <c r="F24" s="545">
        <f t="shared" si="8"/>
        <v>718.4222666666667</v>
      </c>
      <c r="G24" s="545">
        <f t="shared" si="8"/>
        <v>674.94582222222232</v>
      </c>
      <c r="H24" s="545">
        <f t="shared" si="8"/>
        <v>1695.7001333333333</v>
      </c>
      <c r="I24" s="545">
        <f t="shared" si="8"/>
        <v>2157.8918444444444</v>
      </c>
      <c r="J24" s="545">
        <f t="shared" si="8"/>
        <v>3581.6408000000001</v>
      </c>
      <c r="K24" s="545">
        <f t="shared" si="8"/>
        <v>14621.319688888889</v>
      </c>
      <c r="L24" s="11">
        <f t="shared" si="4"/>
        <v>25305.062133333333</v>
      </c>
      <c r="M24" s="11">
        <f t="shared" si="5"/>
        <v>2811.6735703703703</v>
      </c>
    </row>
    <row r="25" spans="1:21">
      <c r="A25" s="55">
        <v>0.02</v>
      </c>
      <c r="B25" s="7" t="s">
        <v>16</v>
      </c>
      <c r="C25" s="588">
        <f t="shared" si="6"/>
        <v>1093.942321639797</v>
      </c>
      <c r="D25" s="588">
        <f>D13/$A25</f>
        <v>1189.8639539227481</v>
      </c>
      <c r="E25" s="588">
        <f t="shared" si="8"/>
        <v>1222.5797217997103</v>
      </c>
      <c r="F25" s="588">
        <f t="shared" si="8"/>
        <v>1105.1841785216952</v>
      </c>
      <c r="G25" s="588">
        <f t="shared" si="8"/>
        <v>1254.1362720520958</v>
      </c>
      <c r="H25" s="588">
        <f t="shared" si="8"/>
        <v>1278.9753418535256</v>
      </c>
      <c r="I25" s="588">
        <f t="shared" si="8"/>
        <v>1006.1567388255178</v>
      </c>
      <c r="J25" s="588">
        <f t="shared" si="8"/>
        <v>1165.0682848659387</v>
      </c>
      <c r="K25" s="588">
        <f t="shared" si="8"/>
        <v>1158.4247755702165</v>
      </c>
      <c r="L25" s="11">
        <f t="shared" si="4"/>
        <v>10474.331589051246</v>
      </c>
      <c r="M25" s="11">
        <f t="shared" si="5"/>
        <v>1163.8146210056939</v>
      </c>
    </row>
    <row r="26" spans="1:21">
      <c r="A26" s="55">
        <v>0.01</v>
      </c>
      <c r="B26" s="53" t="s">
        <v>17</v>
      </c>
      <c r="C26" s="636">
        <f t="shared" si="6"/>
        <v>5923.2418152563423</v>
      </c>
      <c r="D26" s="636">
        <f>D14/$A26</f>
        <v>5147.2185968170061</v>
      </c>
      <c r="E26" s="636">
        <f t="shared" si="8"/>
        <v>6464.7399667278332</v>
      </c>
      <c r="F26" s="636">
        <f t="shared" si="8"/>
        <v>6587.5268897068327</v>
      </c>
      <c r="G26" s="636">
        <f t="shared" si="8"/>
        <v>5664.6770051032145</v>
      </c>
      <c r="H26" s="636">
        <f t="shared" si="8"/>
        <v>5875.2382738846618</v>
      </c>
      <c r="I26" s="636">
        <f t="shared" si="8"/>
        <v>3885.5226640951514</v>
      </c>
      <c r="J26" s="636">
        <f t="shared" si="8"/>
        <v>5817.3101373600921</v>
      </c>
      <c r="K26" s="636">
        <f t="shared" si="8"/>
        <v>8180.2768145133996</v>
      </c>
      <c r="L26" s="11">
        <f t="shared" si="4"/>
        <v>53545.752163464538</v>
      </c>
      <c r="M26" s="11">
        <f t="shared" si="5"/>
        <v>5949.5280181627268</v>
      </c>
    </row>
    <row r="27" spans="1:21">
      <c r="B27" s="69"/>
      <c r="N27" s="547"/>
      <c r="O27" s="547"/>
      <c r="P27" s="548"/>
      <c r="Q27" s="547"/>
      <c r="R27" s="547"/>
      <c r="S27" s="15"/>
      <c r="T27" s="15"/>
      <c r="U27" s="15"/>
    </row>
    <row r="28" spans="1:21">
      <c r="B28" s="56" t="s">
        <v>18</v>
      </c>
      <c r="C28" s="10" t="s">
        <v>0</v>
      </c>
      <c r="D28" s="10" t="s">
        <v>1</v>
      </c>
      <c r="E28" s="10" t="s">
        <v>2</v>
      </c>
      <c r="F28" s="10" t="s">
        <v>3</v>
      </c>
      <c r="G28" s="10" t="s">
        <v>4</v>
      </c>
      <c r="H28" s="10" t="s">
        <v>5</v>
      </c>
      <c r="I28" s="10" t="s">
        <v>6</v>
      </c>
      <c r="J28" s="10" t="s">
        <v>7</v>
      </c>
      <c r="K28" s="10" t="s">
        <v>8</v>
      </c>
      <c r="L28" s="24" t="s">
        <v>84</v>
      </c>
      <c r="M28" s="542" t="s">
        <v>14</v>
      </c>
      <c r="N28" s="549"/>
      <c r="O28" s="549"/>
      <c r="P28" s="549"/>
      <c r="Q28" s="549"/>
      <c r="R28" s="549"/>
      <c r="S28" s="15"/>
      <c r="T28" s="550"/>
      <c r="U28" s="15"/>
    </row>
    <row r="29" spans="1:21">
      <c r="B29" s="7" t="s">
        <v>72</v>
      </c>
      <c r="C29" s="551">
        <v>4.0000000000000008E-2</v>
      </c>
      <c r="D29" s="551">
        <v>0.03</v>
      </c>
      <c r="E29" s="551">
        <v>4.0000000000000008E-2</v>
      </c>
      <c r="F29" s="551">
        <v>4.0000000000000008E-2</v>
      </c>
      <c r="G29" s="551">
        <v>0.03</v>
      </c>
      <c r="H29" s="551">
        <v>0.06</v>
      </c>
      <c r="I29" s="551">
        <v>0.04</v>
      </c>
      <c r="J29" s="60">
        <v>0.03</v>
      </c>
      <c r="K29" s="60">
        <v>0.02</v>
      </c>
      <c r="L29" s="61">
        <f t="shared" ref="L29:L38" si="9">AVERAGE(C29:K29)</f>
        <v>3.6666666666666674E-2</v>
      </c>
      <c r="M29" s="542" t="s">
        <v>14</v>
      </c>
      <c r="N29" s="549"/>
      <c r="O29" s="549"/>
      <c r="P29" s="549"/>
      <c r="Q29" s="549"/>
      <c r="R29" s="549"/>
      <c r="S29" s="15"/>
      <c r="T29" s="550"/>
      <c r="U29" s="15"/>
    </row>
    <row r="30" spans="1:21">
      <c r="B30" s="7" t="s">
        <v>73</v>
      </c>
      <c r="C30" s="551">
        <v>0.06</v>
      </c>
      <c r="D30" s="551">
        <v>4.4999999999999998E-2</v>
      </c>
      <c r="E30" s="551">
        <v>0.06</v>
      </c>
      <c r="F30" s="551">
        <v>0.06</v>
      </c>
      <c r="G30" s="551">
        <v>4.4999999999999998E-2</v>
      </c>
      <c r="H30" s="551">
        <v>7.4999999999999997E-2</v>
      </c>
      <c r="I30" s="551">
        <v>0.06</v>
      </c>
      <c r="J30" s="60">
        <v>4.4999999999999998E-2</v>
      </c>
      <c r="K30" s="60">
        <v>0.04</v>
      </c>
      <c r="L30" s="61">
        <f t="shared" si="9"/>
        <v>5.4444444444444434E-2</v>
      </c>
      <c r="N30" s="549"/>
      <c r="O30" s="549"/>
      <c r="P30" s="549"/>
      <c r="Q30" s="549"/>
      <c r="R30" s="549"/>
      <c r="S30" s="15"/>
      <c r="T30" s="550"/>
      <c r="U30" s="15"/>
    </row>
    <row r="31" spans="1:21">
      <c r="B31" s="7" t="s">
        <v>74</v>
      </c>
      <c r="C31" s="551">
        <v>0.1</v>
      </c>
      <c r="D31" s="551">
        <v>7.4999999999999997E-2</v>
      </c>
      <c r="E31" s="551">
        <v>0.1</v>
      </c>
      <c r="F31" s="551">
        <v>0.1</v>
      </c>
      <c r="G31" s="551">
        <v>7.4999999999999997E-2</v>
      </c>
      <c r="H31" s="551">
        <v>0.09</v>
      </c>
      <c r="I31" s="551">
        <v>0.1</v>
      </c>
      <c r="J31" s="60">
        <v>7.4999999999999997E-2</v>
      </c>
      <c r="K31" s="60">
        <v>6.5000000000000002E-2</v>
      </c>
      <c r="L31" s="61">
        <f t="shared" si="9"/>
        <v>8.666666666666667E-2</v>
      </c>
      <c r="N31" s="549"/>
      <c r="O31" s="549"/>
      <c r="P31" s="549"/>
      <c r="Q31" s="549"/>
      <c r="R31" s="549"/>
      <c r="S31" s="15"/>
      <c r="T31" s="550"/>
      <c r="U31" s="15"/>
    </row>
    <row r="32" spans="1:21">
      <c r="B32" s="7" t="s">
        <v>10</v>
      </c>
      <c r="C32" s="551">
        <v>0.3</v>
      </c>
      <c r="D32" s="551">
        <v>0.27500000000000002</v>
      </c>
      <c r="E32" s="551">
        <v>0.25</v>
      </c>
      <c r="F32" s="551">
        <v>0.25</v>
      </c>
      <c r="G32" s="551">
        <v>0.22500000000000001</v>
      </c>
      <c r="H32" s="551">
        <v>0.2</v>
      </c>
      <c r="I32" s="551">
        <v>0.22500000000000001</v>
      </c>
      <c r="J32" s="60">
        <v>0.22500000000000001</v>
      </c>
      <c r="K32" s="60">
        <v>0.2</v>
      </c>
      <c r="L32" s="61">
        <f t="shared" si="9"/>
        <v>0.23888888888888893</v>
      </c>
      <c r="N32" s="549"/>
      <c r="O32" s="549"/>
      <c r="P32" s="549"/>
      <c r="Q32" s="549"/>
      <c r="R32" s="549"/>
      <c r="S32" s="15"/>
      <c r="T32" s="550"/>
      <c r="U32" s="15"/>
    </row>
    <row r="33" spans="2:22">
      <c r="B33" s="52" t="s">
        <v>11</v>
      </c>
      <c r="C33" s="551">
        <v>0.15</v>
      </c>
      <c r="D33" s="551">
        <v>0.2</v>
      </c>
      <c r="E33" s="551">
        <v>0.15</v>
      </c>
      <c r="F33" s="551">
        <v>0.1</v>
      </c>
      <c r="G33" s="551">
        <v>0.2</v>
      </c>
      <c r="H33" s="551">
        <v>0.15</v>
      </c>
      <c r="I33" s="551">
        <v>0.125</v>
      </c>
      <c r="J33" s="60">
        <v>0.1</v>
      </c>
      <c r="K33" s="60">
        <v>0.1</v>
      </c>
      <c r="L33" s="61">
        <f t="shared" si="9"/>
        <v>0.14166666666666672</v>
      </c>
      <c r="N33" s="549"/>
      <c r="O33" s="549"/>
      <c r="P33" s="549"/>
      <c r="Q33" s="549"/>
      <c r="R33" s="549"/>
      <c r="S33" s="15"/>
      <c r="T33" s="550"/>
      <c r="U33" s="15"/>
    </row>
    <row r="34" spans="2:22">
      <c r="B34" s="52" t="s">
        <v>12</v>
      </c>
      <c r="C34" s="551">
        <v>0</v>
      </c>
      <c r="D34" s="551">
        <v>0</v>
      </c>
      <c r="E34" s="551">
        <v>0.05</v>
      </c>
      <c r="F34" s="551">
        <v>0.05</v>
      </c>
      <c r="G34" s="551">
        <v>7.4999999999999997E-2</v>
      </c>
      <c r="H34" s="551">
        <v>0.15</v>
      </c>
      <c r="I34" s="551">
        <v>7.4999999999999997E-2</v>
      </c>
      <c r="J34" s="60">
        <v>0.15</v>
      </c>
      <c r="K34" s="60">
        <v>0.125</v>
      </c>
      <c r="L34" s="61">
        <f t="shared" si="9"/>
        <v>7.4999999999999997E-2</v>
      </c>
      <c r="N34" s="549"/>
      <c r="O34" s="549"/>
      <c r="P34" s="549"/>
      <c r="Q34" s="549"/>
      <c r="R34" s="549"/>
      <c r="S34" s="15"/>
      <c r="T34" s="550"/>
      <c r="U34" s="15"/>
    </row>
    <row r="35" spans="2:22">
      <c r="B35" s="7" t="s">
        <v>164</v>
      </c>
      <c r="C35" s="551">
        <v>0.05</v>
      </c>
      <c r="D35" s="551">
        <v>0.1</v>
      </c>
      <c r="E35" s="551">
        <v>0.1</v>
      </c>
      <c r="F35" s="551">
        <v>0.1</v>
      </c>
      <c r="G35" s="551">
        <v>0.1</v>
      </c>
      <c r="H35" s="551">
        <v>0.1</v>
      </c>
      <c r="I35" s="551">
        <v>0.15</v>
      </c>
      <c r="J35" s="60">
        <v>0.1</v>
      </c>
      <c r="K35" s="60">
        <v>0.125</v>
      </c>
      <c r="L35" s="61">
        <f t="shared" si="9"/>
        <v>0.10277777777777777</v>
      </c>
      <c r="N35" s="549" t="s">
        <v>14</v>
      </c>
      <c r="O35" s="549"/>
      <c r="P35" s="549"/>
      <c r="Q35" s="549"/>
      <c r="R35" s="549"/>
      <c r="S35" s="15"/>
      <c r="T35" s="550"/>
      <c r="U35" s="15"/>
    </row>
    <row r="36" spans="2:22">
      <c r="B36" s="52" t="s">
        <v>16</v>
      </c>
      <c r="C36" s="551">
        <v>0.1</v>
      </c>
      <c r="D36" s="551">
        <v>0.17499999999999999</v>
      </c>
      <c r="E36" s="551">
        <v>0.1</v>
      </c>
      <c r="F36" s="551">
        <v>0.15</v>
      </c>
      <c r="G36" s="551">
        <v>0.1</v>
      </c>
      <c r="H36" s="551">
        <v>7.4999999999999997E-2</v>
      </c>
      <c r="I36" s="551">
        <v>0.125</v>
      </c>
      <c r="J36" s="60">
        <v>0.1</v>
      </c>
      <c r="K36" s="60">
        <v>0.17499999999999999</v>
      </c>
      <c r="L36" s="61">
        <f t="shared" si="9"/>
        <v>0.1222222222222222</v>
      </c>
      <c r="N36" s="549"/>
      <c r="O36" s="549"/>
      <c r="P36" s="549"/>
      <c r="Q36" s="549"/>
      <c r="R36" s="549"/>
      <c r="S36" s="15"/>
      <c r="T36" s="550"/>
      <c r="U36" s="15"/>
    </row>
    <row r="37" spans="2:22">
      <c r="B37" s="53" t="s">
        <v>17</v>
      </c>
      <c r="C37" s="552">
        <v>0.2</v>
      </c>
      <c r="D37" s="552">
        <v>0.1</v>
      </c>
      <c r="E37" s="552">
        <v>0.15</v>
      </c>
      <c r="F37" s="552">
        <v>0.15</v>
      </c>
      <c r="G37" s="552">
        <v>0.15</v>
      </c>
      <c r="H37" s="552">
        <v>0.1</v>
      </c>
      <c r="I37" s="552">
        <v>0.1</v>
      </c>
      <c r="J37" s="64">
        <v>0.17499999999999999</v>
      </c>
      <c r="K37" s="64">
        <v>0.15</v>
      </c>
      <c r="L37" s="65">
        <f t="shared" si="9"/>
        <v>0.14166666666666666</v>
      </c>
      <c r="N37" s="549"/>
      <c r="O37" s="549"/>
      <c r="P37" s="549"/>
      <c r="Q37" s="549"/>
      <c r="R37" s="549"/>
      <c r="S37" s="15"/>
      <c r="T37" s="15"/>
      <c r="U37" s="15"/>
    </row>
    <row r="38" spans="2:22">
      <c r="B38" s="69"/>
      <c r="C38" s="66">
        <f t="shared" ref="C38:K38" si="10">SUM(C29:C37)</f>
        <v>1</v>
      </c>
      <c r="D38" s="66">
        <f t="shared" si="10"/>
        <v>0.99999999999999989</v>
      </c>
      <c r="E38" s="66">
        <f t="shared" si="10"/>
        <v>1</v>
      </c>
      <c r="F38" s="66">
        <f t="shared" si="10"/>
        <v>1</v>
      </c>
      <c r="G38" s="66">
        <f t="shared" si="10"/>
        <v>0.99999999999999989</v>
      </c>
      <c r="H38" s="66">
        <f t="shared" si="10"/>
        <v>1</v>
      </c>
      <c r="I38" s="66">
        <f t="shared" si="10"/>
        <v>1</v>
      </c>
      <c r="J38" s="66">
        <f t="shared" si="10"/>
        <v>1</v>
      </c>
      <c r="K38" s="66">
        <f t="shared" si="10"/>
        <v>1</v>
      </c>
      <c r="L38" s="66">
        <f t="shared" si="9"/>
        <v>1</v>
      </c>
      <c r="P38" s="6" t="s">
        <v>14</v>
      </c>
    </row>
    <row r="39" spans="2:22">
      <c r="B39" s="69"/>
      <c r="C39" s="553"/>
      <c r="D39" s="553"/>
      <c r="E39" s="553"/>
      <c r="F39" s="553"/>
      <c r="G39" s="553"/>
      <c r="H39" s="553"/>
      <c r="I39" s="553"/>
      <c r="J39" s="553"/>
      <c r="K39" s="553"/>
      <c r="L39" s="11"/>
      <c r="N39" s="554"/>
      <c r="O39" s="554"/>
      <c r="P39" s="554" t="s">
        <v>14</v>
      </c>
      <c r="Q39" s="554"/>
      <c r="R39" s="554"/>
      <c r="S39" s="554"/>
      <c r="T39" s="554"/>
      <c r="U39" s="554"/>
      <c r="V39" s="554"/>
    </row>
    <row r="40" spans="2:22">
      <c r="B40" s="56" t="s">
        <v>85</v>
      </c>
      <c r="C40" s="10" t="s">
        <v>0</v>
      </c>
      <c r="D40" s="10" t="s">
        <v>1</v>
      </c>
      <c r="E40" s="10" t="s">
        <v>2</v>
      </c>
      <c r="F40" s="10" t="s">
        <v>3</v>
      </c>
      <c r="G40" s="10" t="s">
        <v>4</v>
      </c>
      <c r="H40" s="10" t="s">
        <v>5</v>
      </c>
      <c r="I40" s="10" t="s">
        <v>6</v>
      </c>
      <c r="J40" s="10" t="s">
        <v>7</v>
      </c>
      <c r="K40" s="10" t="s">
        <v>8</v>
      </c>
      <c r="L40" s="10" t="s">
        <v>89</v>
      </c>
      <c r="M40" s="10" t="s">
        <v>90</v>
      </c>
      <c r="N40" s="555"/>
      <c r="O40" s="555"/>
      <c r="P40" s="555"/>
      <c r="Q40" s="555"/>
      <c r="R40" s="555"/>
      <c r="S40" s="555"/>
      <c r="T40" s="555"/>
      <c r="U40" s="555"/>
      <c r="V40" s="555"/>
    </row>
    <row r="41" spans="2:22">
      <c r="B41" s="7" t="s">
        <v>72</v>
      </c>
      <c r="C41" s="556">
        <f t="shared" ref="C41:K41" si="11">C17*C29</f>
        <v>21.360000000000003</v>
      </c>
      <c r="D41" s="556">
        <f t="shared" si="11"/>
        <v>25.939999999999998</v>
      </c>
      <c r="E41" s="556">
        <f t="shared" si="11"/>
        <v>30.215466666666668</v>
      </c>
      <c r="F41" s="556">
        <f t="shared" si="11"/>
        <v>37.415466666666674</v>
      </c>
      <c r="G41" s="556">
        <f t="shared" si="11"/>
        <v>44.7376</v>
      </c>
      <c r="H41" s="556">
        <f t="shared" si="11"/>
        <v>49.475200000000001</v>
      </c>
      <c r="I41" s="556">
        <f t="shared" si="11"/>
        <v>17.964800000000004</v>
      </c>
      <c r="J41" s="556">
        <f t="shared" si="11"/>
        <v>39.204000000000001</v>
      </c>
      <c r="K41" s="556">
        <f t="shared" si="11"/>
        <v>42.581866666666663</v>
      </c>
      <c r="L41" s="11">
        <f t="shared" ref="L41:L50" si="12">SUM(C41:K41)</f>
        <v>308.89440000000002</v>
      </c>
      <c r="M41" s="11">
        <f t="shared" ref="M41:M50" si="13">AVERAGE(C41:K41)</f>
        <v>34.321600000000004</v>
      </c>
      <c r="N41" s="555"/>
      <c r="O41" s="555"/>
      <c r="P41" s="555"/>
      <c r="Q41" s="555"/>
      <c r="R41" s="555"/>
      <c r="S41" s="555"/>
      <c r="T41" s="555"/>
      <c r="U41" s="555"/>
      <c r="V41" s="555"/>
    </row>
    <row r="42" spans="2:22">
      <c r="B42" s="7" t="s">
        <v>73</v>
      </c>
      <c r="C42" s="556">
        <f t="shared" ref="C42:K42" si="14">C18*C30</f>
        <v>40.631999999999998</v>
      </c>
      <c r="D42" s="556">
        <f t="shared" si="14"/>
        <v>49.031999999999996</v>
      </c>
      <c r="E42" s="556">
        <f t="shared" si="14"/>
        <v>63.193999999999996</v>
      </c>
      <c r="F42" s="556">
        <f t="shared" si="14"/>
        <v>71.445999999999998</v>
      </c>
      <c r="G42" s="556">
        <f t="shared" si="14"/>
        <v>95.102999999999994</v>
      </c>
      <c r="H42" s="556">
        <f t="shared" si="14"/>
        <v>87.512499999999989</v>
      </c>
      <c r="I42" s="556">
        <f t="shared" si="14"/>
        <v>34.771999999999998</v>
      </c>
      <c r="J42" s="556">
        <f t="shared" si="14"/>
        <v>84.9465</v>
      </c>
      <c r="K42" s="556">
        <f t="shared" si="14"/>
        <v>117.84266666666669</v>
      </c>
      <c r="L42" s="11">
        <f t="shared" si="12"/>
        <v>644.48066666666659</v>
      </c>
      <c r="M42" s="11">
        <f t="shared" si="13"/>
        <v>71.608962962962948</v>
      </c>
      <c r="N42" s="555"/>
      <c r="O42" s="555"/>
      <c r="P42" s="555"/>
      <c r="Q42" s="555"/>
      <c r="R42" s="555"/>
      <c r="S42" s="555"/>
      <c r="T42" s="555"/>
      <c r="U42" s="555"/>
      <c r="V42" s="555"/>
    </row>
    <row r="43" spans="2:22">
      <c r="B43" s="7" t="s">
        <v>74</v>
      </c>
      <c r="C43" s="556">
        <f t="shared" ref="C43:K43" si="15">C19*C31</f>
        <v>100.99555555555554</v>
      </c>
      <c r="D43" s="556">
        <f t="shared" si="15"/>
        <v>118.17</v>
      </c>
      <c r="E43" s="556">
        <f t="shared" si="15"/>
        <v>172.76888888888891</v>
      </c>
      <c r="F43" s="556">
        <f t="shared" si="15"/>
        <v>183.86222222222221</v>
      </c>
      <c r="G43" s="556">
        <f t="shared" si="15"/>
        <v>282.00666666666672</v>
      </c>
      <c r="H43" s="556">
        <f t="shared" si="15"/>
        <v>199.49199999999996</v>
      </c>
      <c r="I43" s="556">
        <f t="shared" si="15"/>
        <v>90.542222222222236</v>
      </c>
      <c r="J43" s="556">
        <f t="shared" si="15"/>
        <v>221.5266666666667</v>
      </c>
      <c r="K43" s="556">
        <f t="shared" si="15"/>
        <v>278.59577777777781</v>
      </c>
      <c r="L43" s="11">
        <f t="shared" si="12"/>
        <v>1647.96</v>
      </c>
      <c r="M43" s="11">
        <f t="shared" si="13"/>
        <v>183.10666666666668</v>
      </c>
      <c r="N43" s="555"/>
      <c r="O43" s="555"/>
      <c r="P43" s="555"/>
      <c r="Q43" s="555"/>
      <c r="R43" s="555"/>
      <c r="S43" s="555"/>
      <c r="T43" s="555"/>
      <c r="U43" s="555"/>
      <c r="V43" s="555"/>
    </row>
    <row r="44" spans="2:22">
      <c r="B44" s="7" t="s">
        <v>10</v>
      </c>
      <c r="C44" s="556">
        <f>SUM(C20:C21)*C32</f>
        <v>503.76000000000005</v>
      </c>
      <c r="D44" s="556">
        <f t="shared" ref="D44:K44" si="16">SUM(D20:D21)*D32</f>
        <v>789.32944444444445</v>
      </c>
      <c r="E44" s="556">
        <f t="shared" si="16"/>
        <v>731.43333333333328</v>
      </c>
      <c r="F44" s="556">
        <f t="shared" si="16"/>
        <v>751.94444444444446</v>
      </c>
      <c r="G44" s="556">
        <f t="shared" si="16"/>
        <v>1424.8199999999997</v>
      </c>
      <c r="H44" s="556">
        <f t="shared" si="16"/>
        <v>784.33333333333337</v>
      </c>
      <c r="I44" s="556">
        <f t="shared" si="16"/>
        <v>361.62</v>
      </c>
      <c r="J44" s="556">
        <f t="shared" si="16"/>
        <v>1113.57</v>
      </c>
      <c r="K44" s="556">
        <f t="shared" si="16"/>
        <v>1341.1466666666665</v>
      </c>
      <c r="L44" s="11">
        <f t="shared" si="12"/>
        <v>7801.9572222222205</v>
      </c>
      <c r="M44" s="11">
        <f t="shared" si="13"/>
        <v>866.8841358024689</v>
      </c>
      <c r="N44" s="555"/>
      <c r="O44" s="555"/>
      <c r="P44" s="555"/>
      <c r="Q44" s="555"/>
      <c r="R44" s="555"/>
      <c r="S44" s="555"/>
      <c r="T44" s="555"/>
      <c r="U44" s="555"/>
      <c r="V44" s="555"/>
    </row>
    <row r="45" spans="2:22">
      <c r="B45" s="52" t="s">
        <v>11</v>
      </c>
      <c r="C45" s="556">
        <f t="shared" ref="C45:K45" si="17">C22*C33</f>
        <v>76</v>
      </c>
      <c r="D45" s="556">
        <f t="shared" si="17"/>
        <v>299.77777777777777</v>
      </c>
      <c r="E45" s="556">
        <f t="shared" si="17"/>
        <v>202.5</v>
      </c>
      <c r="F45" s="556">
        <f t="shared" si="17"/>
        <v>134.11111111111111</v>
      </c>
      <c r="G45" s="556">
        <f t="shared" si="17"/>
        <v>509.5555555555556</v>
      </c>
      <c r="H45" s="556">
        <f t="shared" si="17"/>
        <v>356.83333333333331</v>
      </c>
      <c r="I45" s="556">
        <f t="shared" si="17"/>
        <v>135</v>
      </c>
      <c r="J45" s="556">
        <f t="shared" si="17"/>
        <v>330.88888888888891</v>
      </c>
      <c r="K45" s="556">
        <f t="shared" si="17"/>
        <v>519.33333333333337</v>
      </c>
      <c r="L45" s="11">
        <f t="shared" si="12"/>
        <v>2564</v>
      </c>
      <c r="M45" s="11">
        <f t="shared" si="13"/>
        <v>284.88888888888891</v>
      </c>
      <c r="N45" s="555"/>
      <c r="O45" s="555"/>
      <c r="P45" s="555"/>
      <c r="Q45" s="555"/>
      <c r="R45" s="555"/>
      <c r="S45" s="555"/>
      <c r="T45" s="555"/>
      <c r="U45" s="555"/>
      <c r="V45" s="555"/>
    </row>
    <row r="46" spans="2:22">
      <c r="B46" s="52" t="s">
        <v>12</v>
      </c>
      <c r="C46" s="556">
        <f t="shared" ref="C46:K46" si="18">C23*C34</f>
        <v>0</v>
      </c>
      <c r="D46" s="556">
        <f t="shared" si="18"/>
        <v>0</v>
      </c>
      <c r="E46" s="556">
        <f t="shared" si="18"/>
        <v>27.333333333333332</v>
      </c>
      <c r="F46" s="556">
        <f t="shared" si="18"/>
        <v>76</v>
      </c>
      <c r="G46" s="556">
        <f t="shared" si="18"/>
        <v>74.499999999999986</v>
      </c>
      <c r="H46" s="556">
        <f t="shared" si="18"/>
        <v>405</v>
      </c>
      <c r="I46" s="556">
        <f t="shared" si="18"/>
        <v>126.49999999999999</v>
      </c>
      <c r="J46" s="556">
        <f t="shared" si="18"/>
        <v>766</v>
      </c>
      <c r="K46" s="556">
        <f t="shared" si="18"/>
        <v>1507.5</v>
      </c>
      <c r="L46" s="11">
        <f t="shared" si="12"/>
        <v>2982.833333333333</v>
      </c>
      <c r="M46" s="11">
        <f t="shared" si="13"/>
        <v>331.42592592592587</v>
      </c>
      <c r="N46" s="555"/>
      <c r="O46" s="555"/>
      <c r="P46" s="555"/>
      <c r="Q46" s="555"/>
      <c r="R46" s="555"/>
      <c r="S46" s="555"/>
      <c r="T46" s="555"/>
      <c r="U46" s="555"/>
      <c r="V46" s="555"/>
    </row>
    <row r="47" spans="2:22">
      <c r="B47" s="7" t="s">
        <v>164</v>
      </c>
      <c r="C47" s="556">
        <f t="shared" ref="C47:K47" si="19">C24*C35</f>
        <v>14.507612222222225</v>
      </c>
      <c r="D47" s="556">
        <f t="shared" si="19"/>
        <v>23.672613333333334</v>
      </c>
      <c r="E47" s="556">
        <f t="shared" si="19"/>
        <v>132.82632000000001</v>
      </c>
      <c r="F47" s="556">
        <f t="shared" si="19"/>
        <v>71.842226666666676</v>
      </c>
      <c r="G47" s="556">
        <f t="shared" si="19"/>
        <v>67.494582222222235</v>
      </c>
      <c r="H47" s="556">
        <f t="shared" si="19"/>
        <v>169.57001333333335</v>
      </c>
      <c r="I47" s="556">
        <f t="shared" si="19"/>
        <v>323.68377666666663</v>
      </c>
      <c r="J47" s="556">
        <f t="shared" si="19"/>
        <v>358.16408000000001</v>
      </c>
      <c r="K47" s="556">
        <f t="shared" si="19"/>
        <v>1827.6649611111111</v>
      </c>
      <c r="L47" s="11">
        <f t="shared" si="12"/>
        <v>2989.4261855555555</v>
      </c>
      <c r="M47" s="11">
        <f t="shared" si="13"/>
        <v>332.15846506172841</v>
      </c>
      <c r="N47" s="555"/>
      <c r="O47" s="555"/>
      <c r="P47" s="555"/>
      <c r="Q47" s="555"/>
      <c r="R47" s="555"/>
      <c r="S47" s="555"/>
      <c r="T47" s="555"/>
      <c r="U47" s="555"/>
      <c r="V47" s="555"/>
    </row>
    <row r="48" spans="2:22">
      <c r="B48" s="52" t="s">
        <v>16</v>
      </c>
      <c r="C48" s="556">
        <f t="shared" ref="C48:K48" si="20">C25*C36</f>
        <v>109.39423216397971</v>
      </c>
      <c r="D48" s="556">
        <f t="shared" si="20"/>
        <v>208.22619193648092</v>
      </c>
      <c r="E48" s="556">
        <f t="shared" si="20"/>
        <v>122.25797217997103</v>
      </c>
      <c r="F48" s="556">
        <f t="shared" si="20"/>
        <v>165.77762677825427</v>
      </c>
      <c r="G48" s="556">
        <f t="shared" si="20"/>
        <v>125.41362720520959</v>
      </c>
      <c r="H48" s="556">
        <f t="shared" si="20"/>
        <v>95.923150639014423</v>
      </c>
      <c r="I48" s="556">
        <f t="shared" si="20"/>
        <v>125.76959235318972</v>
      </c>
      <c r="J48" s="556">
        <f t="shared" si="20"/>
        <v>116.50682848659388</v>
      </c>
      <c r="K48" s="556">
        <f t="shared" si="20"/>
        <v>202.72433572478789</v>
      </c>
      <c r="L48" s="11">
        <f t="shared" si="12"/>
        <v>1271.9935574674814</v>
      </c>
      <c r="M48" s="11">
        <f t="shared" si="13"/>
        <v>141.33261749638683</v>
      </c>
      <c r="N48" s="555"/>
      <c r="O48" s="555"/>
      <c r="P48" s="555"/>
      <c r="Q48" s="555"/>
      <c r="R48" s="555"/>
      <c r="S48" s="555"/>
      <c r="T48" s="555"/>
      <c r="U48" s="555"/>
      <c r="V48" s="555"/>
    </row>
    <row r="49" spans="2:13" s="44" customFormat="1">
      <c r="B49" s="53" t="s">
        <v>17</v>
      </c>
      <c r="C49" s="557">
        <f t="shared" ref="C49:K49" si="21">C26*C37</f>
        <v>1184.6483630512685</v>
      </c>
      <c r="D49" s="557">
        <f t="shared" si="21"/>
        <v>514.72185968170061</v>
      </c>
      <c r="E49" s="557">
        <f t="shared" si="21"/>
        <v>969.71099500917489</v>
      </c>
      <c r="F49" s="557">
        <f t="shared" si="21"/>
        <v>988.1290334560249</v>
      </c>
      <c r="G49" s="557">
        <f t="shared" si="21"/>
        <v>849.70155076548212</v>
      </c>
      <c r="H49" s="557">
        <f t="shared" si="21"/>
        <v>587.5238273884662</v>
      </c>
      <c r="I49" s="557">
        <f t="shared" si="21"/>
        <v>388.55226640951514</v>
      </c>
      <c r="J49" s="557">
        <f t="shared" si="21"/>
        <v>1018.0292740380161</v>
      </c>
      <c r="K49" s="557">
        <f t="shared" si="21"/>
        <v>1227.0415221770099</v>
      </c>
      <c r="L49" s="11">
        <f t="shared" si="12"/>
        <v>7728.0586919766583</v>
      </c>
      <c r="M49" s="11">
        <f t="shared" si="13"/>
        <v>858.67318799740644</v>
      </c>
    </row>
    <row r="50" spans="2:13">
      <c r="B50" s="69" t="s">
        <v>65</v>
      </c>
      <c r="C50" s="558">
        <f t="shared" ref="C50:F50" si="22">SUM(C41:C49)</f>
        <v>2051.297762993026</v>
      </c>
      <c r="D50" s="558">
        <f>SUM(D41:D49)</f>
        <v>2028.8698871737372</v>
      </c>
      <c r="E50" s="558">
        <f t="shared" si="22"/>
        <v>2452.2403094113683</v>
      </c>
      <c r="F50" s="558">
        <f t="shared" si="22"/>
        <v>2480.5281313453902</v>
      </c>
      <c r="G50" s="558">
        <f>SUM(G41:G49)</f>
        <v>3473.3325824151361</v>
      </c>
      <c r="H50" s="558">
        <f>SUM(H41:H49)</f>
        <v>2735.6633580274802</v>
      </c>
      <c r="I50" s="558">
        <f>SUM(I41:I49)</f>
        <v>1604.4046576515937</v>
      </c>
      <c r="J50" s="558">
        <f>SUM(J41:J49)</f>
        <v>4048.8362380801655</v>
      </c>
      <c r="K50" s="558">
        <f>SUM(K41:K49)</f>
        <v>7064.4311301240205</v>
      </c>
      <c r="L50" s="11">
        <f t="shared" si="12"/>
        <v>27939.604057221917</v>
      </c>
      <c r="M50" s="11">
        <f t="shared" si="13"/>
        <v>3104.4004508024354</v>
      </c>
    </row>
    <row r="52" spans="2:13">
      <c r="B52" s="56" t="s">
        <v>88</v>
      </c>
      <c r="C52" s="10" t="s">
        <v>0</v>
      </c>
      <c r="D52" s="10" t="s">
        <v>1</v>
      </c>
      <c r="E52" s="10" t="s">
        <v>2</v>
      </c>
      <c r="F52" s="10" t="s">
        <v>3</v>
      </c>
      <c r="G52" s="10" t="s">
        <v>4</v>
      </c>
      <c r="H52" s="10" t="s">
        <v>5</v>
      </c>
      <c r="I52" s="10" t="s">
        <v>6</v>
      </c>
      <c r="J52" s="10" t="s">
        <v>7</v>
      </c>
      <c r="K52" s="10" t="s">
        <v>8</v>
      </c>
      <c r="L52" s="10" t="s">
        <v>95</v>
      </c>
    </row>
    <row r="53" spans="2:13">
      <c r="B53" s="7" t="s">
        <v>9</v>
      </c>
      <c r="C53" s="60">
        <f t="shared" ref="C53:C61" si="23">C41/$C$50</f>
        <v>1.041292024266329E-2</v>
      </c>
      <c r="D53" s="60">
        <f t="shared" ref="D53:D61" si="24">D41/$D$50</f>
        <v>1.278544285367408E-2</v>
      </c>
      <c r="E53" s="60">
        <f t="shared" ref="E53:E61" si="25">E41/$E$50</f>
        <v>1.232157653991078E-2</v>
      </c>
      <c r="F53" s="60">
        <f t="shared" ref="F53:F61" si="26">F41/$F$50</f>
        <v>1.5083669559664802E-2</v>
      </c>
      <c r="G53" s="60">
        <f t="shared" ref="G53:G61" si="27">G41/$G$50</f>
        <v>1.2880309886389371E-2</v>
      </c>
      <c r="H53" s="60">
        <f t="shared" ref="H53:H61" si="28">H41/$H$50</f>
        <v>1.8085266176783368E-2</v>
      </c>
      <c r="I53" s="60">
        <f t="shared" ref="I53:I61" si="29">I41/$I$50</f>
        <v>1.1197175172936434E-2</v>
      </c>
      <c r="J53" s="60">
        <f t="shared" ref="J53:J61" si="30">J41/$J$50</f>
        <v>9.6827823341626047E-3</v>
      </c>
      <c r="K53" s="60">
        <f t="shared" ref="K53:K61" si="31">K41/$K$50</f>
        <v>6.0276426908728474E-3</v>
      </c>
      <c r="L53" s="60">
        <f t="shared" ref="L53:L61" si="32">L41/$L$50</f>
        <v>1.1055790173954022E-2</v>
      </c>
    </row>
    <row r="54" spans="2:13">
      <c r="B54" s="7" t="s">
        <v>91</v>
      </c>
      <c r="C54" s="60">
        <f t="shared" si="23"/>
        <v>1.9807948281830277E-2</v>
      </c>
      <c r="D54" s="60">
        <f t="shared" si="24"/>
        <v>2.4167148573683406E-2</v>
      </c>
      <c r="E54" s="60">
        <f t="shared" si="25"/>
        <v>2.5769905077194077E-2</v>
      </c>
      <c r="F54" s="60">
        <f t="shared" si="26"/>
        <v>2.8802737246623796E-2</v>
      </c>
      <c r="G54" s="60">
        <f t="shared" si="27"/>
        <v>2.7380908030946859E-2</v>
      </c>
      <c r="H54" s="60">
        <f t="shared" si="28"/>
        <v>3.1989498906437049E-2</v>
      </c>
      <c r="I54" s="60">
        <f t="shared" si="29"/>
        <v>2.1672836608999019E-2</v>
      </c>
      <c r="J54" s="60">
        <f t="shared" si="30"/>
        <v>2.0980473154498101E-2</v>
      </c>
      <c r="K54" s="60">
        <f t="shared" si="31"/>
        <v>1.6681126122691479E-2</v>
      </c>
      <c r="L54" s="60">
        <f t="shared" si="32"/>
        <v>2.3066921970215936E-2</v>
      </c>
    </row>
    <row r="55" spans="2:13">
      <c r="B55" s="7" t="s">
        <v>92</v>
      </c>
      <c r="C55" s="60">
        <f t="shared" si="23"/>
        <v>4.9234956220199855E-2</v>
      </c>
      <c r="D55" s="60">
        <f t="shared" si="24"/>
        <v>5.8244247572038027E-2</v>
      </c>
      <c r="E55" s="60">
        <f t="shared" si="25"/>
        <v>7.0453490314886819E-2</v>
      </c>
      <c r="F55" s="60">
        <f t="shared" si="26"/>
        <v>7.4122208048694418E-2</v>
      </c>
      <c r="G55" s="60">
        <f t="shared" si="27"/>
        <v>8.119195613297045E-2</v>
      </c>
      <c r="H55" s="60">
        <f t="shared" si="28"/>
        <v>7.2922715221744774E-2</v>
      </c>
      <c r="I55" s="60">
        <f t="shared" si="29"/>
        <v>5.6433532394970169E-2</v>
      </c>
      <c r="J55" s="60">
        <f t="shared" si="30"/>
        <v>5.471366428287746E-2</v>
      </c>
      <c r="K55" s="60">
        <f t="shared" si="31"/>
        <v>3.9436406505513895E-2</v>
      </c>
      <c r="L55" s="60">
        <f t="shared" si="32"/>
        <v>5.8982940367547199E-2</v>
      </c>
    </row>
    <row r="56" spans="2:13">
      <c r="B56" s="7" t="s">
        <v>10</v>
      </c>
      <c r="C56" s="60">
        <f t="shared" si="23"/>
        <v>0.2455811189814634</v>
      </c>
      <c r="D56" s="60">
        <f t="shared" si="24"/>
        <v>0.38904882438962052</v>
      </c>
      <c r="E56" s="60">
        <f t="shared" si="25"/>
        <v>0.29827147466999487</v>
      </c>
      <c r="F56" s="60">
        <f t="shared" si="26"/>
        <v>0.30313884972415306</v>
      </c>
      <c r="G56" s="60">
        <f t="shared" si="27"/>
        <v>0.41021697928197531</v>
      </c>
      <c r="H56" s="60">
        <f t="shared" si="28"/>
        <v>0.28670681684272303</v>
      </c>
      <c r="I56" s="60">
        <f t="shared" si="29"/>
        <v>0.22539201583303306</v>
      </c>
      <c r="J56" s="60">
        <f t="shared" si="30"/>
        <v>0.27503458636499972</v>
      </c>
      <c r="K56" s="60">
        <f t="shared" si="31"/>
        <v>0.18984496302154791</v>
      </c>
      <c r="L56" s="60">
        <f t="shared" si="32"/>
        <v>0.27924365736333856</v>
      </c>
    </row>
    <row r="57" spans="2:13">
      <c r="B57" s="7" t="s">
        <v>93</v>
      </c>
      <c r="C57" s="60">
        <f t="shared" si="23"/>
        <v>3.7049716219213942E-2</v>
      </c>
      <c r="D57" s="60">
        <f t="shared" si="24"/>
        <v>0.14775603880413207</v>
      </c>
      <c r="E57" s="60">
        <f t="shared" si="25"/>
        <v>8.2577551320248771E-2</v>
      </c>
      <c r="F57" s="60">
        <f t="shared" si="26"/>
        <v>5.4065547339054713E-2</v>
      </c>
      <c r="G57" s="60">
        <f t="shared" si="27"/>
        <v>0.14670508609954155</v>
      </c>
      <c r="H57" s="60">
        <f t="shared" si="28"/>
        <v>0.13043758921807691</v>
      </c>
      <c r="I57" s="60">
        <f t="shared" si="29"/>
        <v>8.4143360813725643E-2</v>
      </c>
      <c r="J57" s="60">
        <f t="shared" si="30"/>
        <v>8.1724443625753138E-2</v>
      </c>
      <c r="K57" s="60">
        <f t="shared" si="31"/>
        <v>7.3513822099390488E-2</v>
      </c>
      <c r="L57" s="60">
        <f t="shared" si="32"/>
        <v>9.1769374925599528E-2</v>
      </c>
    </row>
    <row r="58" spans="2:13">
      <c r="B58" s="7" t="s">
        <v>94</v>
      </c>
      <c r="C58" s="60">
        <f t="shared" si="23"/>
        <v>0</v>
      </c>
      <c r="D58" s="60">
        <f t="shared" si="24"/>
        <v>0</v>
      </c>
      <c r="E58" s="60">
        <f t="shared" si="25"/>
        <v>1.1146270301663208E-2</v>
      </c>
      <c r="F58" s="60">
        <f t="shared" si="26"/>
        <v>3.0638636603076572E-2</v>
      </c>
      <c r="G58" s="60">
        <f t="shared" si="27"/>
        <v>2.1449140913594112E-2</v>
      </c>
      <c r="H58" s="60">
        <f t="shared" si="28"/>
        <v>0.14804453143387525</v>
      </c>
      <c r="I58" s="60">
        <f t="shared" si="29"/>
        <v>7.884544550323179E-2</v>
      </c>
      <c r="J58" s="60">
        <f t="shared" si="30"/>
        <v>0.18919016600266694</v>
      </c>
      <c r="K58" s="60">
        <f t="shared" si="31"/>
        <v>0.21339297846244767</v>
      </c>
      <c r="L58" s="60">
        <f t="shared" si="32"/>
        <v>0.10676004309954853</v>
      </c>
    </row>
    <row r="59" spans="2:13">
      <c r="B59" s="7" t="s">
        <v>13</v>
      </c>
      <c r="C59" s="60">
        <f t="shared" si="23"/>
        <v>7.0724067875228055E-3</v>
      </c>
      <c r="D59" s="60">
        <f t="shared" si="24"/>
        <v>1.1667881456070027E-2</v>
      </c>
      <c r="E59" s="60">
        <f t="shared" si="25"/>
        <v>5.4165295093727341E-2</v>
      </c>
      <c r="F59" s="60">
        <f t="shared" si="26"/>
        <v>2.8962472047313913E-2</v>
      </c>
      <c r="G59" s="60">
        <f t="shared" si="27"/>
        <v>1.9432225570316899E-2</v>
      </c>
      <c r="H59" s="60">
        <f t="shared" si="28"/>
        <v>6.1984970788072379E-2</v>
      </c>
      <c r="I59" s="60">
        <f t="shared" si="29"/>
        <v>0.2017469689600942</v>
      </c>
      <c r="J59" s="60">
        <f t="shared" si="30"/>
        <v>8.8460994453514991E-2</v>
      </c>
      <c r="K59" s="60">
        <f t="shared" si="31"/>
        <v>0.25871367806497753</v>
      </c>
      <c r="L59" s="60">
        <f t="shared" si="32"/>
        <v>0.10699601108995814</v>
      </c>
    </row>
    <row r="60" spans="2:13">
      <c r="B60" s="52" t="s">
        <v>16</v>
      </c>
      <c r="C60" s="60">
        <f t="shared" si="23"/>
        <v>5.3329279706503356E-2</v>
      </c>
      <c r="D60" s="60">
        <f t="shared" si="24"/>
        <v>0.10263161440408819</v>
      </c>
      <c r="E60" s="60">
        <f t="shared" si="25"/>
        <v>4.9855624553091879E-2</v>
      </c>
      <c r="F60" s="60">
        <f t="shared" si="26"/>
        <v>6.6831585049728789E-2</v>
      </c>
      <c r="G60" s="60">
        <f t="shared" si="27"/>
        <v>3.6107578018919478E-2</v>
      </c>
      <c r="H60" s="60">
        <f t="shared" si="28"/>
        <v>3.5063945407441781E-2</v>
      </c>
      <c r="I60" s="60">
        <f t="shared" si="29"/>
        <v>7.8390193990886162E-2</v>
      </c>
      <c r="J60" s="60">
        <f t="shared" si="30"/>
        <v>2.8775386712562585E-2</v>
      </c>
      <c r="K60" s="60">
        <f t="shared" si="31"/>
        <v>2.8696484117501607E-2</v>
      </c>
      <c r="L60" s="60">
        <f t="shared" si="32"/>
        <v>4.5526541996170219E-2</v>
      </c>
    </row>
    <row r="61" spans="2:13">
      <c r="B61" s="53" t="s">
        <v>17</v>
      </c>
      <c r="C61" s="64">
        <f t="shared" si="23"/>
        <v>0.57751165356060308</v>
      </c>
      <c r="D61" s="64">
        <f t="shared" si="24"/>
        <v>0.25369880194669364</v>
      </c>
      <c r="E61" s="64">
        <f t="shared" si="25"/>
        <v>0.39543881212928217</v>
      </c>
      <c r="F61" s="64">
        <f t="shared" si="26"/>
        <v>0.39835429438168996</v>
      </c>
      <c r="G61" s="64">
        <f t="shared" si="27"/>
        <v>0.2446358160653459</v>
      </c>
      <c r="H61" s="64">
        <f t="shared" si="28"/>
        <v>0.21476466600484562</v>
      </c>
      <c r="I61" s="64">
        <f t="shared" si="29"/>
        <v>0.24217847072212356</v>
      </c>
      <c r="J61" s="64">
        <f t="shared" si="30"/>
        <v>0.25143750306896445</v>
      </c>
      <c r="K61" s="64">
        <f t="shared" si="31"/>
        <v>0.17369289891505652</v>
      </c>
      <c r="L61" s="64">
        <f t="shared" si="32"/>
        <v>0.27659871901366784</v>
      </c>
    </row>
    <row r="62" spans="2:13">
      <c r="B62" s="69" t="s">
        <v>65</v>
      </c>
      <c r="C62" s="66">
        <f t="shared" ref="C62:K62" si="33">SUM(C53:C61)</f>
        <v>1</v>
      </c>
      <c r="D62" s="66">
        <f t="shared" si="33"/>
        <v>1</v>
      </c>
      <c r="E62" s="66">
        <f t="shared" si="33"/>
        <v>1</v>
      </c>
      <c r="F62" s="66">
        <f t="shared" si="33"/>
        <v>1</v>
      </c>
      <c r="G62" s="66">
        <f t="shared" si="33"/>
        <v>0.99999999999999989</v>
      </c>
      <c r="H62" s="66">
        <f t="shared" si="33"/>
        <v>1.0000000000000002</v>
      </c>
      <c r="I62" s="66">
        <f t="shared" si="33"/>
        <v>1</v>
      </c>
      <c r="J62" s="66">
        <f t="shared" si="33"/>
        <v>1</v>
      </c>
      <c r="K62" s="66">
        <f t="shared" si="33"/>
        <v>0.99999999999999978</v>
      </c>
      <c r="L62" s="66">
        <f>SUM(L53:L61)</f>
        <v>1</v>
      </c>
    </row>
    <row r="63" spans="2:13">
      <c r="L63" s="15"/>
      <c r="M63" s="559"/>
    </row>
    <row r="64" spans="2:13">
      <c r="B64" s="72"/>
      <c r="C64" s="15"/>
      <c r="D64" s="15"/>
      <c r="E64" s="15"/>
      <c r="F64" s="15"/>
      <c r="G64" s="15"/>
      <c r="H64" s="15"/>
      <c r="I64" s="15"/>
      <c r="J64" s="15"/>
      <c r="K64" s="15"/>
      <c r="L64" s="15"/>
      <c r="M64" s="559"/>
    </row>
    <row r="65" spans="2:13">
      <c r="B65" s="14"/>
      <c r="C65" s="71"/>
      <c r="D65" s="71"/>
      <c r="E65" s="71"/>
      <c r="F65" s="71"/>
      <c r="G65" s="71"/>
      <c r="H65" s="71"/>
      <c r="I65" s="71"/>
      <c r="J65" s="71"/>
      <c r="K65" s="71"/>
      <c r="M65" s="559"/>
    </row>
    <row r="66" spans="2:13">
      <c r="B66" s="56" t="s">
        <v>208</v>
      </c>
      <c r="C66" s="10" t="s">
        <v>0</v>
      </c>
      <c r="D66" s="10" t="s">
        <v>1</v>
      </c>
      <c r="E66" s="10" t="s">
        <v>2</v>
      </c>
      <c r="F66" s="10" t="s">
        <v>3</v>
      </c>
      <c r="G66" s="10" t="s">
        <v>4</v>
      </c>
      <c r="H66" s="10" t="s">
        <v>5</v>
      </c>
      <c r="I66" s="10" t="s">
        <v>6</v>
      </c>
      <c r="J66" s="10" t="s">
        <v>7</v>
      </c>
      <c r="K66" s="10" t="s">
        <v>8</v>
      </c>
      <c r="L66" s="10" t="s">
        <v>95</v>
      </c>
      <c r="M66" s="559"/>
    </row>
    <row r="67" spans="2:13">
      <c r="B67" s="7" t="s">
        <v>72</v>
      </c>
      <c r="C67" s="290">
        <f>C41/'2021-22 Univ'!C41-1</f>
        <v>-2.9279170100344309E-2</v>
      </c>
      <c r="D67" s="290">
        <f>D41/'2021-22 Univ'!D41-1</f>
        <v>-8.4453354416083148E-2</v>
      </c>
      <c r="E67" s="290">
        <f>E41/'2021-22 Univ'!E41-1</f>
        <v>-3.675870511425483E-2</v>
      </c>
      <c r="F67" s="290">
        <f>F41/'2021-22 Univ'!F41-1</f>
        <v>-9.460070032757173E-3</v>
      </c>
      <c r="G67" s="290">
        <f>G41/'2021-22 Univ'!G41-1</f>
        <v>-4.7195529203298503E-2</v>
      </c>
      <c r="H67" s="290">
        <f>H41/'2021-22 Univ'!H41-1</f>
        <v>-8.9645832719992824E-2</v>
      </c>
      <c r="I67" s="290">
        <f>I41/'2021-22 Univ'!I41-1</f>
        <v>-0.12258400625162791</v>
      </c>
      <c r="J67" s="290">
        <f>J41/'2021-22 Univ'!J41-1</f>
        <v>-7.0977648865381271E-2</v>
      </c>
      <c r="K67" s="290">
        <f>K41/'2021-22 Univ'!K41-1</f>
        <v>-2.8556480264758877E-2</v>
      </c>
      <c r="L67" s="290">
        <f>L41/'2021-22 Univ'!L41-1</f>
        <v>-5.6196199050781215E-2</v>
      </c>
      <c r="M67" s="559"/>
    </row>
    <row r="68" spans="2:13">
      <c r="B68" s="7" t="s">
        <v>73</v>
      </c>
      <c r="C68" s="290">
        <f>C42/'2021-22 Univ'!C42-1</f>
        <v>-3.2870529362704071E-3</v>
      </c>
      <c r="D68" s="290">
        <f>D42/'2021-22 Univ'!D42-1</f>
        <v>-2.5257193976442549E-2</v>
      </c>
      <c r="E68" s="290">
        <f>E42/'2021-22 Univ'!E42-1</f>
        <v>-3.4557565387435929E-2</v>
      </c>
      <c r="F68" s="290">
        <f>F42/'2021-22 Univ'!F42-1</f>
        <v>3.15622292809703E-2</v>
      </c>
      <c r="G68" s="290">
        <f>G42/'2021-22 Univ'!G42-1</f>
        <v>-1.9106703590822671E-2</v>
      </c>
      <c r="H68" s="290">
        <f>H42/'2021-22 Univ'!H42-1</f>
        <v>-4.1352868684102595E-2</v>
      </c>
      <c r="I68" s="290">
        <f>I42/'2021-22 Univ'!I42-1</f>
        <v>-0.10404534913682051</v>
      </c>
      <c r="J68" s="290">
        <f>J42/'2021-22 Univ'!J42-1</f>
        <v>1.0596026490072852E-4</v>
      </c>
      <c r="K68" s="290">
        <f>K42/'2021-22 Univ'!K42-1</f>
        <v>7.1678461135233906E-3</v>
      </c>
      <c r="L68" s="290">
        <f>L42/'2021-22 Univ'!L42-1</f>
        <v>-1.5727952993809358E-2</v>
      </c>
      <c r="M68" s="559"/>
    </row>
    <row r="69" spans="2:13">
      <c r="B69" s="7" t="s">
        <v>74</v>
      </c>
      <c r="C69" s="290">
        <f>C43/'2021-22 Univ'!C43-1</f>
        <v>-4.4366878338029325E-2</v>
      </c>
      <c r="D69" s="290">
        <f>D43/'2021-22 Univ'!D43-1</f>
        <v>2.3057832159760094E-2</v>
      </c>
      <c r="E69" s="290">
        <f>E43/'2021-22 Univ'!E43-1</f>
        <v>-1.9522284157691749E-2</v>
      </c>
      <c r="F69" s="290">
        <f>F43/'2021-22 Univ'!F43-1</f>
        <v>5.859754911495596E-3</v>
      </c>
      <c r="G69" s="290">
        <f>G43/'2021-22 Univ'!G43-1</f>
        <v>-4.4129588006164289E-3</v>
      </c>
      <c r="H69" s="290">
        <f>H43/'2021-22 Univ'!H43-1</f>
        <v>2.3371773299954768E-2</v>
      </c>
      <c r="I69" s="290">
        <f>I43/'2021-22 Univ'!I43-1</f>
        <v>-7.914839759526282E-2</v>
      </c>
      <c r="J69" s="290">
        <f>J43/'2021-22 Univ'!J43-1</f>
        <v>2.3659160223037157E-2</v>
      </c>
      <c r="K69" s="290">
        <f>K43/'2021-22 Univ'!K43-1</f>
        <v>3.3955183874772255E-2</v>
      </c>
      <c r="L69" s="290">
        <f>L43/'2021-22 Univ'!L43-1</f>
        <v>3.2866009959782172E-3</v>
      </c>
      <c r="M69" s="559"/>
    </row>
    <row r="70" spans="2:13">
      <c r="B70" s="7" t="s">
        <v>10</v>
      </c>
      <c r="C70" s="290">
        <f>C44/'2021-22 Univ'!C44-1</f>
        <v>-2.2394721521443617E-2</v>
      </c>
      <c r="D70" s="290">
        <f>D44/'2021-22 Univ'!D44-1</f>
        <v>1.3504182294690859E-2</v>
      </c>
      <c r="E70" s="290">
        <f>E44/'2021-22 Univ'!E44-1</f>
        <v>-4.4037669815499281E-2</v>
      </c>
      <c r="F70" s="290">
        <f>F44/'2021-22 Univ'!F44-1</f>
        <v>9.1407950851452036E-3</v>
      </c>
      <c r="G70" s="290">
        <f>G44/'2021-22 Univ'!G44-1</f>
        <v>-1.4156426436400249E-2</v>
      </c>
      <c r="H70" s="290">
        <f>H44/'2021-22 Univ'!H44-1</f>
        <v>3.0342484148577098E-2</v>
      </c>
      <c r="I70" s="290">
        <f>I44/'2021-22 Univ'!I44-1</f>
        <v>-7.7970423253442056E-2</v>
      </c>
      <c r="J70" s="290">
        <f>J44/'2021-22 Univ'!J44-1</f>
        <v>-1.7614866409392249E-3</v>
      </c>
      <c r="K70" s="290">
        <f>K44/'2021-22 Univ'!K44-1</f>
        <v>2.3800395598877699E-2</v>
      </c>
      <c r="L70" s="290">
        <f>L44/'2021-22 Univ'!L44-1</f>
        <v>-3.402342708534456E-3</v>
      </c>
      <c r="M70" s="559"/>
    </row>
    <row r="71" spans="2:13">
      <c r="B71" s="52" t="s">
        <v>11</v>
      </c>
      <c r="C71" s="290">
        <f>C45/'2021-22 Univ'!C45-1</f>
        <v>0.36119402985074611</v>
      </c>
      <c r="D71" s="290">
        <f>D45/'2021-22 Univ'!D45-1</f>
        <v>0.15993121238177088</v>
      </c>
      <c r="E71" s="290">
        <f>E45/'2021-22 Univ'!E45-1</f>
        <v>4.6511627906976827E-2</v>
      </c>
      <c r="F71" s="290">
        <f>F45/'2021-22 Univ'!F45-1</f>
        <v>0</v>
      </c>
      <c r="G71" s="290">
        <f>G45/'2021-22 Univ'!G45-1</f>
        <v>-3.7363560033585208E-2</v>
      </c>
      <c r="H71" s="290">
        <f>H45/'2021-22 Univ'!H45-1</f>
        <v>2.3422562141491188E-2</v>
      </c>
      <c r="I71" s="290">
        <f>I45/'2021-22 Univ'!I45-1</f>
        <v>-7.6923076923076872E-2</v>
      </c>
      <c r="J71" s="290">
        <f>J45/'2021-22 Univ'!J45-1</f>
        <v>4.6380885453267906E-2</v>
      </c>
      <c r="K71" s="290">
        <f>K45/'2021-22 Univ'!K45-1</f>
        <v>3.2195750160977088E-3</v>
      </c>
      <c r="L71" s="290">
        <f>L45/'2021-22 Univ'!L45-1</f>
        <v>2.5588604571060269E-2</v>
      </c>
      <c r="M71" s="559"/>
    </row>
    <row r="72" spans="2:13">
      <c r="B72" s="52" t="s">
        <v>12</v>
      </c>
      <c r="C72" s="290" t="e">
        <f>C46/'2021-22 Univ'!C46-1</f>
        <v>#DIV/0!</v>
      </c>
      <c r="D72" s="290" t="e">
        <f>D46/'2021-22 Univ'!D46-1</f>
        <v>#DIV/0!</v>
      </c>
      <c r="E72" s="290">
        <f>E46/'2021-22 Univ'!E46-1</f>
        <v>7.8947368421052655E-2</v>
      </c>
      <c r="F72" s="290">
        <f>F46/'2021-22 Univ'!F46-1</f>
        <v>-5.3941908713692865E-2</v>
      </c>
      <c r="G72" s="290">
        <f>G46/'2021-22 Univ'!G46-1</f>
        <v>-4.4871794871795045E-2</v>
      </c>
      <c r="H72" s="290">
        <f>H46/'2021-22 Univ'!H46-1</f>
        <v>-4.2553191489361653E-2</v>
      </c>
      <c r="I72" s="290">
        <f>I46/'2021-22 Univ'!I46-1</f>
        <v>4.1152263374485409E-2</v>
      </c>
      <c r="J72" s="290">
        <f>J46/'2021-22 Univ'!J46-1</f>
        <v>-2.668360864040642E-2</v>
      </c>
      <c r="K72" s="290">
        <f>K46/'2021-22 Univ'!K46-1</f>
        <v>8.3612040133780319E-3</v>
      </c>
      <c r="L72" s="290">
        <f>L46/'2021-22 Univ'!L46-1</f>
        <v>-9.0803388516693673E-3</v>
      </c>
      <c r="M72" s="559"/>
    </row>
    <row r="73" spans="2:13">
      <c r="B73" s="7" t="s">
        <v>13</v>
      </c>
      <c r="C73" s="290">
        <f>C47/'2021-22 Univ'!C47-1</f>
        <v>-7.8661212386998636E-2</v>
      </c>
      <c r="D73" s="290">
        <f>D47/'2021-22 Univ'!D47-1</f>
        <v>8.0342890513197984E-2</v>
      </c>
      <c r="E73" s="290">
        <f>E47/'2021-22 Univ'!E47-1</f>
        <v>0.12305631183095</v>
      </c>
      <c r="F73" s="290">
        <f>F47/'2021-22 Univ'!F47-1</f>
        <v>0.10525444051533595</v>
      </c>
      <c r="G73" s="290">
        <f>G47/'2021-22 Univ'!G47-1</f>
        <v>8.6973722159620293E-2</v>
      </c>
      <c r="H73" s="290">
        <f>H47/'2021-22 Univ'!H47-1</f>
        <v>9.709104022745163E-2</v>
      </c>
      <c r="I73" s="290">
        <f>I47/'2021-22 Univ'!I47-1</f>
        <v>-3.1224438013744304E-2</v>
      </c>
      <c r="J73" s="290">
        <f>J47/'2021-22 Univ'!J47-1</f>
        <v>7.0822887172208748E-2</v>
      </c>
      <c r="K73" s="290">
        <f>K47/'2021-22 Univ'!K47-1</f>
        <v>4.7583941294874199E-2</v>
      </c>
      <c r="L73" s="290">
        <f>L47/'2021-22 Univ'!L47-1</f>
        <v>4.8616754831213971E-2</v>
      </c>
      <c r="M73" s="559"/>
    </row>
    <row r="74" spans="2:13">
      <c r="B74" s="52" t="s">
        <v>16</v>
      </c>
      <c r="C74" s="290">
        <f>C48/'2021-22 Univ'!C48-1</f>
        <v>-1.2945227654126423E-3</v>
      </c>
      <c r="D74" s="290">
        <f>D48/'2021-22 Univ'!D48-1</f>
        <v>7.662669595226812E-2</v>
      </c>
      <c r="E74" s="290">
        <f>E48/'2021-22 Univ'!E48-1</f>
        <v>-2.9995953386340646E-2</v>
      </c>
      <c r="F74" s="290">
        <f>F48/'2021-22 Univ'!F48-1</f>
        <v>1.0357104828730757E-2</v>
      </c>
      <c r="G74" s="290">
        <f>G48/'2021-22 Univ'!G48-1</f>
        <v>3.9060047133292475E-3</v>
      </c>
      <c r="H74" s="290">
        <f>H48/'2021-22 Univ'!H48-1</f>
        <v>3.8669053885510118E-2</v>
      </c>
      <c r="I74" s="290">
        <f>I48/'2021-22 Univ'!I48-1</f>
        <v>-3.3966864116385942E-5</v>
      </c>
      <c r="J74" s="290">
        <f>J48/'2021-22 Univ'!J48-1</f>
        <v>6.3815205397279584E-3</v>
      </c>
      <c r="K74" s="290">
        <f>K48/'2021-22 Univ'!K48-1</f>
        <v>-1.6211910819330377E-4</v>
      </c>
      <c r="L74" s="290">
        <f>L48/'2021-22 Univ'!L48-1</f>
        <v>1.3834899009315338E-2</v>
      </c>
      <c r="M74" s="559"/>
    </row>
    <row r="75" spans="2:13">
      <c r="B75" s="53" t="s">
        <v>17</v>
      </c>
      <c r="C75" s="268">
        <f>C49/'2021-22 Univ'!C49-1</f>
        <v>2.1545765373498948E-2</v>
      </c>
      <c r="D75" s="268">
        <f>D49/'2021-22 Univ'!D49-1</f>
        <v>9.1215284080152781E-3</v>
      </c>
      <c r="E75" s="268">
        <f>E49/'2021-22 Univ'!E49-1</f>
        <v>7.8684085883591326E-3</v>
      </c>
      <c r="F75" s="268">
        <f>F49/'2021-22 Univ'!F49-1</f>
        <v>1.3755101557144433E-2</v>
      </c>
      <c r="G75" s="268">
        <f>G49/'2021-22 Univ'!G49-1</f>
        <v>4.7416631639428219E-2</v>
      </c>
      <c r="H75" s="268">
        <f>H49/'2021-22 Univ'!H49-1</f>
        <v>2.6786858943944614E-2</v>
      </c>
      <c r="I75" s="268">
        <f>I49/'2021-22 Univ'!I49-1</f>
        <v>2.639911741119727E-2</v>
      </c>
      <c r="J75" s="268">
        <f>J49/'2021-22 Univ'!J49-1</f>
        <v>3.743245935606021E-2</v>
      </c>
      <c r="K75" s="268">
        <f>K49/'2021-22 Univ'!K49-1</f>
        <v>2.7525573736064679E-4</v>
      </c>
      <c r="L75" s="268">
        <f>L49/'2021-22 Univ'!L49-1</f>
        <v>1.9992300091039361E-2</v>
      </c>
      <c r="M75" s="559"/>
    </row>
    <row r="76" spans="2:13">
      <c r="B76" s="69" t="s">
        <v>65</v>
      </c>
      <c r="C76" s="291">
        <f>C50/'2021-22 Univ'!C50-1</f>
        <v>1.3220291211216484E-2</v>
      </c>
      <c r="D76" s="291">
        <f>D50/'2021-22 Univ'!D50-1</f>
        <v>3.6837830485157763E-2</v>
      </c>
      <c r="E76" s="291">
        <f>E50/'2021-22 Univ'!E50-1</f>
        <v>-4.5487125216349122E-3</v>
      </c>
      <c r="F76" s="291">
        <f>F50/'2021-22 Univ'!F50-1</f>
        <v>1.1138882263262539E-2</v>
      </c>
      <c r="G76" s="291">
        <f>G50/'2021-22 Univ'!G50-1</f>
        <v>-1.3518307370065097E-3</v>
      </c>
      <c r="H76" s="291">
        <f>H50/'2021-22 Univ'!H50-1</f>
        <v>1.5999001512447819E-2</v>
      </c>
      <c r="I76" s="291">
        <f>I50/'2021-22 Univ'!I50-1</f>
        <v>-3.116128828154785E-2</v>
      </c>
      <c r="J76" s="291">
        <f>J50/'2021-22 Univ'!J50-1</f>
        <v>1.3769983030359034E-2</v>
      </c>
      <c r="K76" s="291">
        <f>K50/'2021-22 Univ'!K50-1</f>
        <v>1.9835704224720807E-2</v>
      </c>
      <c r="L76" s="291">
        <f>L50/'2021-22 Univ'!L50-1</f>
        <v>1.0639731778912864E-2</v>
      </c>
      <c r="M76" s="559"/>
    </row>
    <row r="77" spans="2:13">
      <c r="B77" s="72"/>
      <c r="C77" s="15"/>
      <c r="D77" s="15"/>
      <c r="E77" s="15"/>
      <c r="F77" s="15"/>
      <c r="G77" s="15"/>
      <c r="H77" s="15"/>
      <c r="I77" s="15"/>
      <c r="J77" s="15"/>
      <c r="K77" s="15"/>
    </row>
    <row r="82" spans="2:13">
      <c r="L82" s="6"/>
      <c r="M82" s="6"/>
    </row>
    <row r="83" spans="2:13">
      <c r="B83" s="6"/>
      <c r="L83" s="6"/>
      <c r="M83" s="6"/>
    </row>
    <row r="84" spans="2:13">
      <c r="B84" s="6"/>
      <c r="L84" s="6"/>
      <c r="M84" s="6"/>
    </row>
    <row r="85" spans="2:13">
      <c r="B85" s="6"/>
      <c r="L85" s="6"/>
      <c r="M85" s="6"/>
    </row>
    <row r="86" spans="2:13">
      <c r="B86" s="6"/>
      <c r="L86" s="6"/>
      <c r="M86" s="6"/>
    </row>
    <row r="87" spans="2:13">
      <c r="B87" s="6"/>
      <c r="L87" s="6"/>
      <c r="M87" s="6"/>
    </row>
    <row r="88" spans="2:13">
      <c r="B88" s="6"/>
      <c r="L88" s="6"/>
      <c r="M88" s="6"/>
    </row>
    <row r="89" spans="2:13">
      <c r="B89" s="6"/>
      <c r="L89" s="6"/>
      <c r="M89" s="6"/>
    </row>
    <row r="90" spans="2:13">
      <c r="B90" s="6"/>
      <c r="L90" s="6"/>
      <c r="M90" s="6"/>
    </row>
    <row r="91" spans="2:13">
      <c r="B91" s="6"/>
      <c r="L91" s="6"/>
      <c r="M91" s="6"/>
    </row>
    <row r="92" spans="2:13">
      <c r="B92" s="6"/>
      <c r="L92" s="6"/>
      <c r="M92" s="6"/>
    </row>
    <row r="93" spans="2:13">
      <c r="B93" s="6"/>
      <c r="L93" s="6"/>
      <c r="M93" s="6"/>
    </row>
    <row r="94" spans="2:13">
      <c r="B94" s="6"/>
      <c r="L94" s="6"/>
      <c r="M94" s="6"/>
    </row>
    <row r="95" spans="2:13">
      <c r="B95" s="6"/>
      <c r="L95" s="6"/>
      <c r="M95" s="6"/>
    </row>
    <row r="96" spans="2:13">
      <c r="B96" s="6"/>
      <c r="L96" s="6"/>
      <c r="M96" s="6"/>
    </row>
    <row r="97" s="6" customFormat="1"/>
    <row r="98" s="6" customFormat="1"/>
    <row r="99" s="6" customFormat="1"/>
    <row r="100" s="6" customFormat="1"/>
    <row r="101" s="6" customFormat="1"/>
    <row r="102" s="6" customFormat="1"/>
    <row r="103" s="6" customFormat="1"/>
    <row r="104" s="6" customFormat="1"/>
    <row r="105" s="6" customFormat="1"/>
    <row r="106" s="6" customFormat="1"/>
    <row r="107" s="6" customFormat="1"/>
    <row r="108" s="6" customFormat="1"/>
    <row r="109" s="6" customFormat="1"/>
    <row r="110" s="6" customFormat="1"/>
    <row r="111" s="6" customFormat="1"/>
    <row r="112" s="6" customFormat="1"/>
    <row r="113" s="6" customFormat="1"/>
    <row r="114" s="6" customFormat="1"/>
    <row r="115" s="6" customFormat="1"/>
    <row r="116" s="6" customFormat="1"/>
    <row r="117" s="6" customFormat="1"/>
    <row r="118" s="6" customFormat="1"/>
    <row r="119" s="6" customFormat="1"/>
    <row r="120" s="6" customFormat="1"/>
    <row r="121" s="6" customFormat="1"/>
    <row r="122" s="6" customFormat="1"/>
    <row r="123" s="6" customFormat="1"/>
    <row r="124" s="6" customFormat="1"/>
    <row r="125" s="6" customFormat="1"/>
    <row r="126" s="6" customFormat="1"/>
    <row r="127" s="6" customFormat="1"/>
    <row r="128" s="6" customFormat="1"/>
    <row r="129" s="6" customFormat="1"/>
    <row r="130" s="6" customFormat="1"/>
    <row r="131" s="6" customFormat="1"/>
    <row r="132" s="6" customFormat="1"/>
    <row r="133" s="6" customFormat="1"/>
    <row r="134" s="6" customFormat="1"/>
    <row r="135" s="6" customFormat="1"/>
    <row r="136" s="6" customFormat="1"/>
    <row r="137" s="6" customFormat="1"/>
    <row r="138" s="6" customFormat="1"/>
    <row r="139" s="6" customFormat="1"/>
    <row r="140" s="6" customFormat="1"/>
    <row r="141" s="6" customFormat="1"/>
    <row r="142" s="6" customFormat="1"/>
    <row r="143" s="6" customFormat="1"/>
    <row r="144" s="6" customFormat="1"/>
    <row r="145" s="6" customFormat="1"/>
    <row r="146" s="6" customFormat="1"/>
    <row r="147" s="6" customFormat="1"/>
    <row r="148" s="6" customFormat="1"/>
    <row r="149" s="6" customFormat="1"/>
    <row r="150" s="6" customFormat="1"/>
    <row r="151" s="6" customFormat="1"/>
    <row r="152" s="6" customFormat="1"/>
    <row r="153" s="6" customFormat="1"/>
    <row r="154" s="6" customFormat="1"/>
    <row r="155" s="6" customFormat="1"/>
    <row r="156" s="6" customFormat="1"/>
    <row r="157" s="6" customFormat="1"/>
    <row r="158" s="6" customFormat="1"/>
    <row r="159" s="6" customFormat="1"/>
    <row r="160" s="6" customFormat="1"/>
    <row r="161" s="6" customFormat="1"/>
    <row r="162" s="6" customFormat="1"/>
    <row r="163" s="6" customFormat="1"/>
    <row r="164" s="6" customFormat="1"/>
    <row r="165" s="6" customFormat="1"/>
    <row r="166" s="6" customFormat="1"/>
    <row r="167" s="6" customFormat="1"/>
    <row r="168" s="6" customFormat="1"/>
    <row r="169" s="6" customFormat="1"/>
    <row r="170" s="6" customFormat="1"/>
    <row r="171" s="6" customFormat="1"/>
    <row r="172" s="6" customFormat="1"/>
    <row r="173" s="6" customFormat="1"/>
    <row r="174" s="6" customFormat="1"/>
    <row r="175" s="6" customFormat="1"/>
    <row r="176" s="6" customFormat="1"/>
    <row r="177" s="6" customFormat="1"/>
    <row r="178" s="6" customFormat="1"/>
    <row r="179" s="6" customFormat="1"/>
    <row r="180" s="6" customFormat="1"/>
    <row r="181" s="6" customFormat="1"/>
    <row r="182" s="6" customFormat="1"/>
    <row r="183" s="6" customFormat="1"/>
    <row r="184" s="6" customFormat="1"/>
    <row r="185" s="6" customFormat="1"/>
    <row r="186" s="6" customFormat="1"/>
    <row r="187" s="6" customFormat="1"/>
    <row r="188" s="6" customFormat="1"/>
    <row r="189" s="6" customFormat="1"/>
    <row r="190" s="6" customFormat="1"/>
    <row r="191" s="6" customFormat="1"/>
    <row r="192" s="6" customFormat="1"/>
    <row r="193" spans="2:13">
      <c r="B193" s="6"/>
      <c r="L193" s="6"/>
      <c r="M193" s="6"/>
    </row>
    <row r="194" spans="2:13">
      <c r="B194" s="6"/>
      <c r="L194" s="6"/>
      <c r="M194" s="6"/>
    </row>
    <row r="195" spans="2:13">
      <c r="B195" s="6"/>
      <c r="L195" s="6"/>
      <c r="M195" s="6"/>
    </row>
    <row r="196" spans="2:13">
      <c r="B196" s="6"/>
      <c r="L196" s="6"/>
      <c r="M196" s="6"/>
    </row>
    <row r="197" spans="2:13">
      <c r="B197" s="6"/>
      <c r="L197" s="6"/>
      <c r="M197" s="6"/>
    </row>
    <row r="198" spans="2:13">
      <c r="B198" s="6"/>
      <c r="L198" s="6"/>
      <c r="M198" s="6"/>
    </row>
    <row r="199" spans="2:13">
      <c r="B199" s="6"/>
      <c r="L199" s="6"/>
      <c r="M199" s="6"/>
    </row>
    <row r="200" spans="2:13">
      <c r="B200" s="6"/>
      <c r="L200" s="6"/>
      <c r="M200" s="6"/>
    </row>
    <row r="201" spans="2:13">
      <c r="B201" s="6"/>
      <c r="L201" s="6"/>
      <c r="M201" s="6"/>
    </row>
    <row r="202" spans="2:13">
      <c r="B202" s="6"/>
      <c r="L202" s="6"/>
      <c r="M202" s="6"/>
    </row>
    <row r="203" spans="2:13">
      <c r="B203" s="6"/>
      <c r="L203" s="6"/>
      <c r="M203" s="6"/>
    </row>
    <row r="204" spans="2:13">
      <c r="B204" s="6"/>
      <c r="L204" s="6"/>
      <c r="M204" s="6"/>
    </row>
    <row r="205" spans="2:13">
      <c r="B205" s="6"/>
    </row>
    <row r="207" spans="2:13">
      <c r="L207" s="6"/>
      <c r="M207" s="6"/>
    </row>
    <row r="208" spans="2:13">
      <c r="B208" s="6"/>
      <c r="L208" s="6"/>
      <c r="M208" s="6"/>
    </row>
    <row r="209" spans="2:13">
      <c r="B209" s="6"/>
      <c r="L209" s="6"/>
      <c r="M209" s="6"/>
    </row>
    <row r="210" spans="2:13">
      <c r="B210" s="6"/>
      <c r="L210" s="6"/>
      <c r="M210" s="6"/>
    </row>
    <row r="211" spans="2:13">
      <c r="B211" s="6"/>
      <c r="L211" s="6"/>
      <c r="M211" s="6"/>
    </row>
    <row r="212" spans="2:13">
      <c r="B212" s="6"/>
      <c r="L212" s="6"/>
      <c r="M212" s="6"/>
    </row>
    <row r="213" spans="2:13">
      <c r="B213" s="6"/>
    </row>
    <row r="219" spans="2:13">
      <c r="L219" s="6"/>
      <c r="M219" s="6"/>
    </row>
    <row r="220" spans="2:13">
      <c r="B220" s="6"/>
    </row>
    <row r="226" spans="2:13">
      <c r="L226" s="6"/>
      <c r="M226" s="6"/>
    </row>
    <row r="227" spans="2:13">
      <c r="B227" s="6"/>
      <c r="L227" s="6"/>
      <c r="M227" s="6"/>
    </row>
    <row r="228" spans="2:13">
      <c r="B228" s="6"/>
      <c r="L228" s="6"/>
      <c r="M228" s="6"/>
    </row>
    <row r="229" spans="2:13">
      <c r="B229" s="6"/>
    </row>
    <row r="235" spans="2:13">
      <c r="L235" s="6"/>
      <c r="M235" s="6"/>
    </row>
    <row r="236" spans="2:13">
      <c r="B236" s="6"/>
    </row>
    <row r="242" spans="2:13">
      <c r="L242" s="6"/>
      <c r="M242" s="6"/>
    </row>
    <row r="243" spans="2:13">
      <c r="B243" s="6"/>
    </row>
    <row r="249" spans="2:13">
      <c r="L249" s="6"/>
      <c r="M249" s="6"/>
    </row>
    <row r="250" spans="2:13">
      <c r="B250" s="6"/>
    </row>
    <row r="258" spans="2:13">
      <c r="L258" s="6"/>
      <c r="M258" s="6"/>
    </row>
    <row r="259" spans="2:13">
      <c r="B259" s="6"/>
    </row>
    <row r="265" spans="2:13">
      <c r="L265" s="6"/>
      <c r="M265" s="6"/>
    </row>
    <row r="266" spans="2:13">
      <c r="B266" s="6"/>
    </row>
    <row r="272" spans="2:13">
      <c r="L272" s="6"/>
      <c r="M272" s="6"/>
    </row>
    <row r="273" spans="2:13">
      <c r="B273" s="6"/>
    </row>
    <row r="281" spans="2:13">
      <c r="L281" s="6"/>
      <c r="M281" s="6"/>
    </row>
    <row r="282" spans="2:13">
      <c r="B282" s="6"/>
    </row>
    <row r="288" spans="2:13">
      <c r="L288" s="6"/>
      <c r="M288" s="6"/>
    </row>
    <row r="289" spans="2:13">
      <c r="B289" s="6"/>
    </row>
    <row r="295" spans="2:13">
      <c r="L295" s="6"/>
      <c r="M295" s="6"/>
    </row>
    <row r="296" spans="2:13">
      <c r="B296" s="6"/>
    </row>
    <row r="302" spans="2:13">
      <c r="L302" s="6"/>
      <c r="M302" s="6"/>
    </row>
    <row r="303" spans="2:13">
      <c r="B303" s="6"/>
    </row>
    <row r="304" spans="2:13">
      <c r="L304" s="6"/>
      <c r="M304" s="6"/>
    </row>
    <row r="305" spans="2:13">
      <c r="B305" s="6"/>
    </row>
    <row r="311" spans="2:13">
      <c r="L311" s="6"/>
      <c r="M311" s="6"/>
    </row>
    <row r="312" spans="2:13">
      <c r="B312" s="6"/>
    </row>
    <row r="318" spans="2:13">
      <c r="L318" s="6"/>
      <c r="M318" s="6"/>
    </row>
    <row r="319" spans="2:13">
      <c r="B319" s="6"/>
    </row>
  </sheetData>
  <mergeCells count="1">
    <mergeCell ref="B2:K2"/>
  </mergeCells>
  <conditionalFormatting sqref="C53:L61 C67:L76 C41:K49">
    <cfRule type="cellIs" dxfId="11" priority="2" stopIfTrue="1" operator="equal">
      <formula>0</formula>
    </cfRule>
  </conditionalFormatting>
  <conditionalFormatting sqref="C29:L37">
    <cfRule type="cellIs" dxfId="10" priority="3" stopIfTrue="1" operator="equal">
      <formula>"NA"</formula>
    </cfRule>
  </conditionalFormatting>
  <conditionalFormatting sqref="D53:D61">
    <cfRule type="colorScale" priority="4">
      <colorScale>
        <cfvo type="min"/>
        <cfvo type="percentile" val="50"/>
        <cfvo type="max"/>
        <color rgb="FFF8696B"/>
        <color rgb="FFFFEB84"/>
        <color rgb="FF63BE7B"/>
      </colorScale>
    </cfRule>
  </conditionalFormatting>
  <conditionalFormatting sqref="C53:C61">
    <cfRule type="colorScale" priority="5">
      <colorScale>
        <cfvo type="min"/>
        <cfvo type="percentile" val="50"/>
        <cfvo type="max"/>
        <color rgb="FFF8696B"/>
        <color rgb="FFFFEB84"/>
        <color rgb="FF63BE7B"/>
      </colorScale>
    </cfRule>
  </conditionalFormatting>
  <conditionalFormatting sqref="E53:E61">
    <cfRule type="colorScale" priority="6">
      <colorScale>
        <cfvo type="min"/>
        <cfvo type="percentile" val="50"/>
        <cfvo type="max"/>
        <color rgb="FFF8696B"/>
        <color rgb="FFFFEB84"/>
        <color rgb="FF63BE7B"/>
      </colorScale>
    </cfRule>
  </conditionalFormatting>
  <conditionalFormatting sqref="F53:F61">
    <cfRule type="colorScale" priority="7">
      <colorScale>
        <cfvo type="min"/>
        <cfvo type="percentile" val="50"/>
        <cfvo type="max"/>
        <color rgb="FFF8696B"/>
        <color rgb="FFFFEB84"/>
        <color rgb="FF63BE7B"/>
      </colorScale>
    </cfRule>
  </conditionalFormatting>
  <conditionalFormatting sqref="G53:G61">
    <cfRule type="colorScale" priority="8">
      <colorScale>
        <cfvo type="min"/>
        <cfvo type="percentile" val="50"/>
        <cfvo type="max"/>
        <color rgb="FFF8696B"/>
        <color rgb="FFFFEB84"/>
        <color rgb="FF63BE7B"/>
      </colorScale>
    </cfRule>
  </conditionalFormatting>
  <conditionalFormatting sqref="H53:H61">
    <cfRule type="colorScale" priority="9">
      <colorScale>
        <cfvo type="min"/>
        <cfvo type="percentile" val="50"/>
        <cfvo type="max"/>
        <color rgb="FFF8696B"/>
        <color rgb="FFFFEB84"/>
        <color rgb="FF63BE7B"/>
      </colorScale>
    </cfRule>
  </conditionalFormatting>
  <conditionalFormatting sqref="I53:I61">
    <cfRule type="colorScale" priority="10">
      <colorScale>
        <cfvo type="min"/>
        <cfvo type="percentile" val="50"/>
        <cfvo type="max"/>
        <color rgb="FFF8696B"/>
        <color rgb="FFFFEB84"/>
        <color rgb="FF63BE7B"/>
      </colorScale>
    </cfRule>
  </conditionalFormatting>
  <conditionalFormatting sqref="J53:J61">
    <cfRule type="colorScale" priority="11">
      <colorScale>
        <cfvo type="min"/>
        <cfvo type="percentile" val="50"/>
        <cfvo type="max"/>
        <color rgb="FFF8696B"/>
        <color rgb="FFFFEB84"/>
        <color rgb="FF63BE7B"/>
      </colorScale>
    </cfRule>
  </conditionalFormatting>
  <conditionalFormatting sqref="K53:K61">
    <cfRule type="colorScale" priority="12">
      <colorScale>
        <cfvo type="min"/>
        <cfvo type="percentile" val="50"/>
        <cfvo type="max"/>
        <color rgb="FFF8696B"/>
        <color rgb="FFFFEB84"/>
        <color rgb="FF63BE7B"/>
      </colorScale>
    </cfRule>
  </conditionalFormatting>
  <conditionalFormatting sqref="L53:L61">
    <cfRule type="colorScale" priority="13">
      <colorScale>
        <cfvo type="min"/>
        <cfvo type="percentile" val="50"/>
        <cfvo type="max"/>
        <color rgb="FFF8696B"/>
        <color rgb="FFFFEB84"/>
        <color rgb="FF63BE7B"/>
      </colorScale>
    </cfRule>
  </conditionalFormatting>
  <pageMargins left="0.7" right="0.7" top="0.75" bottom="0.75" header="0.3" footer="0.3"/>
  <pageSetup scale="52" fitToHeight="4" orientation="landscape" r:id="rId1"/>
  <headerFooter alignWithMargins="0"/>
  <rowBreaks count="1" manualBreakCount="1">
    <brk id="50" min="1" max="10"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2" tint="-0.249977111117893"/>
    <pageSetUpPr fitToPage="1"/>
  </sheetPr>
  <dimension ref="A1:U45"/>
  <sheetViews>
    <sheetView view="pageBreakPreview" zoomScale="70" zoomScaleNormal="100" zoomScaleSheetLayoutView="70" workbookViewId="0">
      <selection activeCell="E8" sqref="E8"/>
    </sheetView>
  </sheetViews>
  <sheetFormatPr defaultColWidth="9.140625" defaultRowHeight="16.5"/>
  <cols>
    <col min="1" max="1" width="9.140625" style="75" customWidth="1"/>
    <col min="2" max="2" width="43" style="75" customWidth="1"/>
    <col min="3" max="3" width="14.140625" style="75" customWidth="1"/>
    <col min="4" max="4" width="16" style="75" customWidth="1"/>
    <col min="5" max="5" width="21.5703125" style="75" bestFit="1" customWidth="1"/>
    <col min="6" max="6" width="14.5703125" style="75" customWidth="1"/>
    <col min="7" max="7" width="13.7109375" style="75" customWidth="1"/>
    <col min="8" max="8" width="18.140625" style="75" customWidth="1"/>
    <col min="9" max="9" width="20" style="288" customWidth="1"/>
    <col min="10" max="10" width="19.7109375" style="75" customWidth="1"/>
    <col min="11" max="11" width="13.42578125" style="75" customWidth="1"/>
    <col min="12" max="12" width="11.85546875" style="75" customWidth="1"/>
    <col min="13" max="13" width="9.140625" style="75"/>
    <col min="14" max="14" width="36.7109375" style="75" customWidth="1"/>
    <col min="15" max="15" width="22.140625" style="75" hidden="1" customWidth="1"/>
    <col min="16" max="16" width="20.5703125" style="75" hidden="1" customWidth="1"/>
    <col min="17" max="17" width="20.140625" style="75" hidden="1" customWidth="1"/>
    <col min="18" max="19" width="20.5703125" style="75" hidden="1" customWidth="1"/>
    <col min="20" max="20" width="20.140625" style="75" hidden="1" customWidth="1"/>
    <col min="21" max="21" width="19.7109375" style="75" hidden="1" customWidth="1"/>
    <col min="22" max="16384" width="9.140625" style="75"/>
  </cols>
  <sheetData>
    <row r="1" spans="1:21" ht="17.25" thickBot="1">
      <c r="A1" s="75" t="s">
        <v>14</v>
      </c>
    </row>
    <row r="2" spans="1:21" ht="32.25" thickBot="1">
      <c r="B2" s="650" t="s">
        <v>188</v>
      </c>
      <c r="C2" s="651"/>
      <c r="D2" s="651"/>
      <c r="E2" s="651"/>
      <c r="F2" s="651"/>
      <c r="G2" s="651"/>
      <c r="H2" s="651"/>
      <c r="I2" s="651"/>
      <c r="J2" s="651"/>
      <c r="K2" s="651"/>
      <c r="L2" s="652"/>
      <c r="M2" s="74"/>
    </row>
    <row r="3" spans="1:21" ht="23.25" thickBot="1">
      <c r="B3" s="76"/>
      <c r="C3" s="76"/>
      <c r="D3" s="76"/>
      <c r="E3" s="76"/>
      <c r="F3" s="76"/>
      <c r="G3" s="76"/>
      <c r="H3" s="76"/>
      <c r="I3" s="293"/>
      <c r="J3" s="76"/>
      <c r="K3" s="76"/>
      <c r="L3" s="76"/>
      <c r="M3" s="74"/>
    </row>
    <row r="4" spans="1:21" ht="18">
      <c r="B4" s="653" t="s">
        <v>67</v>
      </c>
      <c r="C4" s="123" t="s">
        <v>176</v>
      </c>
      <c r="D4" s="129" t="s">
        <v>185</v>
      </c>
      <c r="E4" s="656" t="s">
        <v>189</v>
      </c>
      <c r="F4" s="657"/>
      <c r="G4" s="657"/>
      <c r="H4" s="658"/>
      <c r="I4" s="656" t="s">
        <v>190</v>
      </c>
      <c r="J4" s="658"/>
      <c r="K4" s="659" t="s">
        <v>185</v>
      </c>
      <c r="L4" s="660"/>
    </row>
    <row r="5" spans="1:21" ht="19.5" customHeight="1" thickBot="1">
      <c r="B5" s="654"/>
      <c r="C5" s="661" t="s">
        <v>145</v>
      </c>
      <c r="D5" s="663" t="s">
        <v>85</v>
      </c>
      <c r="E5" s="665" t="s">
        <v>86</v>
      </c>
      <c r="F5" s="667" t="s">
        <v>121</v>
      </c>
      <c r="G5" s="669" t="s">
        <v>105</v>
      </c>
      <c r="H5" s="671" t="s">
        <v>106</v>
      </c>
      <c r="I5" s="673" t="s">
        <v>168</v>
      </c>
      <c r="J5" s="675" t="s">
        <v>169</v>
      </c>
      <c r="K5" s="677" t="s">
        <v>107</v>
      </c>
      <c r="L5" s="675" t="s">
        <v>148</v>
      </c>
    </row>
    <row r="6" spans="1:21">
      <c r="B6" s="655"/>
      <c r="C6" s="662"/>
      <c r="D6" s="664"/>
      <c r="E6" s="666"/>
      <c r="F6" s="668"/>
      <c r="G6" s="670"/>
      <c r="H6" s="672"/>
      <c r="I6" s="674"/>
      <c r="J6" s="676"/>
      <c r="K6" s="678"/>
      <c r="L6" s="679"/>
      <c r="N6" s="77" t="s">
        <v>108</v>
      </c>
    </row>
    <row r="7" spans="1:21" ht="18.75" thickBot="1">
      <c r="B7" s="78" t="s">
        <v>167</v>
      </c>
      <c r="C7" s="78"/>
      <c r="D7" s="79"/>
      <c r="E7" s="80"/>
      <c r="F7" s="319"/>
      <c r="G7" s="319"/>
      <c r="H7" s="81"/>
      <c r="I7" s="300"/>
      <c r="J7" s="81"/>
      <c r="K7" s="283"/>
      <c r="L7" s="322"/>
      <c r="N7" s="331">
        <f>U17</f>
        <v>0.21828599692538883</v>
      </c>
    </row>
    <row r="8" spans="1:21" ht="18">
      <c r="B8" s="82" t="s">
        <v>55</v>
      </c>
      <c r="C8" s="289">
        <f>'21-22 Point Calculation'!$J$8</f>
        <v>2369.1686233616388</v>
      </c>
      <c r="D8" s="83">
        <f>'2022-23 Univ'!$D$50</f>
        <v>2028.8698871737372</v>
      </c>
      <c r="E8" s="586">
        <v>21184748.251287945</v>
      </c>
      <c r="F8" s="84">
        <f>E8/$E$38</f>
        <v>4.1283654118334352E-2</v>
      </c>
      <c r="G8" s="85">
        <f>$D$38*F8*$N$7</f>
        <v>323.60520200589843</v>
      </c>
      <c r="H8" s="86">
        <f>D8+G8</f>
        <v>2352.4750891796357</v>
      </c>
      <c r="I8" s="602">
        <v>87</v>
      </c>
      <c r="J8" s="86">
        <f>H8*$N$9*I8/100</f>
        <v>111.54260635345243</v>
      </c>
      <c r="K8" s="284">
        <f>H8+J8</f>
        <v>2464.017695533088</v>
      </c>
      <c r="L8" s="279">
        <f>K8/C8-1</f>
        <v>4.0034749420607696E-2</v>
      </c>
      <c r="N8" s="77" t="s">
        <v>109</v>
      </c>
    </row>
    <row r="9" spans="1:21" ht="18.75" thickBot="1">
      <c r="B9" s="82" t="s">
        <v>56</v>
      </c>
      <c r="C9" s="289">
        <f>'21-22 Point Calculation'!$J$9</f>
        <v>3348.8982485441702</v>
      </c>
      <c r="D9" s="83">
        <f>'2022-23 Univ'!$H$50</f>
        <v>2735.6633580274802</v>
      </c>
      <c r="E9" s="587">
        <v>32281476.231920931</v>
      </c>
      <c r="F9" s="84">
        <f t="shared" ref="F9:F13" si="0">E9/$E$38</f>
        <v>6.2908337799427602E-2</v>
      </c>
      <c r="G9" s="85">
        <f t="shared" ref="G9:G13" si="1">$D$38*F9*$N$7</f>
        <v>493.11200270903771</v>
      </c>
      <c r="H9" s="86">
        <f t="shared" ref="H9:H13" si="2">D9+G9</f>
        <v>3228.775360736518</v>
      </c>
      <c r="I9" s="602">
        <v>92</v>
      </c>
      <c r="J9" s="86">
        <f t="shared" ref="J9:J13" si="3">H9*$N$9*I9/100</f>
        <v>161.89079658732902</v>
      </c>
      <c r="K9" s="284">
        <f t="shared" ref="K9:K13" si="4">H9+J9</f>
        <v>3390.6661573238471</v>
      </c>
      <c r="L9" s="279">
        <f t="shared" ref="L9:L14" si="5">K9/C9-1</f>
        <v>1.2472134319946537E-2</v>
      </c>
      <c r="N9" s="332">
        <v>5.45E-2</v>
      </c>
    </row>
    <row r="10" spans="1:21" ht="18">
      <c r="B10" s="82" t="s">
        <v>57</v>
      </c>
      <c r="C10" s="289">
        <f>'21-22 Point Calculation'!$J$10</f>
        <v>4455.7467880227623</v>
      </c>
      <c r="D10" s="83">
        <f>'2022-23 Univ'!$G$50</f>
        <v>3473.3325824151361</v>
      </c>
      <c r="E10" s="587">
        <v>51336518.057482138</v>
      </c>
      <c r="F10" s="84">
        <f t="shared" si="0"/>
        <v>0.10004173899002411</v>
      </c>
      <c r="G10" s="85">
        <f t="shared" si="1"/>
        <v>784.1851174823837</v>
      </c>
      <c r="H10" s="86">
        <f t="shared" si="2"/>
        <v>4257.5176998975203</v>
      </c>
      <c r="I10" s="602">
        <v>94</v>
      </c>
      <c r="J10" s="86">
        <f t="shared" si="3"/>
        <v>218.11263176574997</v>
      </c>
      <c r="K10" s="284">
        <f t="shared" si="4"/>
        <v>4475.6303316632702</v>
      </c>
      <c r="L10" s="279">
        <f t="shared" si="5"/>
        <v>4.4624491889790896E-3</v>
      </c>
    </row>
    <row r="11" spans="1:21" ht="18">
      <c r="B11" s="82" t="s">
        <v>58</v>
      </c>
      <c r="C11" s="289">
        <f>'21-22 Point Calculation'!$J$11</f>
        <v>2161.2405758535806</v>
      </c>
      <c r="D11" s="83">
        <f>'2022-23 Univ'!$I$50</f>
        <v>1604.4046576515937</v>
      </c>
      <c r="E11" s="587">
        <v>27789331.482008155</v>
      </c>
      <c r="F11" s="84">
        <f t="shared" si="0"/>
        <v>5.4154297019470915E-2</v>
      </c>
      <c r="G11" s="85">
        <f t="shared" si="1"/>
        <v>424.49275871368445</v>
      </c>
      <c r="H11" s="86">
        <f t="shared" si="2"/>
        <v>2028.8974163652781</v>
      </c>
      <c r="I11" s="602">
        <v>83</v>
      </c>
      <c r="J11" s="86">
        <f t="shared" si="3"/>
        <v>91.777174629283351</v>
      </c>
      <c r="K11" s="284">
        <f t="shared" si="4"/>
        <v>2120.6745909945616</v>
      </c>
      <c r="L11" s="279">
        <f t="shared" si="5"/>
        <v>-1.8769768304482959E-2</v>
      </c>
    </row>
    <row r="12" spans="1:21" ht="18">
      <c r="B12" s="82" t="s">
        <v>59</v>
      </c>
      <c r="C12" s="289">
        <f>'21-22 Point Calculation'!$J$12</f>
        <v>3077.7909431827829</v>
      </c>
      <c r="D12" s="83">
        <f>'2022-23 Univ'!$E$50</f>
        <v>2452.2403094113683</v>
      </c>
      <c r="E12" s="587">
        <v>31358971.18274432</v>
      </c>
      <c r="F12" s="84">
        <f t="shared" si="0"/>
        <v>6.1110611486097019E-2</v>
      </c>
      <c r="G12" s="85">
        <f t="shared" si="1"/>
        <v>479.0203822069102</v>
      </c>
      <c r="H12" s="86">
        <f t="shared" si="2"/>
        <v>2931.2606916182785</v>
      </c>
      <c r="I12" s="602">
        <v>95</v>
      </c>
      <c r="J12" s="86">
        <f t="shared" si="3"/>
        <v>151.76602230853638</v>
      </c>
      <c r="K12" s="284">
        <f t="shared" si="4"/>
        <v>3083.0267139268149</v>
      </c>
      <c r="L12" s="279">
        <f t="shared" si="5"/>
        <v>1.7011456725575247E-3</v>
      </c>
    </row>
    <row r="13" spans="1:21" ht="18">
      <c r="B13" s="87" t="s">
        <v>60</v>
      </c>
      <c r="C13" s="289">
        <f>'21-22 Point Calculation'!$J$13</f>
        <v>5164.3384434564396</v>
      </c>
      <c r="D13" s="83">
        <f>'2022-23 Univ'!$J$50</f>
        <v>4048.8362380801655</v>
      </c>
      <c r="E13" s="587">
        <v>61494688.689382762</v>
      </c>
      <c r="F13" s="84">
        <f t="shared" si="0"/>
        <v>0.11983741453301347</v>
      </c>
      <c r="G13" s="85">
        <f t="shared" si="1"/>
        <v>939.35509261516518</v>
      </c>
      <c r="H13" s="86">
        <f t="shared" si="2"/>
        <v>4988.1913306953302</v>
      </c>
      <c r="I13" s="602">
        <v>95</v>
      </c>
      <c r="J13" s="86">
        <f t="shared" si="3"/>
        <v>258.2636061467507</v>
      </c>
      <c r="K13" s="284">
        <f t="shared" si="4"/>
        <v>5246.4549368420812</v>
      </c>
      <c r="L13" s="279">
        <f t="shared" si="5"/>
        <v>1.5900680074461215E-2</v>
      </c>
      <c r="O13" s="647" t="s">
        <v>120</v>
      </c>
      <c r="P13" s="648"/>
      <c r="Q13" s="648"/>
      <c r="R13" s="648"/>
      <c r="S13" s="648"/>
      <c r="T13" s="648"/>
      <c r="U13" s="649"/>
    </row>
    <row r="14" spans="1:21" ht="18">
      <c r="B14" s="88" t="s">
        <v>87</v>
      </c>
      <c r="C14" s="89">
        <f t="shared" ref="C14:F14" si="6">SUM(C8:C13)</f>
        <v>20577.183622421377</v>
      </c>
      <c r="D14" s="89">
        <f t="shared" si="6"/>
        <v>16343.34703275948</v>
      </c>
      <c r="E14" s="126">
        <f>SUM(E8:E13)</f>
        <v>225445733.89482626</v>
      </c>
      <c r="F14" s="90">
        <f t="shared" si="6"/>
        <v>0.43933605394636754</v>
      </c>
      <c r="G14" s="91">
        <f>SUM(G8:G13)</f>
        <v>3443.7705557330796</v>
      </c>
      <c r="H14" s="92">
        <f>SUM(H8:H13)</f>
        <v>19787.117588492561</v>
      </c>
      <c r="I14" s="124" t="s">
        <v>147</v>
      </c>
      <c r="J14" s="92">
        <f>SUM(J8:J13)</f>
        <v>993.35283779110171</v>
      </c>
      <c r="K14" s="285">
        <f>SUM(K8:K13)</f>
        <v>20780.47042628366</v>
      </c>
      <c r="L14" s="280">
        <f t="shared" si="5"/>
        <v>9.8792336012776261E-3</v>
      </c>
      <c r="O14" s="188"/>
      <c r="P14" s="296" t="s">
        <v>45</v>
      </c>
      <c r="Q14" s="297" t="s">
        <v>44</v>
      </c>
      <c r="R14" s="297" t="s">
        <v>43</v>
      </c>
      <c r="S14" s="297" t="s">
        <v>96</v>
      </c>
      <c r="T14" s="327" t="s">
        <v>69</v>
      </c>
      <c r="U14" s="328" t="s">
        <v>84</v>
      </c>
    </row>
    <row r="15" spans="1:21" ht="18">
      <c r="B15" s="94"/>
      <c r="C15" s="277"/>
      <c r="D15" s="95"/>
      <c r="E15" s="96"/>
      <c r="F15" s="97"/>
      <c r="G15" s="98"/>
      <c r="H15" s="99"/>
      <c r="I15" s="294"/>
      <c r="J15" s="99"/>
      <c r="K15" s="286"/>
      <c r="L15" s="281"/>
      <c r="O15" s="185" t="s">
        <v>86</v>
      </c>
      <c r="P15" s="269">
        <v>366690869.55848902</v>
      </c>
      <c r="Q15" s="270">
        <v>387809994.31726682</v>
      </c>
      <c r="R15" s="270">
        <v>377226237.08081514</v>
      </c>
      <c r="S15" s="270">
        <v>399315726.19111466</v>
      </c>
      <c r="T15" s="270">
        <v>415758477.64899808</v>
      </c>
      <c r="U15" s="329">
        <f>AVERAGE(P15:T15)</f>
        <v>389360260.9593367</v>
      </c>
    </row>
    <row r="16" spans="1:21" ht="18">
      <c r="B16" s="78" t="s">
        <v>42</v>
      </c>
      <c r="C16" s="277"/>
      <c r="D16" s="95"/>
      <c r="E16" s="101" t="s">
        <v>14</v>
      </c>
      <c r="F16" s="97"/>
      <c r="G16" s="98"/>
      <c r="H16" s="99"/>
      <c r="I16" s="294"/>
      <c r="J16" s="99"/>
      <c r="K16" s="286"/>
      <c r="L16" s="281"/>
      <c r="O16" s="185" t="s">
        <v>102</v>
      </c>
      <c r="P16" s="269">
        <v>1660440473.6720634</v>
      </c>
      <c r="Q16" s="270">
        <v>1758941535.9990635</v>
      </c>
      <c r="R16" s="270">
        <v>1789558365.309818</v>
      </c>
      <c r="S16" s="270">
        <v>1834925392.4408126</v>
      </c>
      <c r="T16" s="270">
        <v>1874715049.5699492</v>
      </c>
      <c r="U16" s="329">
        <f>AVERAGE(P16:T16)</f>
        <v>1783716163.3983414</v>
      </c>
    </row>
    <row r="17" spans="2:21" ht="18">
      <c r="B17" s="82" t="s">
        <v>20</v>
      </c>
      <c r="C17" s="289">
        <f>'21-22 Point Calculation'!$J$17</f>
        <v>965.88127548691705</v>
      </c>
      <c r="D17" s="83">
        <f>'2022-23 CC'!$C$57</f>
        <v>742.46129981535739</v>
      </c>
      <c r="E17" s="586">
        <v>10642783.829285976</v>
      </c>
      <c r="F17" s="84">
        <f t="shared" ref="F17:F35" si="7">E17/$E$38</f>
        <v>2.0740062673991519E-2</v>
      </c>
      <c r="G17" s="85">
        <f t="shared" ref="G17:G29" si="8">$D$38*F17*$N$7</f>
        <v>162.57262867269679</v>
      </c>
      <c r="H17" s="86">
        <f>D17+G17</f>
        <v>905.03392848805424</v>
      </c>
      <c r="I17" s="602">
        <v>93</v>
      </c>
      <c r="J17" s="86">
        <f t="shared" ref="J17:J29" si="9">H17*$N$9*I17/100</f>
        <v>45.871644665417037</v>
      </c>
      <c r="K17" s="284">
        <f>H17+J17</f>
        <v>950.90557315347132</v>
      </c>
      <c r="L17" s="279">
        <f t="shared" ref="L17:L30" si="10">K17/C17-1</f>
        <v>-1.5504703024599165E-2</v>
      </c>
      <c r="O17" s="273" t="s">
        <v>111</v>
      </c>
      <c r="P17" s="274">
        <f t="shared" ref="P17:T17" si="11">P15/P16</f>
        <v>0.22083951540132743</v>
      </c>
      <c r="Q17" s="275">
        <f t="shared" si="11"/>
        <v>0.2204791838615569</v>
      </c>
      <c r="R17" s="275">
        <f t="shared" si="11"/>
        <v>0.21079292209366285</v>
      </c>
      <c r="S17" s="275">
        <f t="shared" si="11"/>
        <v>0.21761959796084462</v>
      </c>
      <c r="T17" s="275">
        <f t="shared" si="11"/>
        <v>0.22177155815993002</v>
      </c>
      <c r="U17" s="330">
        <f t="shared" ref="U17" si="12">U15/U16</f>
        <v>0.21828599692538883</v>
      </c>
    </row>
    <row r="18" spans="2:21" ht="18">
      <c r="B18" s="82" t="s">
        <v>21</v>
      </c>
      <c r="C18" s="289">
        <f>'21-22 Point Calculation'!$J$18</f>
        <v>452.04740645015215</v>
      </c>
      <c r="D18" s="83">
        <f>'2022-23 CC'!$D$57</f>
        <v>353.84790007587696</v>
      </c>
      <c r="E18" s="587">
        <v>5603598.8687439663</v>
      </c>
      <c r="F18" s="84">
        <f t="shared" si="7"/>
        <v>1.0919980486482827E-2</v>
      </c>
      <c r="G18" s="85">
        <f t="shared" si="8"/>
        <v>85.597134427579093</v>
      </c>
      <c r="H18" s="86">
        <f t="shared" ref="H18:H29" si="13">D18+G18</f>
        <v>439.44503450345604</v>
      </c>
      <c r="I18" s="602">
        <v>89</v>
      </c>
      <c r="J18" s="86">
        <f t="shared" si="9"/>
        <v>21.315281398590137</v>
      </c>
      <c r="K18" s="284">
        <f t="shared" ref="K18:K29" si="14">H18+J18</f>
        <v>460.76031590204616</v>
      </c>
      <c r="L18" s="279">
        <f t="shared" si="10"/>
        <v>1.9274326824071153E-2</v>
      </c>
    </row>
    <row r="19" spans="2:21" ht="18">
      <c r="B19" s="82" t="s">
        <v>22</v>
      </c>
      <c r="C19" s="289">
        <f>'21-22 Point Calculation'!$J$19</f>
        <v>638.19172908714484</v>
      </c>
      <c r="D19" s="83">
        <f>'2022-23 CC'!$E$57</f>
        <v>526.50184116711364</v>
      </c>
      <c r="E19" s="587">
        <v>6127412.9449949954</v>
      </c>
      <c r="F19" s="84">
        <f t="shared" si="7"/>
        <v>1.1940760100653961E-2</v>
      </c>
      <c r="G19" s="85">
        <f t="shared" si="8"/>
        <v>93.598596514740862</v>
      </c>
      <c r="H19" s="86">
        <f t="shared" si="13"/>
        <v>620.10043768185449</v>
      </c>
      <c r="I19" s="602">
        <v>96</v>
      </c>
      <c r="J19" s="86">
        <f t="shared" si="9"/>
        <v>32.443654899514634</v>
      </c>
      <c r="K19" s="284">
        <f t="shared" si="14"/>
        <v>652.54409258136911</v>
      </c>
      <c r="L19" s="279">
        <f t="shared" si="10"/>
        <v>2.248910921292202E-2</v>
      </c>
    </row>
    <row r="20" spans="2:21" ht="18">
      <c r="B20" s="82" t="s">
        <v>23</v>
      </c>
      <c r="C20" s="289">
        <f>'21-22 Point Calculation'!$J$20</f>
        <v>358.41658181742952</v>
      </c>
      <c r="D20" s="83">
        <f>'2022-23 CC'!$F$57</f>
        <v>278.13436570113271</v>
      </c>
      <c r="E20" s="587">
        <v>4215250.6013090564</v>
      </c>
      <c r="F20" s="84">
        <f t="shared" si="7"/>
        <v>8.2144449290760032E-3</v>
      </c>
      <c r="G20" s="85">
        <f t="shared" si="8"/>
        <v>64.389579057620935</v>
      </c>
      <c r="H20" s="86">
        <f t="shared" si="13"/>
        <v>342.52394475875366</v>
      </c>
      <c r="I20" s="602">
        <v>98</v>
      </c>
      <c r="J20" s="86">
        <f t="shared" si="9"/>
        <v>18.294203889565029</v>
      </c>
      <c r="K20" s="284">
        <f t="shared" si="14"/>
        <v>360.8181486483187</v>
      </c>
      <c r="L20" s="279">
        <f t="shared" si="10"/>
        <v>6.7004903029639351E-3</v>
      </c>
    </row>
    <row r="21" spans="2:21" ht="18">
      <c r="B21" s="82" t="s">
        <v>24</v>
      </c>
      <c r="C21" s="289">
        <f>'21-22 Point Calculation'!$J$21</f>
        <v>521.88162264435709</v>
      </c>
      <c r="D21" s="83">
        <f>'2022-23 CC'!$G$57</f>
        <v>406.10246459299856</v>
      </c>
      <c r="E21" s="587">
        <v>5852141.1876975279</v>
      </c>
      <c r="F21" s="84">
        <f t="shared" si="7"/>
        <v>1.1404325875332268E-2</v>
      </c>
      <c r="G21" s="85">
        <f t="shared" si="8"/>
        <v>89.39371423008356</v>
      </c>
      <c r="H21" s="86">
        <f t="shared" si="13"/>
        <v>495.49617882308212</v>
      </c>
      <c r="I21" s="602">
        <v>83</v>
      </c>
      <c r="J21" s="86">
        <f t="shared" si="9"/>
        <v>22.413769649062118</v>
      </c>
      <c r="K21" s="284">
        <f t="shared" si="14"/>
        <v>517.90994847214426</v>
      </c>
      <c r="L21" s="279">
        <f t="shared" si="10"/>
        <v>-7.6102970479943188E-3</v>
      </c>
    </row>
    <row r="22" spans="2:21" ht="18">
      <c r="B22" s="82" t="s">
        <v>25</v>
      </c>
      <c r="C22" s="289">
        <f>'21-22 Point Calculation'!$J$22</f>
        <v>741.13704378478269</v>
      </c>
      <c r="D22" s="83">
        <f>'2022-23 CC'!$H$57</f>
        <v>625.76174329517698</v>
      </c>
      <c r="E22" s="587">
        <v>6467341.070643492</v>
      </c>
      <c r="F22" s="84">
        <f t="shared" si="7"/>
        <v>1.2603193045237717E-2</v>
      </c>
      <c r="G22" s="85">
        <f t="shared" si="8"/>
        <v>98.791129768530212</v>
      </c>
      <c r="H22" s="86">
        <f t="shared" si="13"/>
        <v>724.55287306370724</v>
      </c>
      <c r="I22" s="602">
        <v>93</v>
      </c>
      <c r="J22" s="86">
        <f t="shared" si="9"/>
        <v>36.723962371233995</v>
      </c>
      <c r="K22" s="284">
        <f t="shared" si="14"/>
        <v>761.27683543494118</v>
      </c>
      <c r="L22" s="279">
        <f t="shared" si="10"/>
        <v>2.7174180293714878E-2</v>
      </c>
      <c r="P22" s="313"/>
    </row>
    <row r="23" spans="2:21" ht="18">
      <c r="B23" s="82" t="s">
        <v>26</v>
      </c>
      <c r="C23" s="289">
        <f>'21-22 Point Calculation'!$J$23</f>
        <v>745.41058849181741</v>
      </c>
      <c r="D23" s="83">
        <f>'2022-23 CC'!$I$57</f>
        <v>612.02714953171369</v>
      </c>
      <c r="E23" s="587">
        <v>7241071.0268110633</v>
      </c>
      <c r="F23" s="84">
        <f t="shared" si="7"/>
        <v>1.4110994767142721E-2</v>
      </c>
      <c r="G23" s="85">
        <f t="shared" si="8"/>
        <v>110.61015333178636</v>
      </c>
      <c r="H23" s="86">
        <f t="shared" si="13"/>
        <v>722.63730286350005</v>
      </c>
      <c r="I23" s="602">
        <v>89</v>
      </c>
      <c r="J23" s="86">
        <f t="shared" si="9"/>
        <v>35.051522375394072</v>
      </c>
      <c r="K23" s="284">
        <f t="shared" si="14"/>
        <v>757.68882523889408</v>
      </c>
      <c r="L23" s="279">
        <f t="shared" si="10"/>
        <v>1.6471776678030681E-2</v>
      </c>
    </row>
    <row r="24" spans="2:21" ht="18">
      <c r="B24" s="82" t="s">
        <v>61</v>
      </c>
      <c r="C24" s="289">
        <f>'21-22 Point Calculation'!$J$24</f>
        <v>867.96298022987969</v>
      </c>
      <c r="D24" s="83">
        <f>'2022-23 CC'!$J$57</f>
        <v>688.04104438842353</v>
      </c>
      <c r="E24" s="587">
        <v>8358444.2247359669</v>
      </c>
      <c r="F24" s="84">
        <f t="shared" si="7"/>
        <v>1.6288469244396631E-2</v>
      </c>
      <c r="G24" s="85">
        <f t="shared" si="8"/>
        <v>127.67845998057943</v>
      </c>
      <c r="H24" s="86">
        <f t="shared" si="13"/>
        <v>815.71950436900295</v>
      </c>
      <c r="I24" s="602">
        <v>91</v>
      </c>
      <c r="J24" s="86">
        <f t="shared" si="9"/>
        <v>40.455608819180704</v>
      </c>
      <c r="K24" s="284">
        <f t="shared" si="14"/>
        <v>856.17511318818367</v>
      </c>
      <c r="L24" s="279">
        <f t="shared" si="10"/>
        <v>-1.3581071209481821E-2</v>
      </c>
    </row>
    <row r="25" spans="2:21" ht="18">
      <c r="B25" s="82" t="s">
        <v>28</v>
      </c>
      <c r="C25" s="289">
        <f>'21-22 Point Calculation'!$J$25</f>
        <v>1175.932260628349</v>
      </c>
      <c r="D25" s="102">
        <f>'2022-23 CC'!$K$57</f>
        <v>938.34313794616708</v>
      </c>
      <c r="E25" s="587">
        <v>12796633.182637425</v>
      </c>
      <c r="F25" s="84">
        <f t="shared" si="7"/>
        <v>2.4937363990581555E-2</v>
      </c>
      <c r="G25" s="85">
        <f t="shared" si="8"/>
        <v>195.47350843836475</v>
      </c>
      <c r="H25" s="86">
        <f t="shared" si="13"/>
        <v>1133.8166463845319</v>
      </c>
      <c r="I25" s="602">
        <v>91</v>
      </c>
      <c r="J25" s="86">
        <f t="shared" si="9"/>
        <v>56.23163657744086</v>
      </c>
      <c r="K25" s="284">
        <f t="shared" si="14"/>
        <v>1190.0482829619727</v>
      </c>
      <c r="L25" s="279">
        <f t="shared" si="10"/>
        <v>1.2004111806645179E-2</v>
      </c>
    </row>
    <row r="26" spans="2:21" ht="18">
      <c r="B26" s="82" t="s">
        <v>29</v>
      </c>
      <c r="C26" s="289">
        <f>'21-22 Point Calculation'!$J$26</f>
        <v>851.50090289539878</v>
      </c>
      <c r="D26" s="83">
        <f>'2022-23 CC'!$L$57</f>
        <v>632.57738359423388</v>
      </c>
      <c r="E26" s="587">
        <v>10880737.608091203</v>
      </c>
      <c r="F26" s="84">
        <f t="shared" si="7"/>
        <v>2.120377370722263E-2</v>
      </c>
      <c r="G26" s="85">
        <f t="shared" si="8"/>
        <v>166.20746443968076</v>
      </c>
      <c r="H26" s="86">
        <f t="shared" si="13"/>
        <v>798.78484803391461</v>
      </c>
      <c r="I26" s="602">
        <v>88</v>
      </c>
      <c r="J26" s="86">
        <f t="shared" si="9"/>
        <v>38.309721311706546</v>
      </c>
      <c r="K26" s="284">
        <f t="shared" si="14"/>
        <v>837.09456934562115</v>
      </c>
      <c r="L26" s="279">
        <f t="shared" si="10"/>
        <v>-1.6918753110878759E-2</v>
      </c>
    </row>
    <row r="27" spans="2:21" ht="18">
      <c r="B27" s="82" t="s">
        <v>30</v>
      </c>
      <c r="C27" s="289">
        <f>'21-22 Point Calculation'!$J$27</f>
        <v>931.11103924250801</v>
      </c>
      <c r="D27" s="83">
        <f>'2022-23 CC'!$M$57</f>
        <v>628.21199410096631</v>
      </c>
      <c r="E27" s="587">
        <v>16173190.125798149</v>
      </c>
      <c r="F27" s="84">
        <f t="shared" si="7"/>
        <v>3.1517409563878981E-2</v>
      </c>
      <c r="G27" s="85">
        <f t="shared" si="8"/>
        <v>247.05171832384286</v>
      </c>
      <c r="H27" s="86">
        <f t="shared" si="13"/>
        <v>875.26371242480923</v>
      </c>
      <c r="I27" s="602">
        <v>89</v>
      </c>
      <c r="J27" s="86">
        <f t="shared" si="9"/>
        <v>42.454666371165366</v>
      </c>
      <c r="K27" s="284">
        <f t="shared" si="14"/>
        <v>917.71837879597456</v>
      </c>
      <c r="L27" s="279">
        <f t="shared" si="10"/>
        <v>-1.4383526649441092E-2</v>
      </c>
    </row>
    <row r="28" spans="2:21" ht="18">
      <c r="B28" s="82" t="s">
        <v>31</v>
      </c>
      <c r="C28" s="289">
        <f>'21-22 Point Calculation'!$J$28</f>
        <v>1053.1950083044653</v>
      </c>
      <c r="D28" s="83">
        <f>'2022-23 CC'!$N$57</f>
        <v>886.42982734674922</v>
      </c>
      <c r="E28" s="587">
        <v>9009679.096932685</v>
      </c>
      <c r="F28" s="84">
        <f t="shared" si="7"/>
        <v>1.7557559388620199E-2</v>
      </c>
      <c r="G28" s="85">
        <f t="shared" si="8"/>
        <v>137.62632388109532</v>
      </c>
      <c r="H28" s="86">
        <f t="shared" si="13"/>
        <v>1024.0561512278446</v>
      </c>
      <c r="I28" s="602">
        <v>90</v>
      </c>
      <c r="J28" s="86">
        <f t="shared" si="9"/>
        <v>50.229954217725783</v>
      </c>
      <c r="K28" s="284">
        <f t="shared" si="14"/>
        <v>1074.2861054455705</v>
      </c>
      <c r="L28" s="279">
        <f t="shared" si="10"/>
        <v>2.0025823304137713E-2</v>
      </c>
    </row>
    <row r="29" spans="2:21" ht="18">
      <c r="B29" s="87" t="s">
        <v>32</v>
      </c>
      <c r="C29" s="289">
        <f>'21-22 Point Calculation'!$J$29</f>
        <v>841.0571160522951</v>
      </c>
      <c r="D29" s="83">
        <f>'2022-23 CC'!$O$57</f>
        <v>651.63181875219118</v>
      </c>
      <c r="E29" s="587">
        <v>11799702.613684727</v>
      </c>
      <c r="F29" s="84">
        <f t="shared" si="7"/>
        <v>2.2994601381347561E-2</v>
      </c>
      <c r="G29" s="85">
        <f t="shared" si="8"/>
        <v>180.24500941042942</v>
      </c>
      <c r="H29" s="86">
        <f t="shared" si="13"/>
        <v>831.87682816262054</v>
      </c>
      <c r="I29" s="602">
        <v>87</v>
      </c>
      <c r="J29" s="86">
        <f t="shared" si="9"/>
        <v>39.443439807330648</v>
      </c>
      <c r="K29" s="284">
        <f t="shared" si="14"/>
        <v>871.32026796995115</v>
      </c>
      <c r="L29" s="279">
        <f t="shared" si="10"/>
        <v>3.598227913426788E-2</v>
      </c>
    </row>
    <row r="30" spans="2:21" ht="18">
      <c r="B30" s="88" t="s">
        <v>103</v>
      </c>
      <c r="C30" s="89">
        <f t="shared" ref="C30:F30" si="15">SUM(C17:C29)</f>
        <v>10143.725555115496</v>
      </c>
      <c r="D30" s="89">
        <f t="shared" si="15"/>
        <v>7970.0719703081013</v>
      </c>
      <c r="E30" s="126">
        <f>SUM(E17:E29)</f>
        <v>115167986.38136624</v>
      </c>
      <c r="F30" s="90">
        <f t="shared" si="15"/>
        <v>0.22443293915396456</v>
      </c>
      <c r="G30" s="91">
        <f>SUM(G17:G29)</f>
        <v>1759.2354204770302</v>
      </c>
      <c r="H30" s="92">
        <f>SUM(H17:H29)</f>
        <v>9729.3073907851303</v>
      </c>
      <c r="I30" s="124" t="s">
        <v>147</v>
      </c>
      <c r="J30" s="92">
        <f>SUM(J17:J29)</f>
        <v>479.23906635332696</v>
      </c>
      <c r="K30" s="285">
        <f>SUM(K17:K29)</f>
        <v>10208.546457138458</v>
      </c>
      <c r="L30" s="280">
        <f t="shared" si="10"/>
        <v>6.3902460364055891E-3</v>
      </c>
    </row>
    <row r="31" spans="2:21" ht="18">
      <c r="B31" s="94"/>
      <c r="C31" s="277"/>
      <c r="D31" s="95"/>
      <c r="E31" s="96"/>
      <c r="F31" s="97"/>
      <c r="G31" s="98"/>
      <c r="H31" s="99"/>
      <c r="I31" s="294"/>
      <c r="J31" s="99"/>
      <c r="K31" s="286"/>
      <c r="L31" s="281"/>
      <c r="N31" s="75" t="s">
        <v>14</v>
      </c>
    </row>
    <row r="32" spans="2:21" ht="18">
      <c r="B32" s="78" t="s">
        <v>62</v>
      </c>
      <c r="C32" s="277"/>
      <c r="D32" s="95"/>
      <c r="E32" s="101" t="s">
        <v>14</v>
      </c>
      <c r="F32" s="97"/>
      <c r="G32" s="98"/>
      <c r="H32" s="99"/>
      <c r="I32" s="294"/>
      <c r="J32" s="99"/>
      <c r="K32" s="286"/>
      <c r="L32" s="281"/>
    </row>
    <row r="33" spans="2:14" ht="18">
      <c r="B33" s="82" t="s">
        <v>63</v>
      </c>
      <c r="C33" s="289">
        <f>'21-22 Point Calculation'!$J$33</f>
        <v>3006.632035005377</v>
      </c>
      <c r="D33" s="83">
        <f>'2022-23 Univ'!$F$50</f>
        <v>2480.5281313453902</v>
      </c>
      <c r="E33" s="586">
        <v>26882201.508704916</v>
      </c>
      <c r="F33" s="84">
        <f t="shared" si="7"/>
        <v>5.2386532795227751E-2</v>
      </c>
      <c r="G33" s="85">
        <f>$D$38*F33*$N$7</f>
        <v>410.63599842678548</v>
      </c>
      <c r="H33" s="86">
        <f>D33+G33</f>
        <v>2891.1641297721758</v>
      </c>
      <c r="I33" s="602">
        <v>93</v>
      </c>
      <c r="J33" s="86">
        <f>H33*$N$9*I33/100</f>
        <v>146.53865391750276</v>
      </c>
      <c r="K33" s="284">
        <f>H33+J33</f>
        <v>3037.7027836896787</v>
      </c>
      <c r="L33" s="279">
        <f>K33/C33-1</f>
        <v>1.033407092140104E-2</v>
      </c>
    </row>
    <row r="34" spans="2:14" ht="18">
      <c r="B34" s="82" t="s">
        <v>64</v>
      </c>
      <c r="C34" s="289">
        <f>'21-22 Point Calculation'!$J$34</f>
        <v>9321.3002043043562</v>
      </c>
      <c r="D34" s="83">
        <f>'2022-23 Univ'!$K$50</f>
        <v>7064.4311301240205</v>
      </c>
      <c r="E34" s="587">
        <v>126721213.71884188</v>
      </c>
      <c r="F34" s="84">
        <f t="shared" si="7"/>
        <v>0.2469472232839085</v>
      </c>
      <c r="G34" s="85">
        <f>$D$38*F34*$N$7</f>
        <v>1935.7154249602831</v>
      </c>
      <c r="H34" s="86">
        <f t="shared" ref="H34:H35" si="16">D34+G34</f>
        <v>9000.1465550843041</v>
      </c>
      <c r="I34" s="602">
        <v>93</v>
      </c>
      <c r="J34" s="86">
        <f>H34*$N$9*I34/100</f>
        <v>456.17242814444791</v>
      </c>
      <c r="K34" s="284">
        <f t="shared" ref="K34:K35" si="17">H34+J34</f>
        <v>9456.3189832287517</v>
      </c>
      <c r="L34" s="279">
        <f>K34/C34-1</f>
        <v>1.4484972693192155E-2</v>
      </c>
    </row>
    <row r="35" spans="2:14" ht="18">
      <c r="B35" s="87" t="s">
        <v>68</v>
      </c>
      <c r="C35" s="289">
        <f>'21-22 Point Calculation'!$J$35</f>
        <v>2418.7832405651684</v>
      </c>
      <c r="D35" s="83">
        <f>'2022-23 Univ'!$C$50</f>
        <v>2051.297762993026</v>
      </c>
      <c r="E35" s="587">
        <v>18933861.027831145</v>
      </c>
      <c r="F35" s="84">
        <f t="shared" si="7"/>
        <v>3.6897250820531698E-2</v>
      </c>
      <c r="G35" s="85">
        <f>$D$38*F35*$N$7</f>
        <v>289.22203133994776</v>
      </c>
      <c r="H35" s="86">
        <f t="shared" si="16"/>
        <v>2340.519794332974</v>
      </c>
      <c r="I35" s="602">
        <v>92</v>
      </c>
      <c r="J35" s="86">
        <f>H35*$N$9*I35/100</f>
        <v>117.35366248785533</v>
      </c>
      <c r="K35" s="284">
        <f t="shared" si="17"/>
        <v>2457.8734568208292</v>
      </c>
      <c r="L35" s="279">
        <f>K35/C35-1</f>
        <v>1.6161107618112514E-2</v>
      </c>
      <c r="N35" s="75" t="s">
        <v>14</v>
      </c>
    </row>
    <row r="36" spans="2:14" ht="18">
      <c r="B36" s="88" t="s">
        <v>87</v>
      </c>
      <c r="C36" s="89">
        <f>SUM(C33:C35)</f>
        <v>14746.715479874902</v>
      </c>
      <c r="D36" s="89">
        <f t="shared" ref="D36:F36" si="18">SUM(D33:D35)</f>
        <v>11596.257024462437</v>
      </c>
      <c r="E36" s="126">
        <f>SUM(E33:E35)</f>
        <v>172537276.25537795</v>
      </c>
      <c r="F36" s="90">
        <f t="shared" si="18"/>
        <v>0.33623100689966795</v>
      </c>
      <c r="G36" s="91">
        <f>SUM(G33:G35)</f>
        <v>2635.5734547270167</v>
      </c>
      <c r="H36" s="92">
        <f>SUM(H33:H35)</f>
        <v>14231.830479189455</v>
      </c>
      <c r="I36" s="124" t="s">
        <v>147</v>
      </c>
      <c r="J36" s="92">
        <f>SUM(J33:J35)</f>
        <v>720.06474454980605</v>
      </c>
      <c r="K36" s="285">
        <f>SUM(K33:K35)</f>
        <v>14951.89522373926</v>
      </c>
      <c r="L36" s="280">
        <f>K36/C36-1</f>
        <v>1.3913589378215852E-2</v>
      </c>
      <c r="N36" s="349">
        <f>'21-22 Point Calculation'!I38+'21-22 Point Calculation'!C38</f>
        <v>37691.012164629894</v>
      </c>
    </row>
    <row r="37" spans="2:14" ht="18">
      <c r="B37" s="103"/>
      <c r="C37" s="278"/>
      <c r="D37" s="83"/>
      <c r="E37" s="104"/>
      <c r="F37" s="84"/>
      <c r="G37" s="85"/>
      <c r="H37" s="86"/>
      <c r="I37" s="127"/>
      <c r="J37" s="86"/>
      <c r="K37" s="284"/>
      <c r="L37" s="279"/>
      <c r="N37" s="349">
        <f>D38+J38</f>
        <v>38102.33267622425</v>
      </c>
    </row>
    <row r="38" spans="2:14" ht="18.75" thickBot="1">
      <c r="B38" s="105" t="s">
        <v>110</v>
      </c>
      <c r="C38" s="323">
        <f>SUM(C14,C30,C36)</f>
        <v>45467.624657411776</v>
      </c>
      <c r="D38" s="106">
        <f>SUM(D14,D30,D36)</f>
        <v>35909.676027530018</v>
      </c>
      <c r="E38" s="128">
        <f>SUM(E14,E30,E36)</f>
        <v>513150996.53157043</v>
      </c>
      <c r="F38" s="107">
        <f>SUM(F14,F30,F36)</f>
        <v>1</v>
      </c>
      <c r="G38" s="108">
        <f>SUM(G14,G30,G36)</f>
        <v>7838.5794309371267</v>
      </c>
      <c r="H38" s="109">
        <f>SUM(H36,H30,H14)</f>
        <v>43748.255458467145</v>
      </c>
      <c r="I38" s="125" t="s">
        <v>147</v>
      </c>
      <c r="J38" s="109">
        <f>SUM(J36,J30,J14)</f>
        <v>2192.6566486942347</v>
      </c>
      <c r="K38" s="287">
        <f>SUM(K36,K30,K14)</f>
        <v>45940.912107161377</v>
      </c>
      <c r="L38" s="282">
        <f>K38/C38-1</f>
        <v>1.0409328688615549E-2</v>
      </c>
      <c r="M38" s="308">
        <f>D38/'21-22 Point Calculation'!C38-1</f>
        <v>7.968371603030322E-3</v>
      </c>
      <c r="N38" s="308">
        <f>N37/N36-1</f>
        <v>1.0912960092388957E-2</v>
      </c>
    </row>
    <row r="40" spans="2:14" ht="18">
      <c r="D40" s="119"/>
      <c r="E40" s="120"/>
      <c r="F40" s="119"/>
      <c r="G40" s="110"/>
      <c r="H40" s="111"/>
    </row>
    <row r="41" spans="2:14" ht="18">
      <c r="D41" s="119"/>
      <c r="E41" s="121"/>
      <c r="F41" s="119"/>
    </row>
    <row r="42" spans="2:14" ht="18">
      <c r="D42" s="119"/>
      <c r="E42" s="121"/>
      <c r="F42" s="119"/>
    </row>
    <row r="43" spans="2:14">
      <c r="D43" s="119"/>
      <c r="E43" s="122"/>
      <c r="F43" s="119"/>
    </row>
    <row r="44" spans="2:14">
      <c r="D44" s="119"/>
      <c r="E44" s="119"/>
      <c r="F44" s="119"/>
    </row>
    <row r="45" spans="2:14">
      <c r="D45" s="119"/>
      <c r="E45" s="119"/>
      <c r="F45" s="119"/>
    </row>
  </sheetData>
  <mergeCells count="16">
    <mergeCell ref="O13:U13"/>
    <mergeCell ref="B2:L2"/>
    <mergeCell ref="B4:B6"/>
    <mergeCell ref="E4:H4"/>
    <mergeCell ref="I4:J4"/>
    <mergeCell ref="K4:L4"/>
    <mergeCell ref="C5:C6"/>
    <mergeCell ref="D5:D6"/>
    <mergeCell ref="E5:E6"/>
    <mergeCell ref="F5:F6"/>
    <mergeCell ref="G5:G6"/>
    <mergeCell ref="H5:H6"/>
    <mergeCell ref="I5:I6"/>
    <mergeCell ref="J5:J6"/>
    <mergeCell ref="K5:K6"/>
    <mergeCell ref="L5:L6"/>
  </mergeCells>
  <pageMargins left="0.7" right="0.7" top="0.75" bottom="0.75" header="0.3" footer="0.3"/>
  <pageSetup scale="59"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0" tint="-0.34998626667073579"/>
  </sheetPr>
  <dimension ref="B1:FR483"/>
  <sheetViews>
    <sheetView view="pageBreakPreview" zoomScale="60" zoomScaleNormal="100" workbookViewId="0"/>
  </sheetViews>
  <sheetFormatPr defaultColWidth="9.140625" defaultRowHeight="18"/>
  <cols>
    <col min="1" max="1" width="9.140625" style="360"/>
    <col min="2" max="2" width="41.140625" style="360" bestFit="1" customWidth="1"/>
    <col min="3" max="8" width="12.7109375" style="360" hidden="1" customWidth="1"/>
    <col min="9" max="17" width="12.7109375" style="360" customWidth="1"/>
    <col min="18" max="18" width="13.42578125" style="360" bestFit="1" customWidth="1"/>
    <col min="19" max="19" width="13.42578125" style="360" customWidth="1"/>
    <col min="20" max="20" width="12.7109375" style="360" customWidth="1"/>
    <col min="21" max="21" width="25.85546875" style="360" bestFit="1" customWidth="1"/>
    <col min="22" max="22" width="24" style="360" customWidth="1"/>
    <col min="23" max="23" width="26.85546875" style="360" customWidth="1"/>
    <col min="24" max="24" width="24.7109375" style="360" customWidth="1"/>
    <col min="25" max="25" width="36.85546875" style="360" bestFit="1" customWidth="1"/>
    <col min="26" max="31" width="12.7109375" style="360" hidden="1" customWidth="1"/>
    <col min="32" max="39" width="12.7109375" style="360" customWidth="1"/>
    <col min="40" max="40" width="12.7109375" style="213" customWidth="1"/>
    <col min="41" max="42" width="12.7109375" style="360" customWidth="1"/>
    <col min="43" max="44" width="9.140625" style="360"/>
    <col min="45" max="45" width="8.42578125" style="360" customWidth="1"/>
    <col min="46" max="46" width="36.85546875" style="360" bestFit="1" customWidth="1"/>
    <col min="47" max="51" width="13.42578125" style="360" hidden="1" customWidth="1"/>
    <col min="52" max="52" width="13" style="360" hidden="1" customWidth="1"/>
    <col min="53" max="54" width="12" style="360" bestFit="1" customWidth="1"/>
    <col min="55" max="56" width="12.5703125" style="360" bestFit="1" customWidth="1"/>
    <col min="57" max="57" width="12" style="360" bestFit="1" customWidth="1"/>
    <col min="58" max="60" width="12" style="360" customWidth="1"/>
    <col min="61" max="62" width="12" style="213" customWidth="1"/>
    <col min="63" max="63" width="12.7109375" style="360" customWidth="1"/>
    <col min="64" max="64" width="8.42578125" style="360" customWidth="1"/>
    <col min="65" max="66" width="9.140625" style="360"/>
    <col min="67" max="67" width="35.42578125" style="360" bestFit="1" customWidth="1"/>
    <col min="68" max="72" width="13.42578125" style="360" hidden="1" customWidth="1"/>
    <col min="73" max="73" width="13" style="360" hidden="1" customWidth="1"/>
    <col min="74" max="75" width="12" style="360" bestFit="1" customWidth="1"/>
    <col min="76" max="77" width="12.5703125" style="360" bestFit="1" customWidth="1"/>
    <col min="78" max="78" width="12" style="360" bestFit="1" customWidth="1"/>
    <col min="79" max="81" width="12" style="360" customWidth="1"/>
    <col min="82" max="82" width="12" style="213" customWidth="1"/>
    <col min="83" max="83" width="12" style="585" customWidth="1"/>
    <col min="84" max="84" width="12" style="213" customWidth="1"/>
    <col min="85" max="85" width="9.140625" style="360" customWidth="1"/>
    <col min="86" max="86" width="9.140625" style="360"/>
    <col min="87" max="87" width="19.42578125" style="360" bestFit="1" customWidth="1"/>
    <col min="88" max="92" width="13.42578125" style="360" hidden="1" customWidth="1"/>
    <col min="93" max="93" width="13.28515625" style="360" hidden="1" customWidth="1"/>
    <col min="94" max="94" width="13.28515625" style="360" bestFit="1" customWidth="1"/>
    <col min="95" max="95" width="12.7109375" style="360" bestFit="1" customWidth="1"/>
    <col min="96" max="98" width="13.28515625" style="360" bestFit="1" customWidth="1"/>
    <col min="99" max="99" width="12.140625" style="360" customWidth="1"/>
    <col min="100" max="101" width="13.28515625" style="360" bestFit="1" customWidth="1"/>
    <col min="102" max="102" width="12.5703125" style="360" bestFit="1" customWidth="1"/>
    <col min="103" max="103" width="12.7109375" style="360" bestFit="1" customWidth="1"/>
    <col min="104" max="104" width="12.85546875" style="360" bestFit="1" customWidth="1"/>
    <col min="105" max="16384" width="9.140625" style="360"/>
  </cols>
  <sheetData>
    <row r="1" spans="2:173" ht="18.75" thickBot="1">
      <c r="CE1" s="213"/>
    </row>
    <row r="2" spans="2:173" ht="27">
      <c r="B2" s="680" t="s">
        <v>75</v>
      </c>
      <c r="C2" s="681"/>
      <c r="D2" s="681"/>
      <c r="E2" s="681"/>
      <c r="F2" s="681"/>
      <c r="G2" s="681"/>
      <c r="H2" s="681"/>
      <c r="I2" s="681"/>
      <c r="J2" s="681"/>
      <c r="K2" s="681"/>
      <c r="L2" s="681"/>
      <c r="M2" s="681"/>
      <c r="N2" s="681"/>
      <c r="O2" s="681"/>
      <c r="P2" s="681"/>
      <c r="Q2" s="681"/>
      <c r="R2" s="681"/>
      <c r="S2" s="681"/>
      <c r="T2" s="379"/>
      <c r="U2" s="380" t="s">
        <v>114</v>
      </c>
      <c r="V2" s="381"/>
      <c r="W2" s="381"/>
      <c r="Y2" s="691" t="s">
        <v>125</v>
      </c>
      <c r="Z2" s="691"/>
      <c r="AA2" s="691"/>
      <c r="AB2" s="691"/>
      <c r="AC2" s="691"/>
      <c r="AD2" s="691"/>
      <c r="AE2" s="691"/>
      <c r="AF2" s="691"/>
      <c r="AG2" s="691"/>
      <c r="AH2" s="691"/>
      <c r="AI2" s="691"/>
      <c r="AJ2" s="691"/>
      <c r="AK2" s="691"/>
      <c r="AL2" s="691"/>
      <c r="AM2" s="691"/>
      <c r="AN2" s="691"/>
      <c r="AO2" s="691"/>
      <c r="AP2" s="691"/>
      <c r="AQ2" s="372"/>
      <c r="AR2" s="372"/>
      <c r="AS2" s="682" t="s">
        <v>97</v>
      </c>
      <c r="AT2" s="682"/>
      <c r="AU2" s="682"/>
      <c r="AV2" s="682"/>
      <c r="AW2" s="682"/>
      <c r="AX2" s="682"/>
      <c r="AY2" s="682"/>
      <c r="AZ2" s="682"/>
      <c r="BA2" s="682"/>
      <c r="BB2" s="682"/>
      <c r="BC2" s="682"/>
      <c r="BD2" s="682"/>
      <c r="BE2" s="682"/>
      <c r="BF2" s="682"/>
      <c r="BG2" s="682"/>
      <c r="BH2" s="682"/>
      <c r="BI2" s="682"/>
      <c r="BJ2" s="682"/>
      <c r="BK2" s="682"/>
      <c r="BN2" s="683" t="s">
        <v>78</v>
      </c>
      <c r="BO2" s="683"/>
      <c r="BP2" s="683"/>
      <c r="BQ2" s="683"/>
      <c r="BR2" s="683"/>
      <c r="BS2" s="683"/>
      <c r="BT2" s="683"/>
      <c r="BU2" s="683"/>
      <c r="BV2" s="683"/>
      <c r="BW2" s="683"/>
      <c r="BX2" s="683"/>
      <c r="BY2" s="683"/>
      <c r="BZ2" s="683"/>
      <c r="CA2" s="683"/>
      <c r="CB2" s="683"/>
      <c r="CC2" s="683"/>
      <c r="CD2" s="683"/>
      <c r="CE2" s="683"/>
      <c r="CF2" s="683"/>
      <c r="CI2" s="682" t="s">
        <v>128</v>
      </c>
      <c r="CJ2" s="682"/>
      <c r="CK2" s="682"/>
      <c r="CL2" s="682"/>
      <c r="CM2" s="682"/>
      <c r="CN2" s="682"/>
      <c r="CO2" s="682"/>
      <c r="CP2" s="682"/>
      <c r="CQ2" s="682"/>
      <c r="CR2" s="682"/>
      <c r="CS2" s="682"/>
      <c r="CT2" s="682"/>
      <c r="CU2" s="682"/>
      <c r="CV2" s="682"/>
      <c r="CW2" s="682"/>
      <c r="CX2" s="682"/>
      <c r="CY2" s="682"/>
      <c r="CZ2" s="682"/>
    </row>
    <row r="3" spans="2:173" ht="18.75" thickBot="1">
      <c r="B3" s="361" t="s">
        <v>20</v>
      </c>
      <c r="C3" s="115" t="s">
        <v>124</v>
      </c>
      <c r="D3" s="115" t="s">
        <v>123</v>
      </c>
      <c r="E3" s="115" t="s">
        <v>122</v>
      </c>
      <c r="F3" s="361" t="s">
        <v>49</v>
      </c>
      <c r="G3" s="361" t="s">
        <v>48</v>
      </c>
      <c r="H3" s="361" t="s">
        <v>47</v>
      </c>
      <c r="I3" s="361" t="s">
        <v>46</v>
      </c>
      <c r="J3" s="361" t="s">
        <v>45</v>
      </c>
      <c r="K3" s="361" t="s">
        <v>44</v>
      </c>
      <c r="L3" s="361" t="s">
        <v>43</v>
      </c>
      <c r="M3" s="361" t="s">
        <v>96</v>
      </c>
      <c r="N3" s="361" t="s">
        <v>69</v>
      </c>
      <c r="O3" s="361" t="s">
        <v>77</v>
      </c>
      <c r="P3" s="361" t="s">
        <v>161</v>
      </c>
      <c r="Q3" s="361" t="s">
        <v>175</v>
      </c>
      <c r="R3" s="362" t="s">
        <v>184</v>
      </c>
      <c r="S3" s="361" t="s">
        <v>174</v>
      </c>
      <c r="T3" s="362"/>
      <c r="U3" s="382" t="s">
        <v>112</v>
      </c>
      <c r="V3" s="381"/>
      <c r="W3" s="381"/>
      <c r="Y3" s="361" t="s">
        <v>20</v>
      </c>
      <c r="Z3" s="361" t="s">
        <v>124</v>
      </c>
      <c r="AA3" s="361" t="s">
        <v>123</v>
      </c>
      <c r="AB3" s="361" t="s">
        <v>122</v>
      </c>
      <c r="AC3" s="361" t="s">
        <v>49</v>
      </c>
      <c r="AD3" s="361" t="s">
        <v>48</v>
      </c>
      <c r="AE3" s="361" t="s">
        <v>47</v>
      </c>
      <c r="AF3" s="361" t="s">
        <v>46</v>
      </c>
      <c r="AG3" s="361" t="s">
        <v>45</v>
      </c>
      <c r="AH3" s="361" t="s">
        <v>44</v>
      </c>
      <c r="AI3" s="361" t="s">
        <v>43</v>
      </c>
      <c r="AJ3" s="361" t="s">
        <v>96</v>
      </c>
      <c r="AK3" s="361" t="s">
        <v>69</v>
      </c>
      <c r="AL3" s="361" t="s">
        <v>77</v>
      </c>
      <c r="AM3" s="361" t="s">
        <v>161</v>
      </c>
      <c r="AN3" s="361" t="s">
        <v>175</v>
      </c>
      <c r="AO3" s="361" t="s">
        <v>184</v>
      </c>
      <c r="AP3" s="361" t="s">
        <v>174</v>
      </c>
      <c r="AQ3" s="372"/>
      <c r="AR3" s="372"/>
      <c r="AS3" s="288"/>
      <c r="AT3" s="564" t="s">
        <v>20</v>
      </c>
      <c r="AU3" s="564" t="s">
        <v>124</v>
      </c>
      <c r="AV3" s="564" t="s">
        <v>123</v>
      </c>
      <c r="AW3" s="564" t="s">
        <v>122</v>
      </c>
      <c r="AX3" s="564" t="s">
        <v>49</v>
      </c>
      <c r="AY3" s="564" t="s">
        <v>48</v>
      </c>
      <c r="AZ3" s="564" t="s">
        <v>47</v>
      </c>
      <c r="BA3" s="564" t="s">
        <v>46</v>
      </c>
      <c r="BB3" s="564" t="s">
        <v>45</v>
      </c>
      <c r="BC3" s="564" t="s">
        <v>44</v>
      </c>
      <c r="BD3" s="564" t="s">
        <v>43</v>
      </c>
      <c r="BE3" s="564" t="s">
        <v>96</v>
      </c>
      <c r="BF3" s="361" t="s">
        <v>69</v>
      </c>
      <c r="BG3" s="361" t="s">
        <v>77</v>
      </c>
      <c r="BH3" s="361" t="s">
        <v>161</v>
      </c>
      <c r="BI3" s="361" t="s">
        <v>175</v>
      </c>
      <c r="BJ3" s="361" t="s">
        <v>184</v>
      </c>
      <c r="BK3" s="361" t="s">
        <v>174</v>
      </c>
      <c r="BL3" s="115"/>
      <c r="BN3" s="288"/>
      <c r="BO3" s="564" t="s">
        <v>20</v>
      </c>
      <c r="BP3" s="564" t="s">
        <v>124</v>
      </c>
      <c r="BQ3" s="564" t="s">
        <v>123</v>
      </c>
      <c r="BR3" s="564" t="s">
        <v>122</v>
      </c>
      <c r="BS3" s="564" t="s">
        <v>49</v>
      </c>
      <c r="BT3" s="564" t="s">
        <v>48</v>
      </c>
      <c r="BU3" s="564" t="s">
        <v>47</v>
      </c>
      <c r="BV3" s="564" t="s">
        <v>46</v>
      </c>
      <c r="BW3" s="564" t="s">
        <v>45</v>
      </c>
      <c r="BX3" s="564" t="s">
        <v>44</v>
      </c>
      <c r="BY3" s="564" t="s">
        <v>43</v>
      </c>
      <c r="BZ3" s="564" t="s">
        <v>96</v>
      </c>
      <c r="CA3" s="564" t="s">
        <v>69</v>
      </c>
      <c r="CB3" s="564" t="s">
        <v>77</v>
      </c>
      <c r="CC3" s="564" t="s">
        <v>161</v>
      </c>
      <c r="CD3" s="564" t="s">
        <v>175</v>
      </c>
      <c r="CE3" s="361" t="s">
        <v>184</v>
      </c>
      <c r="CF3" s="361" t="str">
        <f>BK3</f>
        <v>2020-21</v>
      </c>
      <c r="CI3" s="406"/>
      <c r="CJ3" s="407" t="s">
        <v>124</v>
      </c>
      <c r="CK3" s="407" t="s">
        <v>123</v>
      </c>
      <c r="CL3" s="407" t="s">
        <v>122</v>
      </c>
      <c r="CM3" s="407" t="s">
        <v>49</v>
      </c>
      <c r="CN3" s="407" t="s">
        <v>48</v>
      </c>
      <c r="CO3" s="407" t="s">
        <v>47</v>
      </c>
      <c r="CP3" s="407" t="s">
        <v>46</v>
      </c>
      <c r="CQ3" s="407" t="s">
        <v>45</v>
      </c>
      <c r="CR3" s="407" t="s">
        <v>44</v>
      </c>
      <c r="CS3" s="407" t="s">
        <v>43</v>
      </c>
      <c r="CT3" s="407" t="s">
        <v>96</v>
      </c>
      <c r="CU3" s="407" t="s">
        <v>69</v>
      </c>
      <c r="CV3" s="407" t="s">
        <v>77</v>
      </c>
      <c r="CW3" s="407" t="s">
        <v>161</v>
      </c>
      <c r="CX3" s="407" t="s">
        <v>175</v>
      </c>
      <c r="CY3" s="407" t="s">
        <v>184</v>
      </c>
      <c r="CZ3" s="407" t="s">
        <v>174</v>
      </c>
      <c r="FQ3" s="288"/>
    </row>
    <row r="4" spans="2:173" ht="18" customHeight="1">
      <c r="B4" s="363" t="s">
        <v>33</v>
      </c>
      <c r="C4" s="364">
        <f t="shared" ref="C4:N6" si="0">Z4+AU4*$W$6+AU11*$W$8+AU18*$W$10</f>
        <v>4900.3999999999996</v>
      </c>
      <c r="D4" s="364">
        <f t="shared" si="0"/>
        <v>5071</v>
      </c>
      <c r="E4" s="364">
        <f t="shared" si="0"/>
        <v>5363.8</v>
      </c>
      <c r="F4" s="364">
        <f t="shared" si="0"/>
        <v>5669.8</v>
      </c>
      <c r="G4" s="364">
        <f t="shared" si="0"/>
        <v>6077</v>
      </c>
      <c r="H4" s="364">
        <f t="shared" si="0"/>
        <v>6583.2</v>
      </c>
      <c r="I4" s="364">
        <f t="shared" si="0"/>
        <v>5084.7999999999993</v>
      </c>
      <c r="J4" s="364">
        <f t="shared" si="0"/>
        <v>4334.2</v>
      </c>
      <c r="K4" s="364">
        <f t="shared" si="0"/>
        <v>4186.3999999999996</v>
      </c>
      <c r="L4" s="364">
        <f t="shared" si="0"/>
        <v>4181.6000000000004</v>
      </c>
      <c r="M4" s="364">
        <f t="shared" si="0"/>
        <v>3798.4</v>
      </c>
      <c r="N4" s="364">
        <f t="shared" si="0"/>
        <v>3950.8</v>
      </c>
      <c r="O4" s="364">
        <f t="shared" ref="O4:S6" si="1">AL4+BG4*$W$6+BG11*$W$8+BG18*$W$10</f>
        <v>3443.6000000000004</v>
      </c>
      <c r="P4" s="364">
        <f t="shared" si="1"/>
        <v>3437.6</v>
      </c>
      <c r="Q4" s="364">
        <f t="shared" si="1"/>
        <v>3322.8</v>
      </c>
      <c r="R4" s="364">
        <f t="shared" si="1"/>
        <v>3288.6</v>
      </c>
      <c r="S4" s="364">
        <f>AP4+BK4*$W$6+BK11*$W$8+BK18*$W$10</f>
        <v>2404</v>
      </c>
      <c r="T4" s="116"/>
      <c r="U4" s="383">
        <v>814.23004011287924</v>
      </c>
      <c r="V4" s="384"/>
      <c r="W4" s="385" t="s">
        <v>98</v>
      </c>
      <c r="Y4" s="427" t="s">
        <v>33</v>
      </c>
      <c r="Z4" s="375">
        <v>2603</v>
      </c>
      <c r="AA4" s="375">
        <v>2744</v>
      </c>
      <c r="AB4" s="375">
        <v>2912</v>
      </c>
      <c r="AC4" s="375">
        <v>3067</v>
      </c>
      <c r="AD4" s="375">
        <v>3263</v>
      </c>
      <c r="AE4" s="375">
        <v>3482</v>
      </c>
      <c r="AF4" s="375">
        <v>2716</v>
      </c>
      <c r="AG4" s="375">
        <v>2351</v>
      </c>
      <c r="AH4" s="375">
        <v>2318</v>
      </c>
      <c r="AI4" s="375">
        <v>2339</v>
      </c>
      <c r="AJ4" s="375">
        <v>2159</v>
      </c>
      <c r="AK4" s="375">
        <v>2280</v>
      </c>
      <c r="AL4" s="375">
        <v>1972</v>
      </c>
      <c r="AM4" s="375">
        <v>1995</v>
      </c>
      <c r="AN4" s="375">
        <v>1926</v>
      </c>
      <c r="AO4" s="375">
        <v>1924</v>
      </c>
      <c r="AP4" s="375">
        <v>1450</v>
      </c>
      <c r="AQ4" s="372"/>
      <c r="AR4" s="372"/>
      <c r="AS4" s="694" t="s">
        <v>99</v>
      </c>
      <c r="AT4" s="484" t="s">
        <v>33</v>
      </c>
      <c r="AU4" s="565">
        <v>839</v>
      </c>
      <c r="AV4" s="565">
        <v>864</v>
      </c>
      <c r="AW4" s="565">
        <v>921</v>
      </c>
      <c r="AX4" s="565">
        <v>969</v>
      </c>
      <c r="AY4" s="565">
        <v>1020</v>
      </c>
      <c r="AZ4" s="565">
        <v>946</v>
      </c>
      <c r="BA4" s="565">
        <v>753</v>
      </c>
      <c r="BB4" s="565">
        <v>717</v>
      </c>
      <c r="BC4" s="565">
        <v>740</v>
      </c>
      <c r="BD4" s="565">
        <v>778</v>
      </c>
      <c r="BE4" s="565">
        <v>778</v>
      </c>
      <c r="BF4" s="565">
        <v>885</v>
      </c>
      <c r="BG4" s="565">
        <v>826</v>
      </c>
      <c r="BH4" s="565">
        <v>788</v>
      </c>
      <c r="BI4" s="565">
        <v>703</v>
      </c>
      <c r="BJ4" s="565">
        <v>712</v>
      </c>
      <c r="BK4" s="565">
        <v>519</v>
      </c>
      <c r="BL4" s="566"/>
      <c r="BN4" s="695" t="s">
        <v>51</v>
      </c>
      <c r="BO4" s="484" t="s">
        <v>33</v>
      </c>
      <c r="BP4" s="565">
        <v>747</v>
      </c>
      <c r="BQ4" s="565">
        <v>632</v>
      </c>
      <c r="BR4" s="565">
        <v>658</v>
      </c>
      <c r="BS4" s="565">
        <v>746</v>
      </c>
      <c r="BT4" s="565">
        <v>819</v>
      </c>
      <c r="BU4" s="565">
        <v>1055</v>
      </c>
      <c r="BV4" s="565">
        <v>877</v>
      </c>
      <c r="BW4" s="565">
        <v>723</v>
      </c>
      <c r="BX4" s="565">
        <v>644</v>
      </c>
      <c r="BY4" s="565">
        <v>552</v>
      </c>
      <c r="BZ4" s="565">
        <v>463</v>
      </c>
      <c r="CA4" s="565">
        <v>379</v>
      </c>
      <c r="CB4" s="565">
        <v>296</v>
      </c>
      <c r="CC4" s="565">
        <v>330</v>
      </c>
      <c r="CD4" s="565">
        <v>336</v>
      </c>
      <c r="CE4" s="565">
        <v>306</v>
      </c>
      <c r="CF4" s="565">
        <v>280</v>
      </c>
      <c r="CI4" s="411" t="s">
        <v>20</v>
      </c>
      <c r="CJ4" s="412">
        <v>4833.7</v>
      </c>
      <c r="CK4" s="412">
        <v>4686.3</v>
      </c>
      <c r="CL4" s="412">
        <v>4682.8999999999996</v>
      </c>
      <c r="CM4" s="412">
        <v>4650.3666666666668</v>
      </c>
      <c r="CN4" s="412">
        <v>5032.2666666666664</v>
      </c>
      <c r="CO4" s="412">
        <v>5828.6</v>
      </c>
      <c r="CP4" s="412">
        <v>6633.166666666667</v>
      </c>
      <c r="CQ4" s="412">
        <v>6484.7333333333336</v>
      </c>
      <c r="CR4" s="412">
        <v>6260.9</v>
      </c>
      <c r="CS4" s="412">
        <v>5749.5</v>
      </c>
      <c r="CT4" s="412">
        <v>5306.6333333333332</v>
      </c>
      <c r="CU4" s="412">
        <v>5412.2</v>
      </c>
      <c r="CV4" s="412">
        <v>5020.3</v>
      </c>
      <c r="CW4" s="412">
        <v>4831.2666666666664</v>
      </c>
      <c r="CX4" s="412">
        <v>4940.0666666666666</v>
      </c>
      <c r="CY4" s="412">
        <v>4739.666666666667</v>
      </c>
      <c r="CZ4" s="412">
        <v>4234.833333333333</v>
      </c>
      <c r="FQ4" s="288"/>
    </row>
    <row r="5" spans="2:173" ht="18" customHeight="1">
      <c r="B5" s="363" t="s">
        <v>9</v>
      </c>
      <c r="C5" s="116">
        <f t="shared" si="0"/>
        <v>3975.3999999999996</v>
      </c>
      <c r="D5" s="116">
        <f t="shared" si="0"/>
        <v>3718.4</v>
      </c>
      <c r="E5" s="116">
        <f t="shared" si="0"/>
        <v>3850.2000000000003</v>
      </c>
      <c r="F5" s="116">
        <f t="shared" si="0"/>
        <v>3598.8</v>
      </c>
      <c r="G5" s="116">
        <f t="shared" si="0"/>
        <v>4001</v>
      </c>
      <c r="H5" s="116">
        <f t="shared" si="0"/>
        <v>4684.2</v>
      </c>
      <c r="I5" s="116">
        <f t="shared" si="0"/>
        <v>3801.7999999999997</v>
      </c>
      <c r="J5" s="116">
        <f t="shared" si="0"/>
        <v>3570.7999999999997</v>
      </c>
      <c r="K5" s="116">
        <f t="shared" si="0"/>
        <v>3350.3999999999996</v>
      </c>
      <c r="L5" s="116">
        <f t="shared" si="0"/>
        <v>3118.6</v>
      </c>
      <c r="M5" s="116">
        <f t="shared" si="0"/>
        <v>2932.6</v>
      </c>
      <c r="N5" s="116">
        <f t="shared" si="0"/>
        <v>3017.6</v>
      </c>
      <c r="O5" s="116">
        <f t="shared" si="1"/>
        <v>2774.2000000000003</v>
      </c>
      <c r="P5" s="116">
        <f t="shared" si="1"/>
        <v>2701</v>
      </c>
      <c r="Q5" s="116">
        <f t="shared" si="1"/>
        <v>2712.4</v>
      </c>
      <c r="R5" s="116">
        <f t="shared" si="1"/>
        <v>2738.8</v>
      </c>
      <c r="S5" s="116">
        <f t="shared" si="1"/>
        <v>2085.1999999999998</v>
      </c>
      <c r="T5" s="116"/>
      <c r="U5" s="383">
        <v>429.89576204264444</v>
      </c>
      <c r="V5" s="384" t="s">
        <v>14</v>
      </c>
      <c r="W5" s="386" t="s">
        <v>99</v>
      </c>
      <c r="Y5" s="427" t="s">
        <v>9</v>
      </c>
      <c r="Z5" s="375">
        <v>2106</v>
      </c>
      <c r="AA5" s="375">
        <v>1973</v>
      </c>
      <c r="AB5" s="375">
        <v>2045</v>
      </c>
      <c r="AC5" s="375">
        <v>1908</v>
      </c>
      <c r="AD5" s="375">
        <v>2118</v>
      </c>
      <c r="AE5" s="375">
        <v>2454</v>
      </c>
      <c r="AF5" s="375">
        <v>1969</v>
      </c>
      <c r="AG5" s="375">
        <v>1872</v>
      </c>
      <c r="AH5" s="375">
        <v>1801</v>
      </c>
      <c r="AI5" s="375">
        <v>1708</v>
      </c>
      <c r="AJ5" s="375">
        <v>1611</v>
      </c>
      <c r="AK5" s="375">
        <v>1687</v>
      </c>
      <c r="AL5" s="375">
        <v>1563</v>
      </c>
      <c r="AM5" s="375">
        <v>1533</v>
      </c>
      <c r="AN5" s="375">
        <v>1536</v>
      </c>
      <c r="AO5" s="375">
        <v>1564</v>
      </c>
      <c r="AP5" s="375">
        <v>1216</v>
      </c>
      <c r="AQ5" s="372"/>
      <c r="AR5" s="372"/>
      <c r="AS5" s="692"/>
      <c r="AT5" s="456" t="s">
        <v>9</v>
      </c>
      <c r="AU5" s="566">
        <v>599</v>
      </c>
      <c r="AV5" s="566">
        <v>596</v>
      </c>
      <c r="AW5" s="566">
        <v>638</v>
      </c>
      <c r="AX5" s="566">
        <v>568</v>
      </c>
      <c r="AY5" s="566">
        <v>665</v>
      </c>
      <c r="AZ5" s="566">
        <v>661</v>
      </c>
      <c r="BA5" s="566">
        <v>502</v>
      </c>
      <c r="BB5" s="566">
        <v>507</v>
      </c>
      <c r="BC5" s="566">
        <v>527</v>
      </c>
      <c r="BD5" s="566">
        <v>532</v>
      </c>
      <c r="BE5" s="566">
        <v>512</v>
      </c>
      <c r="BF5" s="566">
        <v>619</v>
      </c>
      <c r="BG5" s="566">
        <v>583</v>
      </c>
      <c r="BH5" s="566">
        <v>598</v>
      </c>
      <c r="BI5" s="566">
        <v>546</v>
      </c>
      <c r="BJ5" s="566">
        <v>578</v>
      </c>
      <c r="BK5" s="566">
        <v>414</v>
      </c>
      <c r="BL5" s="566"/>
      <c r="BN5" s="696"/>
      <c r="BO5" s="456" t="s">
        <v>9</v>
      </c>
      <c r="BP5" s="566">
        <v>704</v>
      </c>
      <c r="BQ5" s="566">
        <v>614</v>
      </c>
      <c r="BR5" s="566">
        <v>596</v>
      </c>
      <c r="BS5" s="566">
        <v>563</v>
      </c>
      <c r="BT5" s="566">
        <v>701</v>
      </c>
      <c r="BU5" s="566">
        <v>842</v>
      </c>
      <c r="BV5" s="566">
        <v>837</v>
      </c>
      <c r="BW5" s="566">
        <v>765</v>
      </c>
      <c r="BX5" s="566">
        <v>679</v>
      </c>
      <c r="BY5" s="566">
        <v>566</v>
      </c>
      <c r="BZ5" s="566">
        <v>473</v>
      </c>
      <c r="CA5" s="566">
        <v>416</v>
      </c>
      <c r="CB5" s="566">
        <v>294</v>
      </c>
      <c r="CC5" s="566">
        <v>318</v>
      </c>
      <c r="CD5" s="566">
        <v>368</v>
      </c>
      <c r="CE5" s="566">
        <v>324</v>
      </c>
      <c r="CF5" s="566">
        <v>302</v>
      </c>
      <c r="CI5" s="411" t="s">
        <v>21</v>
      </c>
      <c r="CJ5" s="412">
        <v>1967.3333333333333</v>
      </c>
      <c r="CK5" s="412">
        <v>1945.4</v>
      </c>
      <c r="CL5" s="412">
        <v>1868.9666666666667</v>
      </c>
      <c r="CM5" s="412">
        <v>1910.2333333333333</v>
      </c>
      <c r="CN5" s="412">
        <v>2085.0333333333333</v>
      </c>
      <c r="CO5" s="412">
        <v>2396.5</v>
      </c>
      <c r="CP5" s="412">
        <v>2504.4333333333334</v>
      </c>
      <c r="CQ5" s="412">
        <v>2448.1999999999998</v>
      </c>
      <c r="CR5" s="412">
        <v>2324.8000000000002</v>
      </c>
      <c r="CS5" s="412">
        <v>2187.9666666666667</v>
      </c>
      <c r="CT5" s="412">
        <v>2039.6</v>
      </c>
      <c r="CU5" s="412">
        <v>2044.2333333333333</v>
      </c>
      <c r="CV5" s="412">
        <v>1984.8666666666666</v>
      </c>
      <c r="CW5" s="412">
        <v>1748.1333333333334</v>
      </c>
      <c r="CX5" s="412">
        <v>1827.3333333333333</v>
      </c>
      <c r="CY5" s="412">
        <v>1954.3</v>
      </c>
      <c r="CZ5" s="412">
        <v>1798.7</v>
      </c>
      <c r="FQ5" s="288"/>
    </row>
    <row r="6" spans="2:173">
      <c r="B6" s="363" t="s">
        <v>34</v>
      </c>
      <c r="C6" s="116">
        <f t="shared" si="0"/>
        <v>3725.2</v>
      </c>
      <c r="D6" s="116">
        <f t="shared" si="0"/>
        <v>2891.2000000000003</v>
      </c>
      <c r="E6" s="116">
        <f t="shared" si="0"/>
        <v>3032.6</v>
      </c>
      <c r="F6" s="116">
        <f t="shared" si="0"/>
        <v>2510.8000000000002</v>
      </c>
      <c r="G6" s="116">
        <f t="shared" si="0"/>
        <v>3055.6</v>
      </c>
      <c r="H6" s="116">
        <f t="shared" si="0"/>
        <v>3724.2000000000003</v>
      </c>
      <c r="I6" s="116">
        <f t="shared" si="0"/>
        <v>3159.2</v>
      </c>
      <c r="J6" s="116">
        <f t="shared" si="0"/>
        <v>3166.6</v>
      </c>
      <c r="K6" s="116">
        <f t="shared" si="0"/>
        <v>2992.2</v>
      </c>
      <c r="L6" s="116">
        <f t="shared" si="0"/>
        <v>2666.8</v>
      </c>
      <c r="M6" s="116">
        <f t="shared" si="0"/>
        <v>2491.4</v>
      </c>
      <c r="N6" s="116">
        <f t="shared" si="0"/>
        <v>2508.8000000000002</v>
      </c>
      <c r="O6" s="116">
        <f t="shared" si="1"/>
        <v>2474.1999999999998</v>
      </c>
      <c r="P6" s="116">
        <f t="shared" si="1"/>
        <v>2367.4</v>
      </c>
      <c r="Q6" s="116">
        <f t="shared" si="1"/>
        <v>2381.1999999999998</v>
      </c>
      <c r="R6" s="116">
        <f t="shared" si="1"/>
        <v>2359.4</v>
      </c>
      <c r="S6" s="116">
        <f t="shared" si="1"/>
        <v>2139.8000000000002</v>
      </c>
      <c r="T6" s="116"/>
      <c r="U6" s="383">
        <v>396.24655904569914</v>
      </c>
      <c r="V6" s="384"/>
      <c r="W6" s="387">
        <v>0.8</v>
      </c>
      <c r="Y6" s="427" t="s">
        <v>34</v>
      </c>
      <c r="Z6" s="375">
        <v>1996</v>
      </c>
      <c r="AA6" s="375">
        <v>1527</v>
      </c>
      <c r="AB6" s="375">
        <v>1599</v>
      </c>
      <c r="AC6" s="375">
        <v>1320</v>
      </c>
      <c r="AD6" s="375">
        <v>1609</v>
      </c>
      <c r="AE6" s="375">
        <v>1959</v>
      </c>
      <c r="AF6" s="375">
        <v>1647</v>
      </c>
      <c r="AG6" s="375">
        <v>1646</v>
      </c>
      <c r="AH6" s="375">
        <v>1591</v>
      </c>
      <c r="AI6" s="375">
        <v>1446</v>
      </c>
      <c r="AJ6" s="375">
        <v>1364</v>
      </c>
      <c r="AK6" s="375">
        <v>1387</v>
      </c>
      <c r="AL6" s="375">
        <v>1380</v>
      </c>
      <c r="AM6" s="375">
        <v>1330</v>
      </c>
      <c r="AN6" s="375">
        <v>1338</v>
      </c>
      <c r="AO6" s="375">
        <v>1331</v>
      </c>
      <c r="AP6" s="375">
        <v>1219</v>
      </c>
      <c r="AQ6" s="372"/>
      <c r="AR6" s="372"/>
      <c r="AS6" s="692"/>
      <c r="AT6" s="456" t="s">
        <v>34</v>
      </c>
      <c r="AU6" s="566">
        <v>627</v>
      </c>
      <c r="AV6" s="566">
        <v>448</v>
      </c>
      <c r="AW6" s="566">
        <v>474</v>
      </c>
      <c r="AX6" s="566">
        <v>395</v>
      </c>
      <c r="AY6" s="566">
        <v>464</v>
      </c>
      <c r="AZ6" s="566">
        <v>576</v>
      </c>
      <c r="BA6" s="566">
        <v>448</v>
      </c>
      <c r="BB6" s="566">
        <v>413</v>
      </c>
      <c r="BC6" s="566">
        <v>453</v>
      </c>
      <c r="BD6" s="566">
        <v>436</v>
      </c>
      <c r="BE6" s="566">
        <v>426</v>
      </c>
      <c r="BF6" s="566">
        <v>465</v>
      </c>
      <c r="BG6" s="566">
        <v>507</v>
      </c>
      <c r="BH6" s="566">
        <v>512</v>
      </c>
      <c r="BI6" s="566">
        <v>475</v>
      </c>
      <c r="BJ6" s="566">
        <v>472</v>
      </c>
      <c r="BK6" s="566">
        <v>418</v>
      </c>
      <c r="BL6" s="566"/>
      <c r="BN6" s="696"/>
      <c r="BO6" s="456" t="s">
        <v>34</v>
      </c>
      <c r="BP6" s="566">
        <v>724</v>
      </c>
      <c r="BQ6" s="566">
        <v>604</v>
      </c>
      <c r="BR6" s="566">
        <v>594</v>
      </c>
      <c r="BS6" s="566">
        <v>479</v>
      </c>
      <c r="BT6" s="566">
        <v>633</v>
      </c>
      <c r="BU6" s="566">
        <v>803</v>
      </c>
      <c r="BV6" s="566">
        <v>724</v>
      </c>
      <c r="BW6" s="566">
        <v>783</v>
      </c>
      <c r="BX6" s="566">
        <v>702</v>
      </c>
      <c r="BY6" s="566">
        <v>558</v>
      </c>
      <c r="BZ6" s="566">
        <v>497</v>
      </c>
      <c r="CA6" s="566">
        <v>434</v>
      </c>
      <c r="CB6" s="566">
        <v>358</v>
      </c>
      <c r="CC6" s="566">
        <v>305</v>
      </c>
      <c r="CD6" s="566">
        <v>361</v>
      </c>
      <c r="CE6" s="566">
        <v>355</v>
      </c>
      <c r="CF6" s="566">
        <v>329</v>
      </c>
      <c r="CI6" s="411" t="s">
        <v>22</v>
      </c>
      <c r="CJ6" s="412">
        <v>2930.6333333333332</v>
      </c>
      <c r="CK6" s="412">
        <v>2876.2</v>
      </c>
      <c r="CL6" s="412">
        <v>2771.1666666666665</v>
      </c>
      <c r="CM6" s="412">
        <v>2817.4333333333334</v>
      </c>
      <c r="CN6" s="412">
        <v>2926.8</v>
      </c>
      <c r="CO6" s="412">
        <v>3445.9</v>
      </c>
      <c r="CP6" s="412">
        <v>3618.3333333333335</v>
      </c>
      <c r="CQ6" s="412">
        <v>3342.6333333333332</v>
      </c>
      <c r="CR6" s="412">
        <v>3173.4333333333334</v>
      </c>
      <c r="CS6" s="412">
        <v>3120.2666666666669</v>
      </c>
      <c r="CT6" s="412">
        <v>3022.2333333333331</v>
      </c>
      <c r="CU6" s="412">
        <v>3277.8</v>
      </c>
      <c r="CV6" s="412">
        <v>3379.7666666666669</v>
      </c>
      <c r="CW6" s="412">
        <v>3637.6666666666665</v>
      </c>
      <c r="CX6" s="412">
        <v>3891.3</v>
      </c>
      <c r="CY6" s="412">
        <v>3995.0333333333333</v>
      </c>
      <c r="CZ6" s="412">
        <v>3755.7333333333331</v>
      </c>
      <c r="FQ6" s="288"/>
    </row>
    <row r="7" spans="2:173">
      <c r="B7" s="363" t="s">
        <v>35</v>
      </c>
      <c r="C7" s="116">
        <f t="shared" ref="C7:E7" si="2">Z7</f>
        <v>612</v>
      </c>
      <c r="D7" s="116">
        <f t="shared" si="2"/>
        <v>661</v>
      </c>
      <c r="E7" s="116">
        <f t="shared" si="2"/>
        <v>865</v>
      </c>
      <c r="F7" s="116">
        <f t="shared" ref="F7:N7" si="3">AC7</f>
        <v>974</v>
      </c>
      <c r="G7" s="116">
        <f t="shared" si="3"/>
        <v>1060</v>
      </c>
      <c r="H7" s="116">
        <f t="shared" si="3"/>
        <v>1003</v>
      </c>
      <c r="I7" s="116">
        <f t="shared" si="3"/>
        <v>1095</v>
      </c>
      <c r="J7" s="116">
        <f t="shared" si="3"/>
        <v>1155</v>
      </c>
      <c r="K7" s="116">
        <f t="shared" si="3"/>
        <v>1253</v>
      </c>
      <c r="L7" s="116">
        <f t="shared" si="3"/>
        <v>1373</v>
      </c>
      <c r="M7" s="116">
        <f t="shared" si="3"/>
        <v>1432</v>
      </c>
      <c r="N7" s="116">
        <f t="shared" si="3"/>
        <v>1477</v>
      </c>
      <c r="O7" s="116">
        <f t="shared" ref="O7" si="4">AL7</f>
        <v>1499</v>
      </c>
      <c r="P7" s="116">
        <f t="shared" ref="P7" si="5">AM7</f>
        <v>1578</v>
      </c>
      <c r="Q7" s="116">
        <f t="shared" ref="Q7" si="6">AN7</f>
        <v>1366</v>
      </c>
      <c r="R7" s="116">
        <f t="shared" ref="R7:S7" si="7">AO7</f>
        <v>1506</v>
      </c>
      <c r="S7" s="116">
        <f t="shared" si="7"/>
        <v>1568</v>
      </c>
      <c r="T7" s="116"/>
      <c r="U7" s="383">
        <v>241.27045681834602</v>
      </c>
      <c r="V7" s="384"/>
      <c r="W7" s="386" t="s">
        <v>100</v>
      </c>
      <c r="Y7" s="427" t="s">
        <v>35</v>
      </c>
      <c r="Z7" s="375">
        <v>612</v>
      </c>
      <c r="AA7" s="375">
        <v>661</v>
      </c>
      <c r="AB7" s="375">
        <v>865</v>
      </c>
      <c r="AC7" s="375">
        <v>974</v>
      </c>
      <c r="AD7" s="375">
        <v>1060</v>
      </c>
      <c r="AE7" s="375">
        <v>1003</v>
      </c>
      <c r="AF7" s="375">
        <v>1095</v>
      </c>
      <c r="AG7" s="375">
        <v>1155</v>
      </c>
      <c r="AH7" s="375">
        <v>1253</v>
      </c>
      <c r="AI7" s="375">
        <v>1373</v>
      </c>
      <c r="AJ7" s="375">
        <v>1432</v>
      </c>
      <c r="AK7" s="375">
        <v>1477</v>
      </c>
      <c r="AL7" s="375">
        <v>1499</v>
      </c>
      <c r="AM7" s="375">
        <v>1578</v>
      </c>
      <c r="AN7" s="375">
        <v>1366</v>
      </c>
      <c r="AO7" s="375">
        <v>1506</v>
      </c>
      <c r="AP7" s="375">
        <v>1568</v>
      </c>
      <c r="AQ7" s="372"/>
      <c r="AR7" s="372"/>
      <c r="AS7" s="692"/>
      <c r="AT7" s="456" t="s">
        <v>36</v>
      </c>
      <c r="AU7" s="566">
        <v>203</v>
      </c>
      <c r="AV7" s="566">
        <v>199</v>
      </c>
      <c r="AW7" s="566">
        <v>209</v>
      </c>
      <c r="AX7" s="566">
        <v>201</v>
      </c>
      <c r="AY7" s="566">
        <v>169</v>
      </c>
      <c r="AZ7" s="566">
        <v>217</v>
      </c>
      <c r="BA7" s="566">
        <v>245</v>
      </c>
      <c r="BB7" s="566">
        <v>261</v>
      </c>
      <c r="BC7" s="566">
        <v>285</v>
      </c>
      <c r="BD7" s="566">
        <v>311</v>
      </c>
      <c r="BE7" s="566">
        <v>266</v>
      </c>
      <c r="BF7" s="566">
        <v>317</v>
      </c>
      <c r="BG7" s="566">
        <v>346</v>
      </c>
      <c r="BH7" s="566">
        <v>354</v>
      </c>
      <c r="BI7" s="566">
        <v>381</v>
      </c>
      <c r="BJ7" s="566">
        <v>386</v>
      </c>
      <c r="BK7" s="566">
        <v>348</v>
      </c>
      <c r="BL7" s="566"/>
      <c r="BN7" s="696"/>
      <c r="BO7" s="456" t="s">
        <v>36</v>
      </c>
      <c r="BP7" s="566">
        <v>398</v>
      </c>
      <c r="BQ7" s="566">
        <v>393</v>
      </c>
      <c r="BR7" s="566">
        <v>420</v>
      </c>
      <c r="BS7" s="566">
        <v>391</v>
      </c>
      <c r="BT7" s="566">
        <v>355</v>
      </c>
      <c r="BU7" s="566">
        <v>445</v>
      </c>
      <c r="BV7" s="566">
        <v>512</v>
      </c>
      <c r="BW7" s="566">
        <v>552</v>
      </c>
      <c r="BX7" s="566">
        <v>652</v>
      </c>
      <c r="BY7" s="566">
        <v>674</v>
      </c>
      <c r="BZ7" s="566">
        <v>553</v>
      </c>
      <c r="CA7" s="566">
        <v>621</v>
      </c>
      <c r="CB7" s="566">
        <v>500</v>
      </c>
      <c r="CC7" s="566">
        <v>486</v>
      </c>
      <c r="CD7" s="566">
        <v>489</v>
      </c>
      <c r="CE7" s="566">
        <v>522</v>
      </c>
      <c r="CF7" s="566">
        <v>456</v>
      </c>
      <c r="CI7" s="411" t="s">
        <v>23</v>
      </c>
      <c r="CJ7" s="412">
        <v>1679.3</v>
      </c>
      <c r="CK7" s="412">
        <v>1621.2666666666667</v>
      </c>
      <c r="CL7" s="412">
        <v>1549.9333333333334</v>
      </c>
      <c r="CM7" s="412">
        <v>1492.6</v>
      </c>
      <c r="CN7" s="412">
        <v>1599.0666666666666</v>
      </c>
      <c r="CO7" s="412">
        <v>2070.0333333333333</v>
      </c>
      <c r="CP7" s="412">
        <v>2158.3333333333335</v>
      </c>
      <c r="CQ7" s="412">
        <v>2069.9</v>
      </c>
      <c r="CR7" s="412">
        <v>1936.7333333333333</v>
      </c>
      <c r="CS7" s="412">
        <v>1601.9666666666667</v>
      </c>
      <c r="CT7" s="412">
        <v>1386.4</v>
      </c>
      <c r="CU7" s="412">
        <v>1387.2666666666667</v>
      </c>
      <c r="CV7" s="412">
        <v>1381.5</v>
      </c>
      <c r="CW7" s="412">
        <v>1304.8333333333333</v>
      </c>
      <c r="CX7" s="412">
        <v>1447.2</v>
      </c>
      <c r="CY7" s="412">
        <v>1537.7333333333333</v>
      </c>
      <c r="CZ7" s="412">
        <v>1440.4333333333334</v>
      </c>
      <c r="FQ7" s="288"/>
    </row>
    <row r="8" spans="2:173">
      <c r="B8" s="363" t="s">
        <v>36</v>
      </c>
      <c r="C8" s="116">
        <f t="shared" ref="C8:N8" si="8">Z8+$W$13*Z9+$W$6*(AU7+$W$13*AU8)+$W$8*(AU14+$W$13*AU15)+$W$10*(AU21+$W$13*AU22)</f>
        <v>1200.8000000000002</v>
      </c>
      <c r="D8" s="116">
        <f t="shared" si="8"/>
        <v>1209.8</v>
      </c>
      <c r="E8" s="116">
        <f t="shared" si="8"/>
        <v>1300.4000000000001</v>
      </c>
      <c r="F8" s="116">
        <f t="shared" si="8"/>
        <v>1246.5999999999999</v>
      </c>
      <c r="G8" s="116">
        <f t="shared" si="8"/>
        <v>1174.8</v>
      </c>
      <c r="H8" s="116">
        <f t="shared" si="8"/>
        <v>1424.8</v>
      </c>
      <c r="I8" s="116">
        <f t="shared" si="8"/>
        <v>1613.4</v>
      </c>
      <c r="J8" s="116">
        <f t="shared" si="8"/>
        <v>1731.6</v>
      </c>
      <c r="K8" s="116">
        <f t="shared" si="8"/>
        <v>1946</v>
      </c>
      <c r="L8" s="116">
        <f t="shared" si="8"/>
        <v>2019</v>
      </c>
      <c r="M8" s="116">
        <f t="shared" si="8"/>
        <v>1755.1999999999998</v>
      </c>
      <c r="N8" s="116">
        <f t="shared" si="8"/>
        <v>2081.4</v>
      </c>
      <c r="O8" s="116">
        <f>AL8+$W$13*AL9+$W$6*(BG7+$W$13*BG8)+$W$8*(BG14+$W$13*BG15)+$W$10*(BG21+$W$13*BG22)</f>
        <v>1979</v>
      </c>
      <c r="P8" s="116">
        <f>AM8+$W$13*AM9+$W$6*(BH7+$W$13*BH8)+$W$8*(BH14+$W$13*BH15)+$W$10*(BH21+$W$13*BH22)</f>
        <v>2048.7000000000003</v>
      </c>
      <c r="Q8" s="116">
        <f>AN8+$W$13*AN9+$W$6*(BI7+$W$13*BI8)+$W$8*(BI14+$W$13*BI15)+$W$10*(BI21+$W$13*BI22)</f>
        <v>2015</v>
      </c>
      <c r="R8" s="116">
        <f>AO8+$W$13*AO9+$W$6*(BJ7+$W$13*BJ8)+$W$8*(BJ14+$W$13*BJ15)+$W$10*(BJ21+$W$13*BJ22)</f>
        <v>2070.5</v>
      </c>
      <c r="S8" s="116">
        <f>AP8+$W$13*AP9+$W$6*(BK7+$W$13*BK8)+$W$8*(BK14+$W$13*BK15)+$W$10*(BK21+$W$13*BK22)</f>
        <v>2006.4</v>
      </c>
      <c r="T8" s="116"/>
      <c r="U8" s="383">
        <v>318.23651930949438</v>
      </c>
      <c r="V8" s="116"/>
      <c r="W8" s="387">
        <v>1</v>
      </c>
      <c r="Y8" s="427" t="s">
        <v>36</v>
      </c>
      <c r="Z8" s="375">
        <v>635</v>
      </c>
      <c r="AA8" s="375">
        <v>636</v>
      </c>
      <c r="AB8" s="375">
        <v>692</v>
      </c>
      <c r="AC8" s="375">
        <v>652</v>
      </c>
      <c r="AD8" s="375">
        <v>617</v>
      </c>
      <c r="AE8" s="375">
        <v>745</v>
      </c>
      <c r="AF8" s="375">
        <v>842</v>
      </c>
      <c r="AG8" s="375">
        <v>896</v>
      </c>
      <c r="AH8" s="375">
        <v>1002</v>
      </c>
      <c r="AI8" s="375">
        <v>1046</v>
      </c>
      <c r="AJ8" s="375">
        <v>935</v>
      </c>
      <c r="AK8" s="375">
        <v>1069</v>
      </c>
      <c r="AL8" s="375">
        <v>1055</v>
      </c>
      <c r="AM8" s="375">
        <v>1089</v>
      </c>
      <c r="AN8" s="375">
        <v>1078</v>
      </c>
      <c r="AO8" s="375">
        <v>1124</v>
      </c>
      <c r="AP8" s="375">
        <v>1096</v>
      </c>
      <c r="AQ8" s="372"/>
      <c r="AR8" s="372"/>
      <c r="AS8" s="692"/>
      <c r="AT8" s="427" t="s">
        <v>162</v>
      </c>
      <c r="AU8" s="375">
        <v>0</v>
      </c>
      <c r="AV8" s="375">
        <v>0</v>
      </c>
      <c r="AW8" s="375">
        <v>0</v>
      </c>
      <c r="AX8" s="375">
        <v>0</v>
      </c>
      <c r="AY8" s="375">
        <v>0</v>
      </c>
      <c r="AZ8" s="375">
        <v>0</v>
      </c>
      <c r="BA8" s="375">
        <v>0</v>
      </c>
      <c r="BB8" s="375">
        <v>0</v>
      </c>
      <c r="BC8" s="375">
        <v>0</v>
      </c>
      <c r="BD8" s="566">
        <v>0</v>
      </c>
      <c r="BE8" s="566">
        <v>0</v>
      </c>
      <c r="BF8" s="566">
        <v>20</v>
      </c>
      <c r="BG8" s="566">
        <v>3</v>
      </c>
      <c r="BH8" s="566">
        <v>18</v>
      </c>
      <c r="BI8" s="566">
        <v>18</v>
      </c>
      <c r="BJ8" s="566">
        <v>14</v>
      </c>
      <c r="BK8" s="566">
        <v>17</v>
      </c>
      <c r="BL8" s="566"/>
      <c r="BN8" s="696"/>
      <c r="BO8" s="427" t="s">
        <v>162</v>
      </c>
      <c r="BP8" s="375">
        <v>0</v>
      </c>
      <c r="BQ8" s="375">
        <v>0</v>
      </c>
      <c r="BR8" s="375">
        <v>0</v>
      </c>
      <c r="BS8" s="375">
        <v>0</v>
      </c>
      <c r="BT8" s="375">
        <v>0</v>
      </c>
      <c r="BU8" s="375">
        <v>0</v>
      </c>
      <c r="BV8" s="375">
        <v>0</v>
      </c>
      <c r="BW8" s="375">
        <v>0</v>
      </c>
      <c r="BX8" s="375">
        <v>0</v>
      </c>
      <c r="BY8" s="566">
        <v>0</v>
      </c>
      <c r="BZ8" s="566">
        <v>0</v>
      </c>
      <c r="CA8" s="566">
        <v>25</v>
      </c>
      <c r="CB8" s="566">
        <v>10</v>
      </c>
      <c r="CC8" s="566">
        <v>9</v>
      </c>
      <c r="CD8" s="566">
        <v>17</v>
      </c>
      <c r="CE8" s="566">
        <v>14</v>
      </c>
      <c r="CF8" s="566">
        <v>18</v>
      </c>
      <c r="CG8" s="360" t="s">
        <v>14</v>
      </c>
      <c r="CI8" s="411" t="s">
        <v>24</v>
      </c>
      <c r="CJ8" s="412">
        <v>2713.5666666666666</v>
      </c>
      <c r="CK8" s="412">
        <v>2617.8333333333335</v>
      </c>
      <c r="CL8" s="412">
        <v>2781.6666666666665</v>
      </c>
      <c r="CM8" s="412">
        <v>2843.8666666666668</v>
      </c>
      <c r="CN8" s="412">
        <v>2837.6666666666665</v>
      </c>
      <c r="CO8" s="412">
        <v>3278.4</v>
      </c>
      <c r="CP8" s="412">
        <v>3312.4333333333334</v>
      </c>
      <c r="CQ8" s="412">
        <v>3087.2</v>
      </c>
      <c r="CR8" s="412">
        <v>2685.8666666666668</v>
      </c>
      <c r="CS8" s="412">
        <v>2393.8000000000002</v>
      </c>
      <c r="CT8" s="412">
        <v>2319.2333333333331</v>
      </c>
      <c r="CU8" s="412">
        <v>2409.9666666666667</v>
      </c>
      <c r="CV8" s="412">
        <v>2496.1999999999998</v>
      </c>
      <c r="CW8" s="412">
        <v>2414.4</v>
      </c>
      <c r="CX8" s="412">
        <v>2472.1</v>
      </c>
      <c r="CY8" s="412">
        <v>2630.4333333333334</v>
      </c>
      <c r="CZ8" s="412">
        <v>2159.5666666666666</v>
      </c>
      <c r="FQ8" s="288"/>
    </row>
    <row r="9" spans="2:173">
      <c r="B9" s="363" t="s">
        <v>37</v>
      </c>
      <c r="C9" s="116">
        <f t="shared" ref="C9:N10" si="9">Z10+AU9*$W$6+AU16*$W$8+AU23*$W$10</f>
        <v>104.6</v>
      </c>
      <c r="D9" s="116">
        <f t="shared" si="9"/>
        <v>137.80000000000001</v>
      </c>
      <c r="E9" s="116">
        <f t="shared" si="9"/>
        <v>105</v>
      </c>
      <c r="F9" s="116">
        <f t="shared" si="9"/>
        <v>158</v>
      </c>
      <c r="G9" s="116">
        <f t="shared" si="9"/>
        <v>187.2</v>
      </c>
      <c r="H9" s="116">
        <f t="shared" si="9"/>
        <v>181.2</v>
      </c>
      <c r="I9" s="116">
        <f t="shared" si="9"/>
        <v>229.2</v>
      </c>
      <c r="J9" s="116">
        <f t="shared" si="9"/>
        <v>271.60000000000002</v>
      </c>
      <c r="K9" s="116">
        <f t="shared" si="9"/>
        <v>430.6</v>
      </c>
      <c r="L9" s="116">
        <f t="shared" si="9"/>
        <v>335</v>
      </c>
      <c r="M9" s="116">
        <f t="shared" si="9"/>
        <v>303.60000000000002</v>
      </c>
      <c r="N9" s="116">
        <f t="shared" si="9"/>
        <v>224.4</v>
      </c>
      <c r="O9" s="116">
        <f t="shared" ref="O9:S10" si="10">AL10+BG9*$W$6+BG16*$W$8+BG23*$W$10</f>
        <v>297.8</v>
      </c>
      <c r="P9" s="116">
        <f t="shared" si="10"/>
        <v>220.8</v>
      </c>
      <c r="Q9" s="116">
        <f t="shared" si="10"/>
        <v>209.6</v>
      </c>
      <c r="R9" s="116">
        <f t="shared" si="10"/>
        <v>208.20000000000002</v>
      </c>
      <c r="S9" s="116">
        <f t="shared" si="10"/>
        <v>215</v>
      </c>
      <c r="T9" s="116"/>
      <c r="U9" s="383">
        <v>104.89026858791263</v>
      </c>
      <c r="V9" s="384"/>
      <c r="W9" s="386" t="s">
        <v>101</v>
      </c>
      <c r="Y9" s="427" t="s">
        <v>162</v>
      </c>
      <c r="Z9" s="375">
        <v>0</v>
      </c>
      <c r="AA9" s="375">
        <v>0</v>
      </c>
      <c r="AB9" s="375">
        <v>0</v>
      </c>
      <c r="AC9" s="375">
        <v>0</v>
      </c>
      <c r="AD9" s="375">
        <v>0</v>
      </c>
      <c r="AE9" s="375">
        <v>0</v>
      </c>
      <c r="AF9" s="375">
        <v>0</v>
      </c>
      <c r="AG9" s="375">
        <v>0</v>
      </c>
      <c r="AH9" s="375">
        <v>0</v>
      </c>
      <c r="AI9" s="375">
        <v>0</v>
      </c>
      <c r="AJ9" s="375">
        <v>0</v>
      </c>
      <c r="AK9" s="375">
        <v>60</v>
      </c>
      <c r="AL9" s="375">
        <v>22</v>
      </c>
      <c r="AM9" s="375">
        <v>43</v>
      </c>
      <c r="AN9" s="375">
        <v>55</v>
      </c>
      <c r="AO9" s="375">
        <v>40</v>
      </c>
      <c r="AP9" s="375">
        <v>51</v>
      </c>
      <c r="AQ9" s="372"/>
      <c r="AR9" s="372"/>
      <c r="AS9" s="692"/>
      <c r="AT9" s="456" t="s">
        <v>37</v>
      </c>
      <c r="AU9" s="566">
        <v>32</v>
      </c>
      <c r="AV9" s="566">
        <v>45</v>
      </c>
      <c r="AW9" s="566">
        <v>34</v>
      </c>
      <c r="AX9" s="566">
        <v>38</v>
      </c>
      <c r="AY9" s="566">
        <v>40</v>
      </c>
      <c r="AZ9" s="566">
        <v>42</v>
      </c>
      <c r="BA9" s="566">
        <v>49</v>
      </c>
      <c r="BB9" s="566">
        <v>63</v>
      </c>
      <c r="BC9" s="566">
        <v>86</v>
      </c>
      <c r="BD9" s="566">
        <v>64</v>
      </c>
      <c r="BE9" s="566">
        <v>51</v>
      </c>
      <c r="BF9" s="566">
        <v>51</v>
      </c>
      <c r="BG9" s="566">
        <v>43</v>
      </c>
      <c r="BH9" s="566">
        <v>36</v>
      </c>
      <c r="BI9" s="566">
        <v>43</v>
      </c>
      <c r="BJ9" s="566">
        <v>33</v>
      </c>
      <c r="BK9" s="566">
        <v>49</v>
      </c>
      <c r="BL9" s="566"/>
      <c r="BN9" s="696"/>
      <c r="BO9" s="456" t="s">
        <v>37</v>
      </c>
      <c r="BP9" s="566">
        <v>36</v>
      </c>
      <c r="BQ9" s="566">
        <v>53</v>
      </c>
      <c r="BR9" s="566">
        <v>45</v>
      </c>
      <c r="BS9" s="566">
        <v>59</v>
      </c>
      <c r="BT9" s="566">
        <v>62</v>
      </c>
      <c r="BU9" s="566">
        <v>51</v>
      </c>
      <c r="BV9" s="566">
        <v>72</v>
      </c>
      <c r="BW9" s="566">
        <v>94</v>
      </c>
      <c r="BX9" s="566">
        <v>149</v>
      </c>
      <c r="BY9" s="566">
        <v>104</v>
      </c>
      <c r="BZ9" s="566">
        <v>93</v>
      </c>
      <c r="CA9" s="566">
        <v>61</v>
      </c>
      <c r="CB9" s="566">
        <v>86</v>
      </c>
      <c r="CC9" s="566">
        <v>62</v>
      </c>
      <c r="CD9" s="566">
        <v>53</v>
      </c>
      <c r="CE9" s="566">
        <v>52</v>
      </c>
      <c r="CF9" s="566">
        <v>54</v>
      </c>
      <c r="CI9" s="411" t="s">
        <v>25</v>
      </c>
      <c r="CJ9" s="412">
        <v>2299.3666666666668</v>
      </c>
      <c r="CK9" s="412">
        <v>2263.8333333333335</v>
      </c>
      <c r="CL9" s="412">
        <v>2439.3666666666668</v>
      </c>
      <c r="CM9" s="412">
        <v>2639.2666666666669</v>
      </c>
      <c r="CN9" s="412">
        <v>2850.6</v>
      </c>
      <c r="CO9" s="412">
        <v>3258.3333333333335</v>
      </c>
      <c r="CP9" s="412">
        <v>3202.5666666666666</v>
      </c>
      <c r="CQ9" s="412">
        <v>3025.0333333333333</v>
      </c>
      <c r="CR9" s="412">
        <v>2758.7666666666669</v>
      </c>
      <c r="CS9" s="412">
        <v>2703.9333333333334</v>
      </c>
      <c r="CT9" s="412">
        <v>2748.1</v>
      </c>
      <c r="CU9" s="412">
        <v>3372.2666666666669</v>
      </c>
      <c r="CV9" s="412">
        <v>3756.7666666666669</v>
      </c>
      <c r="CW9" s="412">
        <v>3760.1666666666665</v>
      </c>
      <c r="CX9" s="412">
        <v>3817.2553333333335</v>
      </c>
      <c r="CY9" s="412">
        <v>3982.5</v>
      </c>
      <c r="CZ9" s="412">
        <v>3440.9333333333334</v>
      </c>
      <c r="FQ9" s="288"/>
    </row>
    <row r="10" spans="2:173" ht="18.75" customHeight="1" thickBot="1">
      <c r="B10" s="363" t="s">
        <v>38</v>
      </c>
      <c r="C10" s="116">
        <f t="shared" si="9"/>
        <v>30.599999999999998</v>
      </c>
      <c r="D10" s="116">
        <f t="shared" si="9"/>
        <v>71.8</v>
      </c>
      <c r="E10" s="116">
        <f t="shared" si="9"/>
        <v>37.800000000000004</v>
      </c>
      <c r="F10" s="116">
        <f t="shared" si="9"/>
        <v>39.4</v>
      </c>
      <c r="G10" s="116">
        <f t="shared" si="9"/>
        <v>34.6</v>
      </c>
      <c r="H10" s="116">
        <f t="shared" si="9"/>
        <v>159.79999999999998</v>
      </c>
      <c r="I10" s="116">
        <f t="shared" si="9"/>
        <v>384.6</v>
      </c>
      <c r="J10" s="116">
        <f t="shared" si="9"/>
        <v>513.20000000000005</v>
      </c>
      <c r="K10" s="116">
        <f t="shared" si="9"/>
        <v>439</v>
      </c>
      <c r="L10" s="116">
        <f t="shared" si="9"/>
        <v>489.4</v>
      </c>
      <c r="M10" s="116">
        <f t="shared" si="9"/>
        <v>305.2</v>
      </c>
      <c r="N10" s="116">
        <f t="shared" si="9"/>
        <v>310.2</v>
      </c>
      <c r="O10" s="116">
        <f t="shared" si="10"/>
        <v>328.40000000000003</v>
      </c>
      <c r="P10" s="116">
        <f t="shared" si="10"/>
        <v>452.2</v>
      </c>
      <c r="Q10" s="116">
        <f t="shared" si="10"/>
        <v>463.59999999999997</v>
      </c>
      <c r="R10" s="116">
        <f t="shared" si="10"/>
        <v>345.4</v>
      </c>
      <c r="S10" s="116">
        <f t="shared" si="10"/>
        <v>398.20000000000005</v>
      </c>
      <c r="T10" s="116"/>
      <c r="U10" s="383">
        <v>209.30464346922113</v>
      </c>
      <c r="V10" s="384"/>
      <c r="W10" s="388">
        <v>1.2</v>
      </c>
      <c r="Y10" s="427" t="s">
        <v>37</v>
      </c>
      <c r="Z10" s="375">
        <v>62</v>
      </c>
      <c r="AA10" s="375">
        <v>78</v>
      </c>
      <c r="AB10" s="375">
        <v>60</v>
      </c>
      <c r="AC10" s="375">
        <v>86</v>
      </c>
      <c r="AD10" s="375">
        <v>101</v>
      </c>
      <c r="AE10" s="375">
        <v>99</v>
      </c>
      <c r="AF10" s="375">
        <v>123</v>
      </c>
      <c r="AG10" s="375">
        <v>146</v>
      </c>
      <c r="AH10" s="375">
        <v>229</v>
      </c>
      <c r="AI10" s="375">
        <v>179</v>
      </c>
      <c r="AJ10" s="375">
        <v>162</v>
      </c>
      <c r="AK10" s="375">
        <v>123</v>
      </c>
      <c r="AL10" s="375">
        <v>158</v>
      </c>
      <c r="AM10" s="375">
        <v>118</v>
      </c>
      <c r="AN10" s="375">
        <v>114</v>
      </c>
      <c r="AO10" s="375">
        <v>115</v>
      </c>
      <c r="AP10" s="375">
        <v>119</v>
      </c>
      <c r="AQ10" s="372"/>
      <c r="AR10" s="372"/>
      <c r="AS10" s="693"/>
      <c r="AT10" s="567" t="s">
        <v>38</v>
      </c>
      <c r="AU10" s="568">
        <v>4</v>
      </c>
      <c r="AV10" s="568">
        <v>10</v>
      </c>
      <c r="AW10" s="569">
        <v>9</v>
      </c>
      <c r="AX10" s="568">
        <v>8</v>
      </c>
      <c r="AY10" s="568">
        <v>5</v>
      </c>
      <c r="AZ10" s="569">
        <v>34</v>
      </c>
      <c r="BA10" s="569">
        <v>61</v>
      </c>
      <c r="BB10" s="569">
        <v>102</v>
      </c>
      <c r="BC10" s="569">
        <v>75</v>
      </c>
      <c r="BD10" s="569">
        <v>80</v>
      </c>
      <c r="BE10" s="569">
        <v>46</v>
      </c>
      <c r="BF10" s="569">
        <v>54</v>
      </c>
      <c r="BG10" s="569">
        <v>46</v>
      </c>
      <c r="BH10" s="569">
        <v>76</v>
      </c>
      <c r="BI10" s="569">
        <v>99</v>
      </c>
      <c r="BJ10" s="569">
        <v>78</v>
      </c>
      <c r="BK10" s="569">
        <v>87</v>
      </c>
      <c r="BL10" s="566"/>
      <c r="BN10" s="696"/>
      <c r="BO10" s="567" t="s">
        <v>38</v>
      </c>
      <c r="BP10" s="568">
        <v>10</v>
      </c>
      <c r="BQ10" s="568">
        <v>28</v>
      </c>
      <c r="BR10" s="569">
        <v>10</v>
      </c>
      <c r="BS10" s="568">
        <v>12</v>
      </c>
      <c r="BT10" s="568">
        <v>10</v>
      </c>
      <c r="BU10" s="569">
        <v>42</v>
      </c>
      <c r="BV10" s="569">
        <v>100</v>
      </c>
      <c r="BW10" s="569">
        <v>174</v>
      </c>
      <c r="BX10" s="569">
        <v>155</v>
      </c>
      <c r="BY10" s="569">
        <v>157</v>
      </c>
      <c r="BZ10" s="569">
        <v>90</v>
      </c>
      <c r="CA10" s="569">
        <v>81</v>
      </c>
      <c r="CB10" s="569">
        <v>85</v>
      </c>
      <c r="CC10" s="569">
        <v>108</v>
      </c>
      <c r="CD10" s="569">
        <v>126</v>
      </c>
      <c r="CE10" s="569">
        <v>73</v>
      </c>
      <c r="CF10" s="569">
        <v>106</v>
      </c>
      <c r="CI10" s="411" t="s">
        <v>26</v>
      </c>
      <c r="CJ10" s="412">
        <v>3316.8666666666668</v>
      </c>
      <c r="CK10" s="412">
        <v>3731.46</v>
      </c>
      <c r="CL10" s="412">
        <v>3796.2666666666669</v>
      </c>
      <c r="CM10" s="412">
        <v>3974.2</v>
      </c>
      <c r="CN10" s="412">
        <v>4212.1833333333334</v>
      </c>
      <c r="CO10" s="412">
        <v>5178.2833333333338</v>
      </c>
      <c r="CP10" s="412">
        <v>5589.583333333333</v>
      </c>
      <c r="CQ10" s="412">
        <v>5837.166666666667</v>
      </c>
      <c r="CR10" s="412">
        <v>5695.7666666666664</v>
      </c>
      <c r="CS10" s="412">
        <v>5701.65</v>
      </c>
      <c r="CT10" s="412">
        <v>5729.4833333333336</v>
      </c>
      <c r="CU10" s="412">
        <v>5846.333333333333</v>
      </c>
      <c r="CV10" s="412">
        <v>5112.95</v>
      </c>
      <c r="CW10" s="412">
        <v>4635.7833333333338</v>
      </c>
      <c r="CX10" s="412">
        <v>4753.3833333333332</v>
      </c>
      <c r="CY10" s="412">
        <v>4629.5333333333338</v>
      </c>
      <c r="CZ10" s="412">
        <v>4181.75</v>
      </c>
      <c r="FQ10" s="288"/>
    </row>
    <row r="11" spans="2:173" ht="18.75" customHeight="1" thickBot="1">
      <c r="B11" s="363" t="s">
        <v>39</v>
      </c>
      <c r="C11" s="116">
        <f t="shared" ref="C11:N14" si="11">Z12</f>
        <v>0</v>
      </c>
      <c r="D11" s="116">
        <f t="shared" si="11"/>
        <v>0</v>
      </c>
      <c r="E11" s="116">
        <f t="shared" si="11"/>
        <v>0</v>
      </c>
      <c r="F11" s="116">
        <f t="shared" si="11"/>
        <v>424</v>
      </c>
      <c r="G11" s="116">
        <f t="shared" si="11"/>
        <v>407</v>
      </c>
      <c r="H11" s="116">
        <f t="shared" si="11"/>
        <v>381</v>
      </c>
      <c r="I11" s="116">
        <f t="shared" si="11"/>
        <v>429</v>
      </c>
      <c r="J11" s="116">
        <f t="shared" si="11"/>
        <v>429</v>
      </c>
      <c r="K11" s="116">
        <f t="shared" si="11"/>
        <v>369</v>
      </c>
      <c r="L11" s="116">
        <f t="shared" si="11"/>
        <v>462</v>
      </c>
      <c r="M11" s="116">
        <f t="shared" si="11"/>
        <v>425</v>
      </c>
      <c r="N11" s="116">
        <f t="shared" si="11"/>
        <v>453</v>
      </c>
      <c r="O11" s="116">
        <f t="shared" ref="O11:O14" si="12">AL12</f>
        <v>409</v>
      </c>
      <c r="P11" s="116">
        <f t="shared" ref="P11:P14" si="13">AM12</f>
        <v>447</v>
      </c>
      <c r="Q11" s="116">
        <f t="shared" ref="Q11:Q14" si="14">AN12</f>
        <v>437</v>
      </c>
      <c r="R11" s="116">
        <f t="shared" ref="R11:S14" si="15">AO12</f>
        <v>451</v>
      </c>
      <c r="S11" s="116">
        <f t="shared" si="15"/>
        <v>420</v>
      </c>
      <c r="T11" s="116"/>
      <c r="U11" s="383">
        <v>85.665740221042</v>
      </c>
      <c r="V11" s="384"/>
      <c r="W11" s="384"/>
      <c r="Y11" s="427" t="s">
        <v>38</v>
      </c>
      <c r="Z11" s="375">
        <v>16</v>
      </c>
      <c r="AA11" s="375">
        <v>37</v>
      </c>
      <c r="AB11" s="375">
        <v>21</v>
      </c>
      <c r="AC11" s="375">
        <v>20</v>
      </c>
      <c r="AD11" s="375">
        <v>18</v>
      </c>
      <c r="AE11" s="375">
        <v>86</v>
      </c>
      <c r="AF11" s="375">
        <v>203</v>
      </c>
      <c r="AG11" s="375">
        <v>268</v>
      </c>
      <c r="AH11" s="375">
        <v>232</v>
      </c>
      <c r="AI11" s="375">
        <v>262</v>
      </c>
      <c r="AJ11" s="375">
        <v>167</v>
      </c>
      <c r="AK11" s="375">
        <v>172</v>
      </c>
      <c r="AL11" s="375">
        <v>176</v>
      </c>
      <c r="AM11" s="375">
        <v>248</v>
      </c>
      <c r="AN11" s="375">
        <v>252</v>
      </c>
      <c r="AO11" s="375">
        <v>194</v>
      </c>
      <c r="AP11" s="375">
        <v>218</v>
      </c>
      <c r="AQ11" s="372"/>
      <c r="AR11" s="372"/>
      <c r="AS11" s="692" t="s">
        <v>100</v>
      </c>
      <c r="AT11" s="484" t="s">
        <v>33</v>
      </c>
      <c r="AU11" s="565">
        <v>1127</v>
      </c>
      <c r="AV11" s="565">
        <v>1169</v>
      </c>
      <c r="AW11" s="565">
        <v>1211</v>
      </c>
      <c r="AX11" s="565">
        <v>1308</v>
      </c>
      <c r="AY11" s="565">
        <v>1386</v>
      </c>
      <c r="AZ11" s="565">
        <v>1436</v>
      </c>
      <c r="BA11" s="565">
        <v>1032</v>
      </c>
      <c r="BB11" s="565">
        <v>866</v>
      </c>
      <c r="BC11" s="565">
        <v>782</v>
      </c>
      <c r="BD11" s="565">
        <v>811</v>
      </c>
      <c r="BE11" s="565">
        <v>699</v>
      </c>
      <c r="BF11" s="566">
        <v>754</v>
      </c>
      <c r="BG11" s="566">
        <v>650</v>
      </c>
      <c r="BH11" s="566">
        <v>661</v>
      </c>
      <c r="BI11" s="566">
        <v>682</v>
      </c>
      <c r="BJ11" s="566">
        <v>639</v>
      </c>
      <c r="BK11" s="566">
        <v>372</v>
      </c>
      <c r="BL11" s="566"/>
      <c r="BN11" s="694" t="s">
        <v>52</v>
      </c>
      <c r="BO11" s="484" t="s">
        <v>33</v>
      </c>
      <c r="BP11" s="565">
        <v>1568</v>
      </c>
      <c r="BQ11" s="565">
        <v>1678</v>
      </c>
      <c r="BR11" s="565">
        <v>1803</v>
      </c>
      <c r="BS11" s="565">
        <v>1935</v>
      </c>
      <c r="BT11" s="565">
        <v>2114</v>
      </c>
      <c r="BU11" s="565">
        <v>2322</v>
      </c>
      <c r="BV11" s="565">
        <v>1787</v>
      </c>
      <c r="BW11" s="565">
        <v>1478</v>
      </c>
      <c r="BX11" s="565">
        <v>1345</v>
      </c>
      <c r="BY11" s="565">
        <v>1388</v>
      </c>
      <c r="BZ11" s="565">
        <v>1205</v>
      </c>
      <c r="CA11" s="565">
        <v>1208</v>
      </c>
      <c r="CB11" s="565">
        <v>1077</v>
      </c>
      <c r="CC11" s="565">
        <v>1076</v>
      </c>
      <c r="CD11" s="565">
        <v>1055</v>
      </c>
      <c r="CE11" s="565">
        <v>985</v>
      </c>
      <c r="CF11" s="565">
        <v>677</v>
      </c>
      <c r="CI11" s="411" t="s">
        <v>27</v>
      </c>
      <c r="CJ11" s="412">
        <v>3405.5333333333333</v>
      </c>
      <c r="CK11" s="412">
        <v>3203.6666666666665</v>
      </c>
      <c r="CL11" s="412">
        <v>3370.2333333333331</v>
      </c>
      <c r="CM11" s="412">
        <v>3387.1</v>
      </c>
      <c r="CN11" s="412">
        <v>3666.3666666666668</v>
      </c>
      <c r="CO11" s="412">
        <v>4318.833333333333</v>
      </c>
      <c r="CP11" s="412">
        <v>4750.666666666667</v>
      </c>
      <c r="CQ11" s="412">
        <v>4433.2</v>
      </c>
      <c r="CR11" s="412">
        <v>4182.5666666666666</v>
      </c>
      <c r="CS11" s="412">
        <v>3724.3333333333335</v>
      </c>
      <c r="CT11" s="412">
        <v>3616.1333333333332</v>
      </c>
      <c r="CU11" s="412">
        <v>3874.9666666666667</v>
      </c>
      <c r="CV11" s="412">
        <v>3808.6333333333332</v>
      </c>
      <c r="CW11" s="412">
        <v>3759.8666666666668</v>
      </c>
      <c r="CX11" s="412">
        <v>3801.4666666666667</v>
      </c>
      <c r="CY11" s="412">
        <v>3707.6</v>
      </c>
      <c r="CZ11" s="412">
        <v>3295.7333333333331</v>
      </c>
      <c r="FQ11" s="288"/>
    </row>
    <row r="12" spans="2:173" ht="18" customHeight="1">
      <c r="B12" s="363" t="s">
        <v>15</v>
      </c>
      <c r="C12" s="116">
        <f t="shared" si="11"/>
        <v>437</v>
      </c>
      <c r="D12" s="116">
        <f t="shared" si="11"/>
        <v>399</v>
      </c>
      <c r="E12" s="116">
        <f t="shared" si="11"/>
        <v>418</v>
      </c>
      <c r="F12" s="116">
        <f t="shared" si="11"/>
        <v>405</v>
      </c>
      <c r="G12" s="116">
        <f t="shared" si="11"/>
        <v>345</v>
      </c>
      <c r="H12" s="116">
        <f t="shared" si="11"/>
        <v>360</v>
      </c>
      <c r="I12" s="116">
        <f t="shared" si="11"/>
        <v>440</v>
      </c>
      <c r="J12" s="116">
        <f t="shared" si="11"/>
        <v>531</v>
      </c>
      <c r="K12" s="116">
        <f t="shared" si="11"/>
        <v>568</v>
      </c>
      <c r="L12" s="116">
        <f t="shared" si="11"/>
        <v>499</v>
      </c>
      <c r="M12" s="116">
        <f t="shared" si="11"/>
        <v>536</v>
      </c>
      <c r="N12" s="116">
        <f t="shared" si="11"/>
        <v>606</v>
      </c>
      <c r="O12" s="116">
        <f t="shared" si="12"/>
        <v>535</v>
      </c>
      <c r="P12" s="116">
        <f t="shared" si="13"/>
        <v>621</v>
      </c>
      <c r="Q12" s="116">
        <f t="shared" si="14"/>
        <v>535</v>
      </c>
      <c r="R12" s="116">
        <f t="shared" si="15"/>
        <v>604</v>
      </c>
      <c r="S12" s="116">
        <f t="shared" si="15"/>
        <v>571</v>
      </c>
      <c r="T12" s="116"/>
      <c r="U12" s="383">
        <v>72.241570057996768</v>
      </c>
      <c r="V12" s="384"/>
      <c r="W12" s="380" t="s">
        <v>163</v>
      </c>
      <c r="Y12" s="427" t="s">
        <v>39</v>
      </c>
      <c r="Z12" s="375"/>
      <c r="AA12" s="375"/>
      <c r="AB12" s="375"/>
      <c r="AC12" s="375">
        <v>424</v>
      </c>
      <c r="AD12" s="375">
        <v>407</v>
      </c>
      <c r="AE12" s="375">
        <v>381</v>
      </c>
      <c r="AF12" s="375">
        <v>429</v>
      </c>
      <c r="AG12" s="375">
        <v>429</v>
      </c>
      <c r="AH12" s="375">
        <v>369</v>
      </c>
      <c r="AI12" s="375">
        <v>462</v>
      </c>
      <c r="AJ12" s="375">
        <v>425</v>
      </c>
      <c r="AK12" s="375">
        <v>453</v>
      </c>
      <c r="AL12" s="375">
        <v>409</v>
      </c>
      <c r="AM12" s="375">
        <v>447</v>
      </c>
      <c r="AN12" s="375">
        <v>437</v>
      </c>
      <c r="AO12" s="375">
        <v>451</v>
      </c>
      <c r="AP12" s="375">
        <v>420</v>
      </c>
      <c r="AQ12" s="372"/>
      <c r="AR12" s="372"/>
      <c r="AS12" s="692"/>
      <c r="AT12" s="456" t="s">
        <v>9</v>
      </c>
      <c r="AU12" s="566">
        <v>909</v>
      </c>
      <c r="AV12" s="566">
        <v>845</v>
      </c>
      <c r="AW12" s="566">
        <v>858</v>
      </c>
      <c r="AX12" s="566">
        <v>826</v>
      </c>
      <c r="AY12" s="566">
        <v>841</v>
      </c>
      <c r="AZ12" s="566">
        <v>1027</v>
      </c>
      <c r="BA12" s="566">
        <v>710</v>
      </c>
      <c r="BB12" s="566">
        <v>686</v>
      </c>
      <c r="BC12" s="566">
        <v>649</v>
      </c>
      <c r="BD12" s="566">
        <v>577</v>
      </c>
      <c r="BE12" s="566">
        <v>582</v>
      </c>
      <c r="BF12" s="566">
        <v>569</v>
      </c>
      <c r="BG12" s="566">
        <v>572</v>
      </c>
      <c r="BH12" s="566">
        <v>506</v>
      </c>
      <c r="BI12" s="566">
        <v>544</v>
      </c>
      <c r="BJ12" s="566">
        <v>524</v>
      </c>
      <c r="BK12" s="566">
        <v>358</v>
      </c>
      <c r="BL12" s="566"/>
      <c r="BN12" s="692"/>
      <c r="BO12" s="456" t="s">
        <v>9</v>
      </c>
      <c r="BP12" s="566">
        <v>1300</v>
      </c>
      <c r="BQ12" s="566">
        <v>1220</v>
      </c>
      <c r="BR12" s="566">
        <v>1305</v>
      </c>
      <c r="BS12" s="566">
        <v>1241</v>
      </c>
      <c r="BT12" s="566">
        <v>1377</v>
      </c>
      <c r="BU12" s="566">
        <v>1645</v>
      </c>
      <c r="BV12" s="566">
        <v>1381</v>
      </c>
      <c r="BW12" s="566">
        <v>1247</v>
      </c>
      <c r="BX12" s="566">
        <v>1115</v>
      </c>
      <c r="BY12" s="566">
        <v>1025</v>
      </c>
      <c r="BZ12" s="566">
        <v>980</v>
      </c>
      <c r="CA12" s="566">
        <v>979</v>
      </c>
      <c r="CB12" s="566">
        <v>897</v>
      </c>
      <c r="CC12" s="566">
        <v>872</v>
      </c>
      <c r="CD12" s="566">
        <v>889</v>
      </c>
      <c r="CE12" s="566">
        <v>867</v>
      </c>
      <c r="CF12" s="566">
        <v>628</v>
      </c>
      <c r="CG12" s="360" t="s">
        <v>14</v>
      </c>
      <c r="CI12" s="411" t="s">
        <v>28</v>
      </c>
      <c r="CJ12" s="412">
        <v>4855.5666666666666</v>
      </c>
      <c r="CK12" s="412">
        <v>4709.2666666666664</v>
      </c>
      <c r="CL12" s="412">
        <v>4897.2666666666664</v>
      </c>
      <c r="CM12" s="412">
        <v>5202.2666666666664</v>
      </c>
      <c r="CN12" s="412">
        <v>5456.7666666666664</v>
      </c>
      <c r="CO12" s="412">
        <v>6377.4</v>
      </c>
      <c r="CP12" s="412">
        <v>7063.5666666666666</v>
      </c>
      <c r="CQ12" s="412">
        <v>7145.7666666666664</v>
      </c>
      <c r="CR12" s="412">
        <v>6734.4666666666662</v>
      </c>
      <c r="CS12" s="412">
        <v>6478.333333333333</v>
      </c>
      <c r="CT12" s="412">
        <v>6143.2</v>
      </c>
      <c r="CU12" s="412">
        <v>6117.7666666666664</v>
      </c>
      <c r="CV12" s="412">
        <v>5841.9666666666662</v>
      </c>
      <c r="CW12" s="412">
        <v>6334.2333333333336</v>
      </c>
      <c r="CX12" s="412">
        <v>6371.4333333333334</v>
      </c>
      <c r="CY12" s="412">
        <v>6086.666666666667</v>
      </c>
      <c r="CZ12" s="412">
        <v>5349.2</v>
      </c>
      <c r="FQ12" s="288"/>
    </row>
    <row r="13" spans="2:173" ht="18.75" thickBot="1">
      <c r="B13" s="363" t="s">
        <v>40</v>
      </c>
      <c r="C13" s="116">
        <f t="shared" si="11"/>
        <v>0</v>
      </c>
      <c r="D13" s="116">
        <f t="shared" si="11"/>
        <v>0</v>
      </c>
      <c r="E13" s="116">
        <f t="shared" si="11"/>
        <v>0</v>
      </c>
      <c r="F13" s="116">
        <f t="shared" si="11"/>
        <v>71596</v>
      </c>
      <c r="G13" s="116">
        <f t="shared" si="11"/>
        <v>41149</v>
      </c>
      <c r="H13" s="116">
        <f t="shared" si="11"/>
        <v>97351</v>
      </c>
      <c r="I13" s="116">
        <f t="shared" si="11"/>
        <v>163769.5</v>
      </c>
      <c r="J13" s="116">
        <f t="shared" si="11"/>
        <v>241977</v>
      </c>
      <c r="K13" s="116">
        <f t="shared" si="11"/>
        <v>149621</v>
      </c>
      <c r="L13" s="116">
        <f t="shared" si="11"/>
        <v>116198</v>
      </c>
      <c r="M13" s="116">
        <f t="shared" si="11"/>
        <v>66340</v>
      </c>
      <c r="N13" s="116">
        <f t="shared" si="11"/>
        <v>50083.5</v>
      </c>
      <c r="O13" s="116">
        <f t="shared" si="12"/>
        <v>51974.5</v>
      </c>
      <c r="P13" s="116">
        <f t="shared" si="13"/>
        <v>60457</v>
      </c>
      <c r="Q13" s="116">
        <f t="shared" si="14"/>
        <v>63492.850000000006</v>
      </c>
      <c r="R13" s="116">
        <f t="shared" si="15"/>
        <v>76822.44</v>
      </c>
      <c r="S13" s="116">
        <f t="shared" si="15"/>
        <v>82155.360000000001</v>
      </c>
      <c r="T13" s="116"/>
      <c r="U13" s="383">
        <v>66371.550225748433</v>
      </c>
      <c r="V13" s="384"/>
      <c r="W13" s="388">
        <v>0.5</v>
      </c>
      <c r="Y13" s="427" t="s">
        <v>15</v>
      </c>
      <c r="Z13" s="375">
        <v>437</v>
      </c>
      <c r="AA13" s="375">
        <v>399</v>
      </c>
      <c r="AB13" s="375">
        <v>418</v>
      </c>
      <c r="AC13" s="375">
        <v>405</v>
      </c>
      <c r="AD13" s="375">
        <v>345</v>
      </c>
      <c r="AE13" s="375">
        <v>360</v>
      </c>
      <c r="AF13" s="375">
        <v>440</v>
      </c>
      <c r="AG13" s="375">
        <v>531</v>
      </c>
      <c r="AH13" s="375">
        <v>568</v>
      </c>
      <c r="AI13" s="375">
        <v>499</v>
      </c>
      <c r="AJ13" s="375">
        <v>536</v>
      </c>
      <c r="AK13" s="375">
        <v>606</v>
      </c>
      <c r="AL13" s="375">
        <v>535</v>
      </c>
      <c r="AM13" s="375">
        <v>621</v>
      </c>
      <c r="AN13" s="375">
        <v>535</v>
      </c>
      <c r="AO13" s="375">
        <v>604</v>
      </c>
      <c r="AP13" s="375">
        <v>571</v>
      </c>
      <c r="AQ13" s="372"/>
      <c r="AR13" s="372"/>
      <c r="AS13" s="692"/>
      <c r="AT13" s="456" t="s">
        <v>34</v>
      </c>
      <c r="AU13" s="566">
        <v>762</v>
      </c>
      <c r="AV13" s="566">
        <v>605</v>
      </c>
      <c r="AW13" s="566">
        <v>656</v>
      </c>
      <c r="AX13" s="566">
        <v>546</v>
      </c>
      <c r="AY13" s="566">
        <v>629</v>
      </c>
      <c r="AZ13" s="566">
        <v>750</v>
      </c>
      <c r="BA13" s="566">
        <v>591</v>
      </c>
      <c r="BB13" s="566">
        <v>595</v>
      </c>
      <c r="BC13" s="566">
        <v>548</v>
      </c>
      <c r="BD13" s="566">
        <v>494</v>
      </c>
      <c r="BE13" s="566">
        <v>465</v>
      </c>
      <c r="BF13" s="566">
        <v>457</v>
      </c>
      <c r="BG13" s="566">
        <v>457</v>
      </c>
      <c r="BH13" s="566">
        <v>461</v>
      </c>
      <c r="BI13" s="566">
        <v>428</v>
      </c>
      <c r="BJ13" s="566">
        <v>442</v>
      </c>
      <c r="BK13" s="566">
        <v>392</v>
      </c>
      <c r="BL13" s="566"/>
      <c r="BN13" s="692"/>
      <c r="BO13" s="456" t="s">
        <v>34</v>
      </c>
      <c r="BP13" s="566">
        <v>1138</v>
      </c>
      <c r="BQ13" s="566">
        <v>920</v>
      </c>
      <c r="BR13" s="566">
        <v>994</v>
      </c>
      <c r="BS13" s="566">
        <v>842</v>
      </c>
      <c r="BT13" s="566">
        <v>1045</v>
      </c>
      <c r="BU13" s="566">
        <v>1280</v>
      </c>
      <c r="BV13" s="566">
        <v>1123</v>
      </c>
      <c r="BW13" s="566">
        <v>1116</v>
      </c>
      <c r="BX13" s="566">
        <v>1022</v>
      </c>
      <c r="BY13" s="566">
        <v>902</v>
      </c>
      <c r="BZ13" s="566">
        <v>789</v>
      </c>
      <c r="CA13" s="566">
        <v>849</v>
      </c>
      <c r="CB13" s="566">
        <v>835</v>
      </c>
      <c r="CC13" s="566">
        <v>759</v>
      </c>
      <c r="CD13" s="566">
        <v>788</v>
      </c>
      <c r="CE13" s="566">
        <v>786</v>
      </c>
      <c r="CF13" s="566">
        <v>672</v>
      </c>
      <c r="CI13" s="411" t="s">
        <v>29</v>
      </c>
      <c r="CJ13" s="412">
        <v>3650.9666666666667</v>
      </c>
      <c r="CK13" s="412">
        <v>3450.9333333333334</v>
      </c>
      <c r="CL13" s="412">
        <v>3533.7</v>
      </c>
      <c r="CM13" s="412">
        <v>3577.0666666666666</v>
      </c>
      <c r="CN13" s="412">
        <v>3602.4333333333334</v>
      </c>
      <c r="CO13" s="412">
        <v>4089.6666666666665</v>
      </c>
      <c r="CP13" s="412">
        <v>4344.6333333333332</v>
      </c>
      <c r="CQ13" s="412">
        <v>4083.5333333333333</v>
      </c>
      <c r="CR13" s="412">
        <v>3856.0333333333333</v>
      </c>
      <c r="CS13" s="412">
        <v>3627.3333333333335</v>
      </c>
      <c r="CT13" s="412">
        <v>3413.4666666666667</v>
      </c>
      <c r="CU13" s="412">
        <v>3410.7333333333331</v>
      </c>
      <c r="CV13" s="412">
        <v>3447.1666666666665</v>
      </c>
      <c r="CW13" s="412">
        <v>3219.1333333333332</v>
      </c>
      <c r="CX13" s="412">
        <v>3391.2</v>
      </c>
      <c r="CY13" s="412">
        <v>3350.5333333333333</v>
      </c>
      <c r="CZ13" s="412">
        <v>2961.8</v>
      </c>
      <c r="FQ13" s="288"/>
    </row>
    <row r="14" spans="2:173">
      <c r="B14" s="365" t="s">
        <v>41</v>
      </c>
      <c r="C14" s="366">
        <f t="shared" si="11"/>
        <v>14.41959575480481</v>
      </c>
      <c r="D14" s="366">
        <f t="shared" si="11"/>
        <v>15.235900390499967</v>
      </c>
      <c r="E14" s="366">
        <f t="shared" si="11"/>
        <v>16.058425334728483</v>
      </c>
      <c r="F14" s="366">
        <f t="shared" si="11"/>
        <v>15.869716366451392</v>
      </c>
      <c r="G14" s="366">
        <f t="shared" si="11"/>
        <v>14.267924328334484</v>
      </c>
      <c r="H14" s="366">
        <f t="shared" si="11"/>
        <v>14.480321174896202</v>
      </c>
      <c r="I14" s="366">
        <f t="shared" si="11"/>
        <v>14.548104223724215</v>
      </c>
      <c r="J14" s="366">
        <f t="shared" si="11"/>
        <v>16.068509627741054</v>
      </c>
      <c r="K14" s="366">
        <f t="shared" si="11"/>
        <v>19.661709977798719</v>
      </c>
      <c r="L14" s="366">
        <f t="shared" si="11"/>
        <v>21.306200539177318</v>
      </c>
      <c r="M14" s="366">
        <f t="shared" si="11"/>
        <v>20.672240403520124</v>
      </c>
      <c r="N14" s="366">
        <f t="shared" si="11"/>
        <v>22.57861867632386</v>
      </c>
      <c r="O14" s="366">
        <f t="shared" si="12"/>
        <v>24.381013086867316</v>
      </c>
      <c r="P14" s="366">
        <f t="shared" si="13"/>
        <v>25.428114090162691</v>
      </c>
      <c r="Q14" s="366">
        <f t="shared" si="14"/>
        <v>24.685901674741231</v>
      </c>
      <c r="R14" s="366">
        <f t="shared" si="15"/>
        <v>26.563049440888946</v>
      </c>
      <c r="S14" s="366">
        <f t="shared" si="15"/>
        <v>29.292770278247865</v>
      </c>
      <c r="T14" s="378"/>
      <c r="U14" s="389">
        <v>2.3972377665355369</v>
      </c>
      <c r="V14" s="384"/>
      <c r="W14" s="384"/>
      <c r="Y14" s="427" t="s">
        <v>40</v>
      </c>
      <c r="Z14" s="375"/>
      <c r="AA14" s="375"/>
      <c r="AB14" s="375"/>
      <c r="AC14" s="375">
        <v>71596</v>
      </c>
      <c r="AD14" s="375">
        <v>41149</v>
      </c>
      <c r="AE14" s="375">
        <v>97351</v>
      </c>
      <c r="AF14" s="375">
        <v>163769.5</v>
      </c>
      <c r="AG14" s="375">
        <v>241977</v>
      </c>
      <c r="AH14" s="375">
        <v>149621</v>
      </c>
      <c r="AI14" s="375">
        <v>116198</v>
      </c>
      <c r="AJ14" s="375">
        <v>66340</v>
      </c>
      <c r="AK14" s="375">
        <v>50083.5</v>
      </c>
      <c r="AL14" s="375">
        <v>51974.5</v>
      </c>
      <c r="AM14" s="375">
        <v>60457</v>
      </c>
      <c r="AN14" s="375">
        <v>63492.850000000006</v>
      </c>
      <c r="AO14" s="375">
        <v>76822.44</v>
      </c>
      <c r="AP14" s="375">
        <v>82155.360000000001</v>
      </c>
      <c r="AQ14" s="372"/>
      <c r="AR14" s="372" t="s">
        <v>14</v>
      </c>
      <c r="AS14" s="692"/>
      <c r="AT14" s="456" t="s">
        <v>36</v>
      </c>
      <c r="AU14" s="566">
        <v>251</v>
      </c>
      <c r="AV14" s="566">
        <v>213</v>
      </c>
      <c r="AW14" s="566">
        <v>254</v>
      </c>
      <c r="AX14" s="566">
        <v>225</v>
      </c>
      <c r="AY14" s="566">
        <v>233</v>
      </c>
      <c r="AZ14" s="566">
        <v>283</v>
      </c>
      <c r="BA14" s="566">
        <v>297</v>
      </c>
      <c r="BB14" s="566">
        <v>304</v>
      </c>
      <c r="BC14" s="566">
        <v>344</v>
      </c>
      <c r="BD14" s="566">
        <v>345</v>
      </c>
      <c r="BE14" s="566">
        <v>305</v>
      </c>
      <c r="BF14" s="566">
        <v>356</v>
      </c>
      <c r="BG14" s="566">
        <v>334</v>
      </c>
      <c r="BH14" s="566">
        <v>359</v>
      </c>
      <c r="BI14" s="566">
        <v>341</v>
      </c>
      <c r="BJ14" s="566">
        <v>376</v>
      </c>
      <c r="BK14" s="566">
        <v>374</v>
      </c>
      <c r="BL14" s="566"/>
      <c r="BN14" s="692"/>
      <c r="BO14" s="456" t="s">
        <v>36</v>
      </c>
      <c r="BP14" s="566">
        <v>274</v>
      </c>
      <c r="BQ14" s="566">
        <v>337</v>
      </c>
      <c r="BR14" s="566">
        <v>340</v>
      </c>
      <c r="BS14" s="566">
        <v>345</v>
      </c>
      <c r="BT14" s="566">
        <v>365</v>
      </c>
      <c r="BU14" s="566">
        <v>429</v>
      </c>
      <c r="BV14" s="566">
        <v>519</v>
      </c>
      <c r="BW14" s="566">
        <v>570</v>
      </c>
      <c r="BX14" s="566">
        <v>638</v>
      </c>
      <c r="BY14" s="566">
        <v>658</v>
      </c>
      <c r="BZ14" s="566">
        <v>557</v>
      </c>
      <c r="CA14" s="566">
        <v>656</v>
      </c>
      <c r="CB14" s="566">
        <v>645</v>
      </c>
      <c r="CC14" s="566">
        <v>681</v>
      </c>
      <c r="CD14" s="566">
        <v>634</v>
      </c>
      <c r="CE14" s="566">
        <v>646</v>
      </c>
      <c r="CF14" s="566">
        <v>644</v>
      </c>
      <c r="CI14" s="411" t="s">
        <v>30</v>
      </c>
      <c r="CJ14" s="412">
        <v>7459.5</v>
      </c>
      <c r="CK14" s="412">
        <v>7381.6</v>
      </c>
      <c r="CL14" s="412">
        <v>7285.5333333333338</v>
      </c>
      <c r="CM14" s="412">
        <v>6942.3</v>
      </c>
      <c r="CN14" s="412">
        <v>7517.9666666666662</v>
      </c>
      <c r="CO14" s="412">
        <v>8765.7999999999993</v>
      </c>
      <c r="CP14" s="412">
        <v>9083.9333333333325</v>
      </c>
      <c r="CQ14" s="412">
        <v>9108</v>
      </c>
      <c r="CR14" s="412">
        <v>7692.2666666666664</v>
      </c>
      <c r="CS14" s="412">
        <v>6825.2333333333336</v>
      </c>
      <c r="CT14" s="412">
        <v>6336.3</v>
      </c>
      <c r="CU14" s="412">
        <v>5754.1</v>
      </c>
      <c r="CV14" s="412">
        <v>5388.7666666666664</v>
      </c>
      <c r="CW14" s="412">
        <v>5731.4333333333334</v>
      </c>
      <c r="CX14" s="412">
        <v>5863.4333333333334</v>
      </c>
      <c r="CY14" s="412">
        <v>5724.8</v>
      </c>
      <c r="CZ14" s="412">
        <v>4676.7</v>
      </c>
      <c r="FQ14" s="288"/>
    </row>
    <row r="15" spans="2:173">
      <c r="B15" s="213"/>
      <c r="C15" s="363"/>
      <c r="D15" s="363"/>
      <c r="E15" s="363"/>
      <c r="F15" s="367"/>
      <c r="G15" s="368"/>
      <c r="H15" s="369"/>
      <c r="I15" s="368"/>
      <c r="J15" s="368"/>
      <c r="K15" s="368"/>
      <c r="L15" s="368"/>
      <c r="M15" s="368"/>
      <c r="N15" s="368"/>
      <c r="O15" s="368"/>
      <c r="P15" s="368"/>
      <c r="Q15" s="368"/>
      <c r="R15" s="368"/>
      <c r="S15" s="368"/>
      <c r="T15" s="368"/>
      <c r="U15" s="390"/>
      <c r="V15" s="368"/>
      <c r="W15" s="391"/>
      <c r="X15" s="360" t="s">
        <v>14</v>
      </c>
      <c r="Y15" s="442" t="s">
        <v>41</v>
      </c>
      <c r="Z15" s="570">
        <v>14.41959575480481</v>
      </c>
      <c r="AA15" s="570">
        <v>15.235900390499967</v>
      </c>
      <c r="AB15" s="570">
        <v>16.058425334728483</v>
      </c>
      <c r="AC15" s="570">
        <v>15.869716366451392</v>
      </c>
      <c r="AD15" s="570">
        <v>14.267924328334484</v>
      </c>
      <c r="AE15" s="570">
        <v>14.480321174896202</v>
      </c>
      <c r="AF15" s="570">
        <v>14.548104223724215</v>
      </c>
      <c r="AG15" s="570">
        <v>16.068509627741054</v>
      </c>
      <c r="AH15" s="570">
        <v>19.661709977798719</v>
      </c>
      <c r="AI15" s="570">
        <v>21.306200539177318</v>
      </c>
      <c r="AJ15" s="570">
        <v>20.672240403520124</v>
      </c>
      <c r="AK15" s="570">
        <v>22.57861867632386</v>
      </c>
      <c r="AL15" s="570">
        <v>24.381013086867316</v>
      </c>
      <c r="AM15" s="570">
        <v>25.428114090162691</v>
      </c>
      <c r="AN15" s="571">
        <f>(AN8+AN10+($W$13*AN9))/CX4*100</f>
        <v>24.685901674741231</v>
      </c>
      <c r="AO15" s="571">
        <f t="shared" ref="AO15:AP15" si="16">(AO8+AO10+($W$13*AO9))/CY4*100</f>
        <v>26.563049440888946</v>
      </c>
      <c r="AP15" s="571">
        <f t="shared" si="16"/>
        <v>29.292770278247865</v>
      </c>
      <c r="AQ15" s="372"/>
      <c r="AR15" s="372"/>
      <c r="AS15" s="692"/>
      <c r="AT15" s="427" t="s">
        <v>162</v>
      </c>
      <c r="AU15" s="375">
        <v>0</v>
      </c>
      <c r="AV15" s="375">
        <v>0</v>
      </c>
      <c r="AW15" s="375">
        <v>0</v>
      </c>
      <c r="AX15" s="375">
        <v>0</v>
      </c>
      <c r="AY15" s="375">
        <v>0</v>
      </c>
      <c r="AZ15" s="375">
        <v>0</v>
      </c>
      <c r="BA15" s="375">
        <v>0</v>
      </c>
      <c r="BB15" s="375">
        <v>0</v>
      </c>
      <c r="BC15" s="375">
        <v>0</v>
      </c>
      <c r="BD15" s="566">
        <v>0</v>
      </c>
      <c r="BE15" s="566">
        <v>0</v>
      </c>
      <c r="BF15" s="566">
        <v>30</v>
      </c>
      <c r="BG15" s="566">
        <v>14</v>
      </c>
      <c r="BH15" s="566">
        <v>10</v>
      </c>
      <c r="BI15" s="566">
        <v>15</v>
      </c>
      <c r="BJ15" s="566">
        <v>15</v>
      </c>
      <c r="BK15" s="566">
        <v>17</v>
      </c>
      <c r="BL15" s="566"/>
      <c r="BN15" s="692"/>
      <c r="BO15" s="427" t="s">
        <v>162</v>
      </c>
      <c r="BP15" s="375">
        <v>0</v>
      </c>
      <c r="BQ15" s="375">
        <v>0</v>
      </c>
      <c r="BR15" s="375">
        <v>0</v>
      </c>
      <c r="BS15" s="375">
        <v>0</v>
      </c>
      <c r="BT15" s="375">
        <v>0</v>
      </c>
      <c r="BU15" s="375">
        <v>0</v>
      </c>
      <c r="BV15" s="375">
        <v>0</v>
      </c>
      <c r="BW15" s="375">
        <v>0</v>
      </c>
      <c r="BX15" s="375">
        <v>0</v>
      </c>
      <c r="BY15" s="566">
        <v>0</v>
      </c>
      <c r="BZ15" s="566">
        <v>0</v>
      </c>
      <c r="CA15" s="566">
        <v>44</v>
      </c>
      <c r="CB15" s="566">
        <v>16</v>
      </c>
      <c r="CC15" s="566">
        <v>29</v>
      </c>
      <c r="CD15" s="566">
        <v>37</v>
      </c>
      <c r="CE15" s="566">
        <v>24</v>
      </c>
      <c r="CF15" s="566">
        <v>31</v>
      </c>
      <c r="CI15" s="411" t="s">
        <v>31</v>
      </c>
      <c r="CJ15" s="412">
        <v>4312.9666666666662</v>
      </c>
      <c r="CK15" s="412">
        <v>4266.1000000000004</v>
      </c>
      <c r="CL15" s="412">
        <v>4289.8</v>
      </c>
      <c r="CM15" s="412">
        <v>4131.166666666667</v>
      </c>
      <c r="CN15" s="412">
        <v>4385.0666666666666</v>
      </c>
      <c r="CO15" s="412">
        <v>5362.3</v>
      </c>
      <c r="CP15" s="412">
        <v>5577.1333333333332</v>
      </c>
      <c r="CQ15" s="412">
        <v>5265.3666666666668</v>
      </c>
      <c r="CR15" s="412">
        <v>4762.6000000000004</v>
      </c>
      <c r="CS15" s="412">
        <v>4539.5666666666666</v>
      </c>
      <c r="CT15" s="412">
        <v>4355.666666666667</v>
      </c>
      <c r="CU15" s="412">
        <v>4805.0666666666666</v>
      </c>
      <c r="CV15" s="412">
        <v>5196.7666666666664</v>
      </c>
      <c r="CW15" s="412">
        <v>5198.8</v>
      </c>
      <c r="CX15" s="412">
        <v>5440.9333333333334</v>
      </c>
      <c r="CY15" s="412">
        <v>5449.7666666666664</v>
      </c>
      <c r="CZ15" s="412">
        <v>4964.3166666666666</v>
      </c>
      <c r="FQ15" s="288"/>
    </row>
    <row r="16" spans="2:173" ht="18" customHeight="1">
      <c r="C16" s="363"/>
      <c r="D16" s="363"/>
      <c r="E16" s="363"/>
      <c r="F16" s="367"/>
      <c r="U16" s="82"/>
      <c r="W16" s="392"/>
      <c r="X16" s="360" t="s">
        <v>14</v>
      </c>
      <c r="Z16" s="427"/>
      <c r="AA16" s="427"/>
      <c r="AB16" s="427"/>
      <c r="AC16" s="572"/>
      <c r="AD16" s="411"/>
      <c r="AE16" s="573"/>
      <c r="AF16" s="411"/>
      <c r="AG16" s="411"/>
      <c r="AH16" s="411"/>
      <c r="AI16" s="411"/>
      <c r="AJ16" s="411"/>
      <c r="AK16" s="411"/>
      <c r="AL16" s="411"/>
      <c r="AM16" s="411"/>
      <c r="AN16" s="411"/>
      <c r="AO16" s="411"/>
      <c r="AP16" s="411"/>
      <c r="AQ16" s="372"/>
      <c r="AR16" s="372"/>
      <c r="AS16" s="692"/>
      <c r="AT16" s="456" t="s">
        <v>37</v>
      </c>
      <c r="AU16" s="566">
        <v>11</v>
      </c>
      <c r="AV16" s="566">
        <v>13</v>
      </c>
      <c r="AW16" s="566">
        <v>13</v>
      </c>
      <c r="AX16" s="566">
        <v>26</v>
      </c>
      <c r="AY16" s="566">
        <v>35</v>
      </c>
      <c r="AZ16" s="566">
        <v>27</v>
      </c>
      <c r="BA16" s="566">
        <v>37</v>
      </c>
      <c r="BB16" s="566">
        <v>32</v>
      </c>
      <c r="BC16" s="566">
        <v>86</v>
      </c>
      <c r="BD16" s="566">
        <v>58</v>
      </c>
      <c r="BE16" s="566">
        <v>54</v>
      </c>
      <c r="BF16" s="566">
        <v>33</v>
      </c>
      <c r="BG16" s="566">
        <v>61</v>
      </c>
      <c r="BH16" s="566">
        <v>44</v>
      </c>
      <c r="BI16" s="566">
        <v>36</v>
      </c>
      <c r="BJ16" s="566">
        <v>44</v>
      </c>
      <c r="BK16" s="566">
        <v>28</v>
      </c>
      <c r="BL16" s="566"/>
      <c r="BN16" s="692"/>
      <c r="BO16" s="456" t="s">
        <v>37</v>
      </c>
      <c r="BP16" s="566">
        <v>13</v>
      </c>
      <c r="BQ16" s="566">
        <v>19</v>
      </c>
      <c r="BR16" s="566">
        <v>14</v>
      </c>
      <c r="BS16" s="566">
        <v>34</v>
      </c>
      <c r="BT16" s="566">
        <v>40</v>
      </c>
      <c r="BU16" s="566">
        <v>43</v>
      </c>
      <c r="BV16" s="566">
        <v>60</v>
      </c>
      <c r="BW16" s="566">
        <v>64</v>
      </c>
      <c r="BX16" s="566">
        <v>128</v>
      </c>
      <c r="BY16" s="566">
        <v>96</v>
      </c>
      <c r="BZ16" s="566">
        <v>99</v>
      </c>
      <c r="CA16" s="566">
        <v>68</v>
      </c>
      <c r="CB16" s="566">
        <v>103</v>
      </c>
      <c r="CC16" s="566">
        <v>68</v>
      </c>
      <c r="CD16" s="566">
        <v>60</v>
      </c>
      <c r="CE16" s="566">
        <v>69</v>
      </c>
      <c r="CF16" s="566">
        <v>62</v>
      </c>
      <c r="CI16" s="411" t="s">
        <v>32</v>
      </c>
      <c r="CJ16" s="412">
        <v>3600.8</v>
      </c>
      <c r="CK16" s="412">
        <v>3602.8</v>
      </c>
      <c r="CL16" s="412">
        <v>3640.0666666666666</v>
      </c>
      <c r="CM16" s="412">
        <v>3637.1666666666665</v>
      </c>
      <c r="CN16" s="412">
        <v>3951.4333333333334</v>
      </c>
      <c r="CO16" s="412">
        <v>4533.5666666666666</v>
      </c>
      <c r="CP16" s="412">
        <v>4604.8</v>
      </c>
      <c r="CQ16" s="412">
        <v>4270.7333333333336</v>
      </c>
      <c r="CR16" s="412">
        <v>3965.7</v>
      </c>
      <c r="CS16" s="412">
        <v>3631.3666666666668</v>
      </c>
      <c r="CT16" s="412">
        <v>3442.6</v>
      </c>
      <c r="CU16" s="412">
        <v>3481.5333333333333</v>
      </c>
      <c r="CV16" s="412">
        <v>3490.5333333333333</v>
      </c>
      <c r="CW16" s="412">
        <v>3572.1</v>
      </c>
      <c r="CX16" s="412">
        <v>3617.3</v>
      </c>
      <c r="CY16" s="412">
        <v>3571.3333333333335</v>
      </c>
      <c r="CZ16" s="412">
        <v>3279.0666666666666</v>
      </c>
      <c r="FQ16" s="288"/>
    </row>
    <row r="17" spans="2:174">
      <c r="C17" s="363"/>
      <c r="D17" s="363"/>
      <c r="E17" s="363"/>
      <c r="F17" s="367"/>
      <c r="U17" s="82"/>
      <c r="V17" s="360" t="s">
        <v>14</v>
      </c>
      <c r="Z17" s="427"/>
      <c r="AA17" s="427"/>
      <c r="AB17" s="427"/>
      <c r="AC17" s="572"/>
      <c r="AN17" s="360"/>
      <c r="AQ17" s="372"/>
      <c r="AR17" s="372"/>
      <c r="AS17" s="693"/>
      <c r="AT17" s="567" t="s">
        <v>38</v>
      </c>
      <c r="AU17" s="568">
        <v>9</v>
      </c>
      <c r="AV17" s="568">
        <v>16</v>
      </c>
      <c r="AW17" s="569">
        <v>6</v>
      </c>
      <c r="AX17" s="568">
        <v>7</v>
      </c>
      <c r="AY17" s="568">
        <v>9</v>
      </c>
      <c r="AZ17" s="569">
        <v>25</v>
      </c>
      <c r="BA17" s="569">
        <v>68</v>
      </c>
      <c r="BB17" s="569">
        <v>106</v>
      </c>
      <c r="BC17" s="569">
        <v>93</v>
      </c>
      <c r="BD17" s="569">
        <v>77</v>
      </c>
      <c r="BE17" s="569">
        <v>51</v>
      </c>
      <c r="BF17" s="569">
        <v>53</v>
      </c>
      <c r="BG17" s="569">
        <v>76</v>
      </c>
      <c r="BH17" s="569">
        <v>87</v>
      </c>
      <c r="BI17" s="569">
        <v>82</v>
      </c>
      <c r="BJ17" s="569">
        <v>59</v>
      </c>
      <c r="BK17" s="569">
        <v>59</v>
      </c>
      <c r="BL17" s="566"/>
      <c r="BN17" s="693"/>
      <c r="BO17" s="567" t="s">
        <v>38</v>
      </c>
      <c r="BP17" s="568">
        <v>9</v>
      </c>
      <c r="BQ17" s="568">
        <v>18</v>
      </c>
      <c r="BR17" s="569">
        <v>8</v>
      </c>
      <c r="BS17" s="568">
        <v>7</v>
      </c>
      <c r="BT17" s="568">
        <v>11</v>
      </c>
      <c r="BU17" s="569">
        <v>50</v>
      </c>
      <c r="BV17" s="569">
        <v>136</v>
      </c>
      <c r="BW17" s="569">
        <v>146</v>
      </c>
      <c r="BX17" s="569">
        <v>137</v>
      </c>
      <c r="BY17" s="569">
        <v>156</v>
      </c>
      <c r="BZ17" s="569">
        <v>103</v>
      </c>
      <c r="CA17" s="569">
        <v>96</v>
      </c>
      <c r="CB17" s="569">
        <v>114</v>
      </c>
      <c r="CC17" s="569">
        <v>160</v>
      </c>
      <c r="CD17" s="569">
        <v>139</v>
      </c>
      <c r="CE17" s="569">
        <v>107</v>
      </c>
      <c r="CF17" s="569">
        <v>120</v>
      </c>
      <c r="CI17" s="413" t="s">
        <v>65</v>
      </c>
      <c r="CJ17" s="414">
        <f t="shared" ref="CJ17:CU17" si="17">SUM(CJ4:CJ16)</f>
        <v>47026.100000000006</v>
      </c>
      <c r="CK17" s="414">
        <f t="shared" si="17"/>
        <v>46356.66</v>
      </c>
      <c r="CL17" s="414">
        <f t="shared" si="17"/>
        <v>46906.866666666669</v>
      </c>
      <c r="CM17" s="414">
        <f t="shared" si="17"/>
        <v>47205.033333333326</v>
      </c>
      <c r="CN17" s="414">
        <f t="shared" si="17"/>
        <v>50123.649999999994</v>
      </c>
      <c r="CO17" s="414">
        <f t="shared" si="17"/>
        <v>58903.616666666669</v>
      </c>
      <c r="CP17" s="414">
        <f t="shared" si="17"/>
        <v>62443.583333333336</v>
      </c>
      <c r="CQ17" s="414">
        <f t="shared" si="17"/>
        <v>60601.466666666674</v>
      </c>
      <c r="CR17" s="414">
        <f t="shared" si="17"/>
        <v>56029.9</v>
      </c>
      <c r="CS17" s="414">
        <f t="shared" si="17"/>
        <v>52285.25</v>
      </c>
      <c r="CT17" s="414">
        <f>SUM(CT4:CT16)</f>
        <v>49859.049999999996</v>
      </c>
      <c r="CU17" s="414">
        <f t="shared" si="17"/>
        <v>51194.23333333333</v>
      </c>
      <c r="CV17" s="414">
        <v>50306.183333333327</v>
      </c>
      <c r="CW17" s="414">
        <f t="shared" ref="CW17:CZ17" si="18">SUM(CW4:CW16)</f>
        <v>50147.816666666673</v>
      </c>
      <c r="CX17" s="414">
        <f t="shared" si="18"/>
        <v>51634.405333333336</v>
      </c>
      <c r="CY17" s="414">
        <f t="shared" si="18"/>
        <v>51359.9</v>
      </c>
      <c r="CZ17" s="414">
        <f t="shared" si="18"/>
        <v>45538.766666666663</v>
      </c>
      <c r="FQ17" s="288"/>
    </row>
    <row r="18" spans="2:174" ht="18" customHeight="1">
      <c r="C18" s="363"/>
      <c r="D18" s="363"/>
      <c r="E18" s="363"/>
      <c r="F18" s="370"/>
      <c r="U18" s="82"/>
      <c r="Z18" s="427"/>
      <c r="AA18" s="427"/>
      <c r="AB18" s="427"/>
      <c r="AC18" s="572"/>
      <c r="AJ18" s="360" t="s">
        <v>14</v>
      </c>
      <c r="AN18" s="360"/>
      <c r="AQ18" s="372"/>
      <c r="AR18" s="372"/>
      <c r="AS18" s="694" t="s">
        <v>101</v>
      </c>
      <c r="AT18" s="435" t="s">
        <v>33</v>
      </c>
      <c r="AU18" s="565">
        <v>416</v>
      </c>
      <c r="AV18" s="565">
        <v>389</v>
      </c>
      <c r="AW18" s="565">
        <v>420</v>
      </c>
      <c r="AX18" s="565">
        <v>433</v>
      </c>
      <c r="AY18" s="565">
        <v>510</v>
      </c>
      <c r="AZ18" s="565">
        <v>757</v>
      </c>
      <c r="BA18" s="565">
        <v>612</v>
      </c>
      <c r="BB18" s="565">
        <v>453</v>
      </c>
      <c r="BC18" s="565">
        <v>412</v>
      </c>
      <c r="BD18" s="565">
        <v>341</v>
      </c>
      <c r="BE18" s="565">
        <v>265</v>
      </c>
      <c r="BF18" s="566">
        <v>174</v>
      </c>
      <c r="BG18" s="566">
        <v>134</v>
      </c>
      <c r="BH18" s="566">
        <v>126</v>
      </c>
      <c r="BI18" s="566">
        <v>127</v>
      </c>
      <c r="BJ18" s="566">
        <v>130</v>
      </c>
      <c r="BK18" s="566">
        <v>139</v>
      </c>
      <c r="BL18" s="566"/>
      <c r="BN18" s="694" t="s">
        <v>70</v>
      </c>
      <c r="BO18" s="484" t="s">
        <v>33</v>
      </c>
      <c r="BP18" s="565">
        <v>2026</v>
      </c>
      <c r="BQ18" s="565">
        <v>2059</v>
      </c>
      <c r="BR18" s="565">
        <v>2142</v>
      </c>
      <c r="BS18" s="565">
        <v>2203</v>
      </c>
      <c r="BT18" s="565">
        <v>2389</v>
      </c>
      <c r="BU18" s="565">
        <v>2712</v>
      </c>
      <c r="BV18" s="565">
        <v>1989</v>
      </c>
      <c r="BW18" s="565">
        <v>1607</v>
      </c>
      <c r="BX18" s="565">
        <v>1551</v>
      </c>
      <c r="BY18" s="565">
        <v>1483</v>
      </c>
      <c r="BZ18" s="565">
        <v>1303</v>
      </c>
      <c r="CA18" s="565">
        <v>1328</v>
      </c>
      <c r="CB18" s="565">
        <v>1155</v>
      </c>
      <c r="CC18" s="565">
        <v>1082</v>
      </c>
      <c r="CD18" s="565">
        <v>1057</v>
      </c>
      <c r="CE18" s="565">
        <v>1089</v>
      </c>
      <c r="CF18" s="565">
        <v>723</v>
      </c>
      <c r="FQ18" s="288"/>
    </row>
    <row r="19" spans="2:174" ht="18" customHeight="1">
      <c r="C19" s="363"/>
      <c r="D19" s="371"/>
      <c r="E19" s="371"/>
      <c r="F19" s="371"/>
      <c r="G19" s="371"/>
      <c r="H19" s="371"/>
      <c r="I19" s="371"/>
      <c r="J19" s="371"/>
      <c r="K19" s="371"/>
      <c r="L19" s="371"/>
      <c r="M19" s="371"/>
      <c r="U19" s="82"/>
      <c r="Z19" s="427"/>
      <c r="AA19" s="427"/>
      <c r="AB19" s="427"/>
      <c r="AC19" s="572"/>
      <c r="AN19" s="360"/>
      <c r="AQ19" s="372"/>
      <c r="AR19" s="372"/>
      <c r="AS19" s="692"/>
      <c r="AT19" s="427" t="s">
        <v>9</v>
      </c>
      <c r="AU19" s="566">
        <v>401</v>
      </c>
      <c r="AV19" s="566">
        <v>353</v>
      </c>
      <c r="AW19" s="566">
        <v>364</v>
      </c>
      <c r="AX19" s="566">
        <v>342</v>
      </c>
      <c r="AY19" s="566">
        <v>425</v>
      </c>
      <c r="AZ19" s="566">
        <v>562</v>
      </c>
      <c r="BA19" s="566">
        <v>601</v>
      </c>
      <c r="BB19" s="566">
        <v>506</v>
      </c>
      <c r="BC19" s="566">
        <v>399</v>
      </c>
      <c r="BD19" s="566">
        <v>340</v>
      </c>
      <c r="BE19" s="566">
        <v>275</v>
      </c>
      <c r="BF19" s="566">
        <v>222</v>
      </c>
      <c r="BG19" s="566">
        <v>144</v>
      </c>
      <c r="BH19" s="566">
        <v>153</v>
      </c>
      <c r="BI19" s="566">
        <v>163</v>
      </c>
      <c r="BJ19" s="566">
        <v>157</v>
      </c>
      <c r="BK19" s="566">
        <v>150</v>
      </c>
      <c r="BL19" s="566"/>
      <c r="BN19" s="692"/>
      <c r="BO19" s="456" t="s">
        <v>9</v>
      </c>
      <c r="BP19" s="566">
        <v>1616</v>
      </c>
      <c r="BQ19" s="566">
        <v>1511</v>
      </c>
      <c r="BR19" s="566">
        <v>1545</v>
      </c>
      <c r="BS19" s="566">
        <v>1442</v>
      </c>
      <c r="BT19" s="566">
        <v>1544</v>
      </c>
      <c r="BU19" s="566">
        <v>1914</v>
      </c>
      <c r="BV19" s="566">
        <v>1507</v>
      </c>
      <c r="BW19" s="566">
        <v>1385</v>
      </c>
      <c r="BX19" s="566">
        <v>1228</v>
      </c>
      <c r="BY19" s="566">
        <v>1115</v>
      </c>
      <c r="BZ19" s="566">
        <v>1048</v>
      </c>
      <c r="CA19" s="566">
        <v>1028</v>
      </c>
      <c r="CB19" s="566">
        <v>968</v>
      </c>
      <c r="CC19" s="566">
        <v>879</v>
      </c>
      <c r="CD19" s="566">
        <v>866</v>
      </c>
      <c r="CE19" s="566">
        <v>906</v>
      </c>
      <c r="CF19" s="566">
        <v>650</v>
      </c>
      <c r="FR19" s="288"/>
    </row>
    <row r="20" spans="2:174">
      <c r="C20" s="363"/>
      <c r="D20" s="363"/>
      <c r="E20" s="363"/>
      <c r="F20" s="370"/>
      <c r="U20" s="82"/>
      <c r="Z20" s="427"/>
      <c r="AA20" s="427"/>
      <c r="AB20" s="427"/>
      <c r="AC20" s="572"/>
      <c r="AN20" s="360"/>
      <c r="AQ20" s="372"/>
      <c r="AR20" s="372"/>
      <c r="AS20" s="692"/>
      <c r="AT20" s="427" t="s">
        <v>34</v>
      </c>
      <c r="AU20" s="566">
        <v>388</v>
      </c>
      <c r="AV20" s="566">
        <v>334</v>
      </c>
      <c r="AW20" s="566">
        <v>332</v>
      </c>
      <c r="AX20" s="566">
        <v>274</v>
      </c>
      <c r="AY20" s="566">
        <v>372</v>
      </c>
      <c r="AZ20" s="566">
        <v>462</v>
      </c>
      <c r="BA20" s="566">
        <v>469</v>
      </c>
      <c r="BB20" s="566">
        <v>496</v>
      </c>
      <c r="BC20" s="566">
        <v>409</v>
      </c>
      <c r="BD20" s="566">
        <v>315</v>
      </c>
      <c r="BE20" s="566">
        <v>268</v>
      </c>
      <c r="BF20" s="566">
        <v>244</v>
      </c>
      <c r="BG20" s="566">
        <v>193</v>
      </c>
      <c r="BH20" s="566">
        <v>139</v>
      </c>
      <c r="BI20" s="566">
        <v>196</v>
      </c>
      <c r="BJ20" s="566">
        <v>174</v>
      </c>
      <c r="BK20" s="566">
        <v>162</v>
      </c>
      <c r="BL20" s="566"/>
      <c r="BN20" s="692"/>
      <c r="BO20" s="456" t="s">
        <v>34</v>
      </c>
      <c r="BP20" s="566">
        <v>1453</v>
      </c>
      <c r="BQ20" s="566">
        <v>1136</v>
      </c>
      <c r="BR20" s="566">
        <v>1194</v>
      </c>
      <c r="BS20" s="566">
        <v>988</v>
      </c>
      <c r="BT20" s="566">
        <v>1160</v>
      </c>
      <c r="BU20" s="566">
        <v>1379</v>
      </c>
      <c r="BV20" s="566">
        <v>1190</v>
      </c>
      <c r="BW20" s="566">
        <v>1192</v>
      </c>
      <c r="BX20" s="566">
        <v>1052</v>
      </c>
      <c r="BY20" s="566">
        <v>909</v>
      </c>
      <c r="BZ20" s="566">
        <v>874</v>
      </c>
      <c r="CA20" s="566">
        <v>828</v>
      </c>
      <c r="CB20" s="566">
        <v>807</v>
      </c>
      <c r="CC20" s="566">
        <v>787</v>
      </c>
      <c r="CD20" s="566">
        <v>770</v>
      </c>
      <c r="CE20" s="566">
        <v>737</v>
      </c>
      <c r="CF20" s="566">
        <v>687</v>
      </c>
      <c r="FR20" s="288"/>
    </row>
    <row r="21" spans="2:174">
      <c r="C21" s="363"/>
      <c r="D21" s="363"/>
      <c r="E21" s="363"/>
      <c r="F21" s="363"/>
      <c r="G21" s="363"/>
      <c r="H21" s="363"/>
      <c r="I21" s="363"/>
      <c r="J21" s="363"/>
      <c r="K21" s="363"/>
      <c r="L21" s="363"/>
      <c r="M21" s="363"/>
      <c r="U21" s="82"/>
      <c r="Z21" s="427"/>
      <c r="AA21" s="427"/>
      <c r="AB21" s="427"/>
      <c r="AC21" s="370"/>
      <c r="AN21" s="360"/>
      <c r="AQ21" s="372"/>
      <c r="AR21" s="372"/>
      <c r="AS21" s="692"/>
      <c r="AT21" s="427" t="s">
        <v>36</v>
      </c>
      <c r="AU21" s="566">
        <v>127</v>
      </c>
      <c r="AV21" s="566">
        <v>168</v>
      </c>
      <c r="AW21" s="566">
        <v>156</v>
      </c>
      <c r="AX21" s="566">
        <v>174</v>
      </c>
      <c r="AY21" s="566">
        <v>158</v>
      </c>
      <c r="AZ21" s="566">
        <v>186</v>
      </c>
      <c r="BA21" s="566">
        <v>232</v>
      </c>
      <c r="BB21" s="566">
        <v>269</v>
      </c>
      <c r="BC21" s="566">
        <v>310</v>
      </c>
      <c r="BD21" s="566">
        <v>316</v>
      </c>
      <c r="BE21" s="566">
        <v>252</v>
      </c>
      <c r="BF21" s="566">
        <v>288</v>
      </c>
      <c r="BG21" s="566">
        <v>243</v>
      </c>
      <c r="BH21" s="566">
        <v>233</v>
      </c>
      <c r="BI21" s="566">
        <v>201</v>
      </c>
      <c r="BJ21" s="566">
        <v>188</v>
      </c>
      <c r="BK21" s="566">
        <v>178</v>
      </c>
      <c r="BL21" s="566"/>
      <c r="BN21" s="692"/>
      <c r="BO21" s="456" t="s">
        <v>36</v>
      </c>
      <c r="BP21" s="566">
        <v>414</v>
      </c>
      <c r="BQ21" s="566">
        <v>399</v>
      </c>
      <c r="BR21" s="566">
        <v>425</v>
      </c>
      <c r="BS21" s="566">
        <v>437</v>
      </c>
      <c r="BT21" s="566">
        <v>389</v>
      </c>
      <c r="BU21" s="566">
        <v>467</v>
      </c>
      <c r="BV21" s="566">
        <v>504</v>
      </c>
      <c r="BW21" s="566">
        <v>554</v>
      </c>
      <c r="BX21" s="566">
        <v>613</v>
      </c>
      <c r="BY21" s="566">
        <v>617</v>
      </c>
      <c r="BZ21" s="566">
        <v>522</v>
      </c>
      <c r="CA21" s="566">
        <v>616</v>
      </c>
      <c r="CB21" s="566">
        <v>598</v>
      </c>
      <c r="CC21" s="566">
        <v>604</v>
      </c>
      <c r="CD21" s="566">
        <v>543</v>
      </c>
      <c r="CE21" s="566">
        <v>534</v>
      </c>
      <c r="CF21" s="566">
        <v>530</v>
      </c>
      <c r="FR21" s="288"/>
    </row>
    <row r="22" spans="2:174">
      <c r="B22" s="360" t="s">
        <v>14</v>
      </c>
      <c r="C22" s="363"/>
      <c r="D22" s="363"/>
      <c r="E22" s="363"/>
      <c r="F22" s="370"/>
      <c r="H22" s="360" t="s">
        <v>14</v>
      </c>
      <c r="U22" s="82"/>
      <c r="Z22" s="427"/>
      <c r="AA22" s="427"/>
      <c r="AB22" s="427"/>
      <c r="AC22" s="370"/>
      <c r="AN22" s="360"/>
      <c r="AQ22" s="372"/>
      <c r="AR22" s="372"/>
      <c r="AS22" s="692"/>
      <c r="AT22" s="427" t="s">
        <v>162</v>
      </c>
      <c r="AU22" s="375">
        <v>0</v>
      </c>
      <c r="AV22" s="375">
        <v>0</v>
      </c>
      <c r="AW22" s="375">
        <v>0</v>
      </c>
      <c r="AX22" s="375">
        <v>0</v>
      </c>
      <c r="AY22" s="375">
        <v>0</v>
      </c>
      <c r="AZ22" s="375">
        <v>0</v>
      </c>
      <c r="BA22" s="375">
        <v>0</v>
      </c>
      <c r="BB22" s="375">
        <v>0</v>
      </c>
      <c r="BC22" s="375">
        <v>0</v>
      </c>
      <c r="BD22" s="566">
        <v>0</v>
      </c>
      <c r="BE22" s="566">
        <v>0</v>
      </c>
      <c r="BF22" s="566">
        <v>7</v>
      </c>
      <c r="BG22" s="566">
        <v>4</v>
      </c>
      <c r="BH22" s="566">
        <v>7</v>
      </c>
      <c r="BI22" s="566">
        <v>13</v>
      </c>
      <c r="BJ22" s="566">
        <v>5</v>
      </c>
      <c r="BK22" s="566">
        <v>6</v>
      </c>
      <c r="BN22" s="692"/>
      <c r="BO22" s="427" t="s">
        <v>162</v>
      </c>
      <c r="BP22" s="375">
        <v>0</v>
      </c>
      <c r="BQ22" s="375">
        <v>0</v>
      </c>
      <c r="BR22" s="375">
        <v>0</v>
      </c>
      <c r="BS22" s="375">
        <v>0</v>
      </c>
      <c r="BT22" s="375">
        <v>0</v>
      </c>
      <c r="BU22" s="375">
        <v>0</v>
      </c>
      <c r="BV22" s="375">
        <v>0</v>
      </c>
      <c r="BW22" s="375">
        <v>0</v>
      </c>
      <c r="BX22" s="375">
        <v>0</v>
      </c>
      <c r="BY22" s="566">
        <v>0</v>
      </c>
      <c r="BZ22" s="566">
        <v>0</v>
      </c>
      <c r="CA22" s="566">
        <v>32</v>
      </c>
      <c r="CB22" s="566">
        <v>17</v>
      </c>
      <c r="CC22" s="566">
        <v>21</v>
      </c>
      <c r="CD22" s="566">
        <v>33</v>
      </c>
      <c r="CE22" s="566">
        <v>21</v>
      </c>
      <c r="CF22" s="566">
        <v>20</v>
      </c>
    </row>
    <row r="23" spans="2:174">
      <c r="C23" s="363"/>
      <c r="D23" s="363"/>
      <c r="E23" s="363"/>
      <c r="F23" s="370"/>
      <c r="J23" s="360" t="s">
        <v>14</v>
      </c>
      <c r="U23" s="82"/>
      <c r="Z23" s="427"/>
      <c r="AA23" s="427" t="s">
        <v>14</v>
      </c>
      <c r="AB23" s="427"/>
      <c r="AC23" s="370"/>
      <c r="AN23" s="360"/>
      <c r="AQ23" s="372"/>
      <c r="AR23" s="372"/>
      <c r="AS23" s="692"/>
      <c r="AT23" s="427" t="s">
        <v>37</v>
      </c>
      <c r="AU23" s="566">
        <v>5</v>
      </c>
      <c r="AV23" s="566">
        <v>9</v>
      </c>
      <c r="AW23" s="566">
        <v>4</v>
      </c>
      <c r="AX23" s="566">
        <v>13</v>
      </c>
      <c r="AY23" s="566">
        <v>16</v>
      </c>
      <c r="AZ23" s="566">
        <v>18</v>
      </c>
      <c r="BA23" s="566">
        <v>25</v>
      </c>
      <c r="BB23" s="566">
        <v>36</v>
      </c>
      <c r="BC23" s="566">
        <v>39</v>
      </c>
      <c r="BD23" s="566">
        <v>39</v>
      </c>
      <c r="BE23" s="566">
        <v>39</v>
      </c>
      <c r="BF23" s="566">
        <v>23</v>
      </c>
      <c r="BG23" s="566">
        <v>37</v>
      </c>
      <c r="BH23" s="566">
        <v>25</v>
      </c>
      <c r="BI23" s="566">
        <v>21</v>
      </c>
      <c r="BJ23" s="566">
        <v>19</v>
      </c>
      <c r="BK23" s="566">
        <v>24</v>
      </c>
      <c r="BL23" s="360" t="s">
        <v>14</v>
      </c>
      <c r="BN23" s="692"/>
      <c r="BO23" s="456" t="s">
        <v>37</v>
      </c>
      <c r="BP23" s="566">
        <v>20</v>
      </c>
      <c r="BQ23" s="566">
        <v>26</v>
      </c>
      <c r="BR23" s="566">
        <v>13</v>
      </c>
      <c r="BS23" s="566">
        <v>36</v>
      </c>
      <c r="BT23" s="566">
        <v>56</v>
      </c>
      <c r="BU23" s="566">
        <v>56</v>
      </c>
      <c r="BV23" s="566">
        <v>66</v>
      </c>
      <c r="BW23" s="566">
        <v>77</v>
      </c>
      <c r="BX23" s="566">
        <v>98</v>
      </c>
      <c r="BY23" s="566">
        <v>97</v>
      </c>
      <c r="BZ23" s="566">
        <v>84</v>
      </c>
      <c r="CA23" s="566">
        <v>57</v>
      </c>
      <c r="CB23" s="566">
        <v>87</v>
      </c>
      <c r="CC23" s="566">
        <v>69</v>
      </c>
      <c r="CD23" s="566">
        <v>65</v>
      </c>
      <c r="CE23" s="566">
        <v>57</v>
      </c>
      <c r="CF23" s="566">
        <v>61</v>
      </c>
    </row>
    <row r="24" spans="2:174" ht="18" customHeight="1">
      <c r="C24" s="363"/>
      <c r="D24" s="363"/>
      <c r="E24" s="363"/>
      <c r="U24" s="82"/>
      <c r="Z24" s="427"/>
      <c r="AA24" s="427"/>
      <c r="AB24" s="427"/>
      <c r="AN24" s="360"/>
      <c r="AQ24" s="372"/>
      <c r="AR24" s="372"/>
      <c r="AS24" s="693"/>
      <c r="AT24" s="442" t="s">
        <v>38</v>
      </c>
      <c r="AU24" s="568">
        <v>2</v>
      </c>
      <c r="AV24" s="568">
        <v>9</v>
      </c>
      <c r="AW24" s="569">
        <v>3</v>
      </c>
      <c r="AX24" s="568">
        <v>5</v>
      </c>
      <c r="AY24" s="568">
        <v>3</v>
      </c>
      <c r="AZ24" s="569">
        <v>18</v>
      </c>
      <c r="BA24" s="569">
        <v>54</v>
      </c>
      <c r="BB24" s="569">
        <v>48</v>
      </c>
      <c r="BC24" s="569">
        <v>45</v>
      </c>
      <c r="BD24" s="569">
        <v>72</v>
      </c>
      <c r="BE24" s="569">
        <v>42</v>
      </c>
      <c r="BF24" s="569">
        <v>35</v>
      </c>
      <c r="BG24" s="569">
        <v>33</v>
      </c>
      <c r="BH24" s="569">
        <v>47</v>
      </c>
      <c r="BI24" s="569">
        <v>42</v>
      </c>
      <c r="BJ24" s="569">
        <v>25</v>
      </c>
      <c r="BK24" s="569">
        <v>43</v>
      </c>
      <c r="BN24" s="693"/>
      <c r="BO24" s="567" t="s">
        <v>38</v>
      </c>
      <c r="BP24" s="568">
        <v>9</v>
      </c>
      <c r="BQ24" s="568">
        <v>23</v>
      </c>
      <c r="BR24" s="569">
        <v>12</v>
      </c>
      <c r="BS24" s="568">
        <v>18</v>
      </c>
      <c r="BT24" s="568">
        <v>11</v>
      </c>
      <c r="BU24" s="569">
        <v>46</v>
      </c>
      <c r="BV24" s="569">
        <v>123</v>
      </c>
      <c r="BW24" s="569">
        <v>138</v>
      </c>
      <c r="BX24" s="569">
        <v>104</v>
      </c>
      <c r="BY24" s="569">
        <v>137</v>
      </c>
      <c r="BZ24" s="569">
        <v>81</v>
      </c>
      <c r="CA24" s="569">
        <v>88</v>
      </c>
      <c r="CB24" s="569">
        <v>98</v>
      </c>
      <c r="CC24" s="569">
        <v>123</v>
      </c>
      <c r="CD24" s="569">
        <v>124</v>
      </c>
      <c r="CE24" s="569">
        <v>91</v>
      </c>
      <c r="CF24" s="569">
        <v>108</v>
      </c>
      <c r="CG24" s="360" t="s">
        <v>14</v>
      </c>
    </row>
    <row r="25" spans="2:174">
      <c r="C25" s="372"/>
      <c r="D25" s="372"/>
      <c r="E25" s="372"/>
      <c r="U25" s="82"/>
      <c r="V25" s="362"/>
      <c r="W25" s="362"/>
      <c r="AN25" s="360"/>
      <c r="AQ25" s="372"/>
      <c r="AR25" s="372"/>
      <c r="AS25" s="574"/>
      <c r="AT25" s="360" t="s">
        <v>14</v>
      </c>
      <c r="BI25" s="360"/>
      <c r="BJ25" s="360"/>
      <c r="CD25" s="360"/>
      <c r="CE25" s="360"/>
      <c r="CF25" s="459"/>
    </row>
    <row r="26" spans="2:174">
      <c r="B26" s="361" t="s">
        <v>21</v>
      </c>
      <c r="C26" s="115" t="s">
        <v>124</v>
      </c>
      <c r="D26" s="115" t="s">
        <v>123</v>
      </c>
      <c r="E26" s="115" t="s">
        <v>122</v>
      </c>
      <c r="F26" s="361" t="s">
        <v>49</v>
      </c>
      <c r="G26" s="361" t="s">
        <v>48</v>
      </c>
      <c r="H26" s="361" t="s">
        <v>47</v>
      </c>
      <c r="I26" s="361" t="s">
        <v>46</v>
      </c>
      <c r="J26" s="361" t="s">
        <v>45</v>
      </c>
      <c r="K26" s="361" t="s">
        <v>44</v>
      </c>
      <c r="L26" s="361" t="s">
        <v>43</v>
      </c>
      <c r="M26" s="361" t="s">
        <v>96</v>
      </c>
      <c r="N26" s="361" t="s">
        <v>69</v>
      </c>
      <c r="O26" s="361" t="s">
        <v>77</v>
      </c>
      <c r="P26" s="361" t="s">
        <v>161</v>
      </c>
      <c r="Q26" s="361" t="str">
        <f>Q3</f>
        <v>2018-19</v>
      </c>
      <c r="R26" s="362" t="s">
        <v>184</v>
      </c>
      <c r="S26" s="361" t="str">
        <f>S3</f>
        <v>2020-21</v>
      </c>
      <c r="T26" s="362"/>
      <c r="U26" s="382" t="s">
        <v>112</v>
      </c>
      <c r="V26" s="116"/>
      <c r="W26" s="116"/>
      <c r="Y26" s="361" t="s">
        <v>21</v>
      </c>
      <c r="Z26" s="361" t="s">
        <v>124</v>
      </c>
      <c r="AA26" s="361" t="s">
        <v>123</v>
      </c>
      <c r="AB26" s="361" t="s">
        <v>122</v>
      </c>
      <c r="AC26" s="361" t="s">
        <v>49</v>
      </c>
      <c r="AD26" s="361" t="s">
        <v>48</v>
      </c>
      <c r="AE26" s="361" t="s">
        <v>47</v>
      </c>
      <c r="AF26" s="361" t="s">
        <v>46</v>
      </c>
      <c r="AG26" s="361" t="s">
        <v>45</v>
      </c>
      <c r="AH26" s="361" t="s">
        <v>44</v>
      </c>
      <c r="AI26" s="361" t="s">
        <v>43</v>
      </c>
      <c r="AJ26" s="361" t="s">
        <v>96</v>
      </c>
      <c r="AK26" s="361" t="s">
        <v>69</v>
      </c>
      <c r="AL26" s="361" t="s">
        <v>77</v>
      </c>
      <c r="AM26" s="361" t="s">
        <v>161</v>
      </c>
      <c r="AN26" s="361" t="str">
        <f>AN3</f>
        <v>2018-19</v>
      </c>
      <c r="AO26" s="361" t="str">
        <f>AO3</f>
        <v>2019-20</v>
      </c>
      <c r="AP26" s="361" t="s">
        <v>174</v>
      </c>
      <c r="AQ26" s="372"/>
      <c r="AR26" s="372"/>
      <c r="AS26" s="574"/>
      <c r="AT26" s="564" t="s">
        <v>21</v>
      </c>
      <c r="AU26" s="564" t="s">
        <v>124</v>
      </c>
      <c r="AV26" s="564" t="s">
        <v>123</v>
      </c>
      <c r="AW26" s="564" t="s">
        <v>122</v>
      </c>
      <c r="AX26" s="564" t="s">
        <v>49</v>
      </c>
      <c r="AY26" s="564" t="s">
        <v>48</v>
      </c>
      <c r="AZ26" s="564" t="s">
        <v>47</v>
      </c>
      <c r="BA26" s="564" t="s">
        <v>46</v>
      </c>
      <c r="BB26" s="564" t="s">
        <v>45</v>
      </c>
      <c r="BC26" s="564" t="s">
        <v>44</v>
      </c>
      <c r="BD26" s="564" t="s">
        <v>43</v>
      </c>
      <c r="BE26" s="564" t="s">
        <v>96</v>
      </c>
      <c r="BF26" s="361" t="s">
        <v>69</v>
      </c>
      <c r="BG26" s="361" t="s">
        <v>77</v>
      </c>
      <c r="BH26" s="361" t="s">
        <v>161</v>
      </c>
      <c r="BI26" s="361" t="str">
        <f>BI3</f>
        <v>2018-19</v>
      </c>
      <c r="BJ26" s="361" t="str">
        <f>BJ3</f>
        <v>2019-20</v>
      </c>
      <c r="BK26" s="361" t="str">
        <f>BK3</f>
        <v>2020-21</v>
      </c>
      <c r="BO26" s="564" t="s">
        <v>21</v>
      </c>
      <c r="BP26" s="564" t="s">
        <v>124</v>
      </c>
      <c r="BQ26" s="564" t="s">
        <v>123</v>
      </c>
      <c r="BR26" s="564" t="s">
        <v>122</v>
      </c>
      <c r="BS26" s="564" t="s">
        <v>49</v>
      </c>
      <c r="BT26" s="564" t="s">
        <v>48</v>
      </c>
      <c r="BU26" s="564" t="s">
        <v>47</v>
      </c>
      <c r="BV26" s="564" t="s">
        <v>46</v>
      </c>
      <c r="BW26" s="564" t="s">
        <v>45</v>
      </c>
      <c r="BX26" s="564" t="s">
        <v>44</v>
      </c>
      <c r="BY26" s="564" t="s">
        <v>43</v>
      </c>
      <c r="BZ26" s="564" t="s">
        <v>96</v>
      </c>
      <c r="CA26" s="564" t="s">
        <v>69</v>
      </c>
      <c r="CB26" s="564" t="s">
        <v>77</v>
      </c>
      <c r="CC26" s="564" t="s">
        <v>161</v>
      </c>
      <c r="CD26" s="564" t="str">
        <f t="shared" ref="CD26:CE26" si="19">CD3</f>
        <v>2018-19</v>
      </c>
      <c r="CE26" s="564" t="str">
        <f t="shared" si="19"/>
        <v>2019-20</v>
      </c>
      <c r="CF26" s="361" t="str">
        <f>BK26</f>
        <v>2020-21</v>
      </c>
    </row>
    <row r="27" spans="2:174" ht="18" customHeight="1">
      <c r="B27" s="363" t="s">
        <v>33</v>
      </c>
      <c r="C27" s="364">
        <f t="shared" ref="C27:N29" si="20">Z27+AU27*$W$6+AU34*$W$8+AU41*$W$10</f>
        <v>2019.6</v>
      </c>
      <c r="D27" s="364">
        <f t="shared" si="20"/>
        <v>2304.4</v>
      </c>
      <c r="E27" s="364">
        <f t="shared" si="20"/>
        <v>2286.2000000000003</v>
      </c>
      <c r="F27" s="364">
        <f t="shared" si="20"/>
        <v>2297.4</v>
      </c>
      <c r="G27" s="364">
        <f t="shared" si="20"/>
        <v>2707</v>
      </c>
      <c r="H27" s="364">
        <f t="shared" si="20"/>
        <v>3235.2000000000003</v>
      </c>
      <c r="I27" s="364">
        <f t="shared" si="20"/>
        <v>2175</v>
      </c>
      <c r="J27" s="364">
        <f t="shared" si="20"/>
        <v>2178</v>
      </c>
      <c r="K27" s="364">
        <f t="shared" si="20"/>
        <v>1941.8000000000002</v>
      </c>
      <c r="L27" s="364">
        <f t="shared" si="20"/>
        <v>1799.4</v>
      </c>
      <c r="M27" s="364">
        <f t="shared" si="20"/>
        <v>1730.4</v>
      </c>
      <c r="N27" s="364">
        <f t="shared" si="20"/>
        <v>1813</v>
      </c>
      <c r="O27" s="364">
        <f t="shared" ref="O27:S29" si="21">AL27+BG27*$W$6+BG34*$W$8+BG41*$W$10</f>
        <v>1730.8</v>
      </c>
      <c r="P27" s="364">
        <f t="shared" si="21"/>
        <v>1596.8</v>
      </c>
      <c r="Q27" s="364">
        <f t="shared" si="21"/>
        <v>1853.2</v>
      </c>
      <c r="R27" s="364">
        <f t="shared" si="21"/>
        <v>1867.3999999999999</v>
      </c>
      <c r="S27" s="364">
        <f t="shared" si="21"/>
        <v>1333.6</v>
      </c>
      <c r="T27" s="116"/>
      <c r="U27" s="383">
        <v>416.15780340314603</v>
      </c>
      <c r="V27" s="116"/>
      <c r="W27" s="116"/>
      <c r="Y27" s="427" t="s">
        <v>33</v>
      </c>
      <c r="Z27" s="375">
        <v>1080</v>
      </c>
      <c r="AA27" s="375">
        <v>1233</v>
      </c>
      <c r="AB27" s="375">
        <v>1220</v>
      </c>
      <c r="AC27" s="375">
        <v>1226</v>
      </c>
      <c r="AD27" s="375">
        <v>1448</v>
      </c>
      <c r="AE27" s="375">
        <v>1707</v>
      </c>
      <c r="AF27" s="375">
        <v>1141</v>
      </c>
      <c r="AG27" s="375">
        <v>1164</v>
      </c>
      <c r="AH27" s="375">
        <v>1060</v>
      </c>
      <c r="AI27" s="375">
        <v>987</v>
      </c>
      <c r="AJ27" s="375">
        <v>979</v>
      </c>
      <c r="AK27" s="375">
        <v>1054</v>
      </c>
      <c r="AL27" s="375">
        <v>981</v>
      </c>
      <c r="AM27" s="375">
        <v>919</v>
      </c>
      <c r="AN27" s="375">
        <v>1062</v>
      </c>
      <c r="AO27" s="375">
        <v>1094</v>
      </c>
      <c r="AP27" s="375">
        <v>814</v>
      </c>
      <c r="AQ27" s="372"/>
      <c r="AR27" s="372"/>
      <c r="AS27" s="694" t="s">
        <v>99</v>
      </c>
      <c r="AT27" s="435" t="s">
        <v>33</v>
      </c>
      <c r="AU27" s="565">
        <v>380</v>
      </c>
      <c r="AV27" s="565">
        <v>440</v>
      </c>
      <c r="AW27" s="565">
        <v>426</v>
      </c>
      <c r="AX27" s="565">
        <v>420</v>
      </c>
      <c r="AY27" s="565">
        <v>491</v>
      </c>
      <c r="AZ27" s="565">
        <v>491</v>
      </c>
      <c r="BA27" s="565">
        <v>336</v>
      </c>
      <c r="BB27" s="565">
        <v>351</v>
      </c>
      <c r="BC27" s="565">
        <v>343</v>
      </c>
      <c r="BD27" s="565">
        <v>358</v>
      </c>
      <c r="BE27" s="565">
        <v>368</v>
      </c>
      <c r="BF27" s="565">
        <v>408</v>
      </c>
      <c r="BG27" s="565">
        <v>377</v>
      </c>
      <c r="BH27" s="565">
        <v>379</v>
      </c>
      <c r="BI27" s="565">
        <v>364</v>
      </c>
      <c r="BJ27" s="565">
        <v>451</v>
      </c>
      <c r="BK27" s="565">
        <v>280</v>
      </c>
      <c r="BN27" s="695" t="s">
        <v>51</v>
      </c>
      <c r="BO27" s="484" t="s">
        <v>33</v>
      </c>
      <c r="BP27" s="565">
        <v>325</v>
      </c>
      <c r="BQ27" s="565">
        <v>380</v>
      </c>
      <c r="BR27" s="565">
        <v>382</v>
      </c>
      <c r="BS27" s="565">
        <v>373</v>
      </c>
      <c r="BT27" s="565">
        <v>467</v>
      </c>
      <c r="BU27" s="565">
        <v>571</v>
      </c>
      <c r="BV27" s="565">
        <v>438</v>
      </c>
      <c r="BW27" s="565">
        <v>371</v>
      </c>
      <c r="BX27" s="565">
        <v>277</v>
      </c>
      <c r="BY27" s="565">
        <v>228</v>
      </c>
      <c r="BZ27" s="565">
        <v>200</v>
      </c>
      <c r="CA27" s="565">
        <v>164</v>
      </c>
      <c r="CB27" s="565">
        <v>156</v>
      </c>
      <c r="CC27" s="565">
        <v>131</v>
      </c>
      <c r="CD27" s="565">
        <v>231</v>
      </c>
      <c r="CE27" s="565">
        <v>191</v>
      </c>
      <c r="CF27" s="565">
        <v>131</v>
      </c>
    </row>
    <row r="28" spans="2:174" ht="18" customHeight="1">
      <c r="B28" s="363" t="s">
        <v>9</v>
      </c>
      <c r="C28" s="116">
        <f t="shared" si="20"/>
        <v>1468.3999999999999</v>
      </c>
      <c r="D28" s="116">
        <f t="shared" si="20"/>
        <v>1643.2</v>
      </c>
      <c r="E28" s="116">
        <f t="shared" si="20"/>
        <v>1574.8</v>
      </c>
      <c r="F28" s="116">
        <f t="shared" si="20"/>
        <v>1675</v>
      </c>
      <c r="G28" s="116">
        <f t="shared" si="20"/>
        <v>1706.4</v>
      </c>
      <c r="H28" s="116">
        <f t="shared" si="20"/>
        <v>2041.8</v>
      </c>
      <c r="I28" s="116">
        <f t="shared" si="20"/>
        <v>1742.8000000000002</v>
      </c>
      <c r="J28" s="116">
        <f t="shared" si="20"/>
        <v>1575.6</v>
      </c>
      <c r="K28" s="116">
        <f t="shared" si="20"/>
        <v>1365.8</v>
      </c>
      <c r="L28" s="116">
        <f t="shared" si="20"/>
        <v>1403.8</v>
      </c>
      <c r="M28" s="116">
        <f t="shared" si="20"/>
        <v>1179.2</v>
      </c>
      <c r="N28" s="116">
        <f t="shared" si="20"/>
        <v>1247.2</v>
      </c>
      <c r="O28" s="116">
        <f t="shared" si="21"/>
        <v>1222</v>
      </c>
      <c r="P28" s="116">
        <f t="shared" si="21"/>
        <v>1111.4000000000001</v>
      </c>
      <c r="Q28" s="116">
        <f t="shared" si="21"/>
        <v>1201.8</v>
      </c>
      <c r="R28" s="116">
        <f t="shared" si="21"/>
        <v>1297.8</v>
      </c>
      <c r="S28" s="116">
        <f t="shared" si="21"/>
        <v>1055</v>
      </c>
      <c r="T28" s="116"/>
      <c r="U28" s="383">
        <v>196.72504105420464</v>
      </c>
      <c r="V28" s="116"/>
      <c r="W28" s="116"/>
      <c r="Y28" s="427" t="s">
        <v>9</v>
      </c>
      <c r="Z28" s="375">
        <v>770</v>
      </c>
      <c r="AA28" s="375">
        <v>869</v>
      </c>
      <c r="AB28" s="375">
        <v>826</v>
      </c>
      <c r="AC28" s="375">
        <v>879</v>
      </c>
      <c r="AD28" s="375">
        <v>894</v>
      </c>
      <c r="AE28" s="375">
        <v>1056</v>
      </c>
      <c r="AF28" s="375">
        <v>897</v>
      </c>
      <c r="AG28" s="375">
        <v>817</v>
      </c>
      <c r="AH28" s="375">
        <v>716</v>
      </c>
      <c r="AI28" s="375">
        <v>752</v>
      </c>
      <c r="AJ28" s="375">
        <v>645</v>
      </c>
      <c r="AK28" s="375">
        <v>683</v>
      </c>
      <c r="AL28" s="375">
        <v>669</v>
      </c>
      <c r="AM28" s="375">
        <v>622</v>
      </c>
      <c r="AN28" s="375">
        <v>658</v>
      </c>
      <c r="AO28" s="375">
        <v>730</v>
      </c>
      <c r="AP28" s="375">
        <v>604</v>
      </c>
      <c r="AQ28" s="372"/>
      <c r="AR28" s="372"/>
      <c r="AS28" s="692"/>
      <c r="AT28" s="427" t="s">
        <v>9</v>
      </c>
      <c r="AU28" s="566">
        <v>252</v>
      </c>
      <c r="AV28" s="566">
        <v>284</v>
      </c>
      <c r="AW28" s="566">
        <v>267</v>
      </c>
      <c r="AX28" s="566">
        <v>245</v>
      </c>
      <c r="AY28" s="566">
        <v>274</v>
      </c>
      <c r="AZ28" s="566">
        <v>275</v>
      </c>
      <c r="BA28" s="566">
        <v>233</v>
      </c>
      <c r="BB28" s="566">
        <v>201</v>
      </c>
      <c r="BC28" s="566">
        <v>206</v>
      </c>
      <c r="BD28" s="566">
        <v>224</v>
      </c>
      <c r="BE28" s="566">
        <v>218</v>
      </c>
      <c r="BF28" s="566">
        <v>269</v>
      </c>
      <c r="BG28" s="566">
        <v>245</v>
      </c>
      <c r="BH28" s="566">
        <v>253</v>
      </c>
      <c r="BI28" s="566">
        <v>215</v>
      </c>
      <c r="BJ28" s="566">
        <v>270</v>
      </c>
      <c r="BK28" s="566">
        <v>213</v>
      </c>
      <c r="BN28" s="696"/>
      <c r="BO28" s="456" t="s">
        <v>9</v>
      </c>
      <c r="BP28" s="566">
        <v>293</v>
      </c>
      <c r="BQ28" s="566">
        <v>291</v>
      </c>
      <c r="BR28" s="566">
        <v>286</v>
      </c>
      <c r="BS28" s="566">
        <v>332</v>
      </c>
      <c r="BT28" s="566">
        <v>330</v>
      </c>
      <c r="BU28" s="566">
        <v>420</v>
      </c>
      <c r="BV28" s="566">
        <v>386</v>
      </c>
      <c r="BW28" s="566">
        <v>328</v>
      </c>
      <c r="BX28" s="566">
        <v>245</v>
      </c>
      <c r="BY28" s="566">
        <v>211</v>
      </c>
      <c r="BZ28" s="566">
        <v>139</v>
      </c>
      <c r="CA28" s="566">
        <v>165</v>
      </c>
      <c r="CB28" s="566">
        <v>133</v>
      </c>
      <c r="CC28" s="566">
        <v>103</v>
      </c>
      <c r="CD28" s="566">
        <v>158</v>
      </c>
      <c r="CE28" s="566">
        <v>189</v>
      </c>
      <c r="CF28" s="566">
        <v>151</v>
      </c>
    </row>
    <row r="29" spans="2:174">
      <c r="B29" s="363" t="s">
        <v>34</v>
      </c>
      <c r="C29" s="116">
        <f t="shared" si="20"/>
        <v>1645.6000000000001</v>
      </c>
      <c r="D29" s="116">
        <f t="shared" si="20"/>
        <v>1237.4000000000001</v>
      </c>
      <c r="E29" s="116">
        <f t="shared" si="20"/>
        <v>1184.8</v>
      </c>
      <c r="F29" s="116">
        <f t="shared" si="20"/>
        <v>1278.3999999999999</v>
      </c>
      <c r="G29" s="116">
        <f t="shared" si="20"/>
        <v>1316.1999999999998</v>
      </c>
      <c r="H29" s="116">
        <f t="shared" si="20"/>
        <v>1495.1999999999998</v>
      </c>
      <c r="I29" s="116">
        <f t="shared" si="20"/>
        <v>1452.8</v>
      </c>
      <c r="J29" s="116">
        <f t="shared" si="20"/>
        <v>1285</v>
      </c>
      <c r="K29" s="116">
        <f t="shared" si="20"/>
        <v>1162.2</v>
      </c>
      <c r="L29" s="116">
        <f t="shared" si="20"/>
        <v>1175.4000000000001</v>
      </c>
      <c r="M29" s="116">
        <f t="shared" si="20"/>
        <v>964.2</v>
      </c>
      <c r="N29" s="116">
        <f t="shared" si="20"/>
        <v>1071</v>
      </c>
      <c r="O29" s="116">
        <f t="shared" si="21"/>
        <v>1024</v>
      </c>
      <c r="P29" s="116">
        <f t="shared" si="21"/>
        <v>936.59999999999991</v>
      </c>
      <c r="Q29" s="116">
        <f t="shared" si="21"/>
        <v>1039.2</v>
      </c>
      <c r="R29" s="116">
        <f t="shared" si="21"/>
        <v>1009.1999999999999</v>
      </c>
      <c r="S29" s="116">
        <f t="shared" si="21"/>
        <v>965.4</v>
      </c>
      <c r="T29" s="116"/>
      <c r="U29" s="383">
        <v>160.7720484274414</v>
      </c>
      <c r="V29" s="116"/>
      <c r="W29" s="116"/>
      <c r="Y29" s="427" t="s">
        <v>34</v>
      </c>
      <c r="Z29" s="375">
        <v>882</v>
      </c>
      <c r="AA29" s="375">
        <v>646</v>
      </c>
      <c r="AB29" s="375">
        <v>620</v>
      </c>
      <c r="AC29" s="375">
        <v>669</v>
      </c>
      <c r="AD29" s="375">
        <v>688</v>
      </c>
      <c r="AE29" s="375">
        <v>769</v>
      </c>
      <c r="AF29" s="375">
        <v>744</v>
      </c>
      <c r="AG29" s="375">
        <v>659</v>
      </c>
      <c r="AH29" s="375">
        <v>605</v>
      </c>
      <c r="AI29" s="375">
        <v>627</v>
      </c>
      <c r="AJ29" s="375">
        <v>520</v>
      </c>
      <c r="AK29" s="375">
        <v>578</v>
      </c>
      <c r="AL29" s="375">
        <v>550</v>
      </c>
      <c r="AM29" s="375">
        <v>511</v>
      </c>
      <c r="AN29" s="375">
        <v>559</v>
      </c>
      <c r="AO29" s="375">
        <v>566</v>
      </c>
      <c r="AP29" s="375">
        <v>544</v>
      </c>
      <c r="AQ29" s="372"/>
      <c r="AR29" s="372"/>
      <c r="AS29" s="692"/>
      <c r="AT29" s="427" t="s">
        <v>34</v>
      </c>
      <c r="AU29" s="566">
        <v>323</v>
      </c>
      <c r="AV29" s="566">
        <v>198</v>
      </c>
      <c r="AW29" s="566">
        <v>190</v>
      </c>
      <c r="AX29" s="566">
        <v>196</v>
      </c>
      <c r="AY29" s="566">
        <v>187</v>
      </c>
      <c r="AZ29" s="566">
        <v>192</v>
      </c>
      <c r="BA29" s="566">
        <v>192</v>
      </c>
      <c r="BB29" s="566">
        <v>177</v>
      </c>
      <c r="BC29" s="566">
        <v>168</v>
      </c>
      <c r="BD29" s="566">
        <v>182</v>
      </c>
      <c r="BE29" s="566">
        <v>162</v>
      </c>
      <c r="BF29" s="566">
        <v>179</v>
      </c>
      <c r="BG29" s="566">
        <v>202</v>
      </c>
      <c r="BH29" s="566">
        <v>191</v>
      </c>
      <c r="BI29" s="566">
        <v>193</v>
      </c>
      <c r="BJ29" s="566">
        <v>193</v>
      </c>
      <c r="BK29" s="566">
        <v>193</v>
      </c>
      <c r="BN29" s="696"/>
      <c r="BO29" s="456" t="s">
        <v>34</v>
      </c>
      <c r="BP29" s="566">
        <v>284</v>
      </c>
      <c r="BQ29" s="566">
        <v>261</v>
      </c>
      <c r="BR29" s="566">
        <v>226</v>
      </c>
      <c r="BS29" s="566">
        <v>274</v>
      </c>
      <c r="BT29" s="566">
        <v>277</v>
      </c>
      <c r="BU29" s="566">
        <v>334</v>
      </c>
      <c r="BV29" s="566">
        <v>342</v>
      </c>
      <c r="BW29" s="566">
        <v>315</v>
      </c>
      <c r="BX29" s="566">
        <v>240</v>
      </c>
      <c r="BY29" s="566">
        <v>192</v>
      </c>
      <c r="BZ29" s="566">
        <v>148</v>
      </c>
      <c r="CA29" s="566">
        <v>155</v>
      </c>
      <c r="CB29" s="566">
        <v>135</v>
      </c>
      <c r="CC29" s="566">
        <v>103</v>
      </c>
      <c r="CD29" s="566">
        <v>173</v>
      </c>
      <c r="CE29" s="566">
        <v>151</v>
      </c>
      <c r="CF29" s="566">
        <v>149</v>
      </c>
    </row>
    <row r="30" spans="2:174" ht="18" customHeight="1">
      <c r="B30" s="363" t="s">
        <v>35</v>
      </c>
      <c r="C30" s="116">
        <f t="shared" ref="C30:N30" si="22">Z30</f>
        <v>134</v>
      </c>
      <c r="D30" s="116">
        <f t="shared" si="22"/>
        <v>215</v>
      </c>
      <c r="E30" s="116">
        <f t="shared" si="22"/>
        <v>269</v>
      </c>
      <c r="F30" s="116">
        <f t="shared" si="22"/>
        <v>382</v>
      </c>
      <c r="G30" s="116">
        <f t="shared" si="22"/>
        <v>527</v>
      </c>
      <c r="H30" s="116">
        <f t="shared" si="22"/>
        <v>582</v>
      </c>
      <c r="I30" s="116">
        <f t="shared" si="22"/>
        <v>626</v>
      </c>
      <c r="J30" s="116">
        <f t="shared" si="22"/>
        <v>627</v>
      </c>
      <c r="K30" s="116">
        <f t="shared" si="22"/>
        <v>615</v>
      </c>
      <c r="L30" s="116">
        <f t="shared" si="22"/>
        <v>945</v>
      </c>
      <c r="M30" s="116">
        <f t="shared" si="22"/>
        <v>1061</v>
      </c>
      <c r="N30" s="116">
        <f t="shared" si="22"/>
        <v>1085</v>
      </c>
      <c r="O30" s="116">
        <f t="shared" ref="O30" si="23">AL30</f>
        <v>1057</v>
      </c>
      <c r="P30" s="116">
        <f t="shared" ref="P30" si="24">AM30</f>
        <v>1016</v>
      </c>
      <c r="Q30" s="116">
        <f t="shared" ref="Q30" si="25">AN30</f>
        <v>1322</v>
      </c>
      <c r="R30" s="116">
        <f t="shared" ref="R30:S30" si="26">AO30</f>
        <v>1216</v>
      </c>
      <c r="S30" s="116">
        <f t="shared" si="26"/>
        <v>1016</v>
      </c>
      <c r="T30" s="116"/>
      <c r="U30" s="383">
        <v>243.25697432048185</v>
      </c>
      <c r="V30" s="116"/>
      <c r="W30" s="116"/>
      <c r="Y30" s="427" t="s">
        <v>35</v>
      </c>
      <c r="Z30" s="375">
        <v>134</v>
      </c>
      <c r="AA30" s="375">
        <v>215</v>
      </c>
      <c r="AB30" s="375">
        <v>269</v>
      </c>
      <c r="AC30" s="375">
        <v>382</v>
      </c>
      <c r="AD30" s="375">
        <v>527</v>
      </c>
      <c r="AE30" s="375">
        <v>582</v>
      </c>
      <c r="AF30" s="375">
        <v>626</v>
      </c>
      <c r="AG30" s="375">
        <v>627</v>
      </c>
      <c r="AH30" s="375">
        <v>615</v>
      </c>
      <c r="AI30" s="375">
        <v>945</v>
      </c>
      <c r="AJ30" s="375">
        <v>1061</v>
      </c>
      <c r="AK30" s="375">
        <v>1085</v>
      </c>
      <c r="AL30" s="375">
        <v>1057</v>
      </c>
      <c r="AM30" s="375">
        <v>1016</v>
      </c>
      <c r="AN30" s="375">
        <v>1322</v>
      </c>
      <c r="AO30" s="375">
        <v>1216</v>
      </c>
      <c r="AP30" s="375">
        <v>1016</v>
      </c>
      <c r="AQ30" s="372"/>
      <c r="AR30" s="372"/>
      <c r="AS30" s="692"/>
      <c r="AT30" s="427" t="s">
        <v>36</v>
      </c>
      <c r="AU30" s="566">
        <v>85</v>
      </c>
      <c r="AV30" s="566">
        <v>83</v>
      </c>
      <c r="AW30" s="566">
        <v>69</v>
      </c>
      <c r="AX30" s="566">
        <v>72</v>
      </c>
      <c r="AY30" s="566">
        <v>76</v>
      </c>
      <c r="AZ30" s="566">
        <v>78</v>
      </c>
      <c r="BA30" s="566">
        <v>90</v>
      </c>
      <c r="BB30" s="566">
        <v>92</v>
      </c>
      <c r="BC30" s="566">
        <v>84</v>
      </c>
      <c r="BD30" s="566">
        <v>111</v>
      </c>
      <c r="BE30" s="566">
        <v>103</v>
      </c>
      <c r="BF30" s="566">
        <v>102</v>
      </c>
      <c r="BG30" s="566">
        <v>112</v>
      </c>
      <c r="BH30" s="566">
        <v>160</v>
      </c>
      <c r="BI30" s="566">
        <v>137</v>
      </c>
      <c r="BJ30" s="566">
        <v>145</v>
      </c>
      <c r="BK30" s="566">
        <v>122</v>
      </c>
      <c r="BN30" s="696"/>
      <c r="BO30" s="456" t="s">
        <v>36</v>
      </c>
      <c r="BP30" s="566">
        <v>165</v>
      </c>
      <c r="BQ30" s="566">
        <v>166</v>
      </c>
      <c r="BR30" s="566">
        <v>123</v>
      </c>
      <c r="BS30" s="566">
        <v>167</v>
      </c>
      <c r="BT30" s="566">
        <v>176</v>
      </c>
      <c r="BU30" s="566">
        <v>190</v>
      </c>
      <c r="BV30" s="566">
        <v>202</v>
      </c>
      <c r="BW30" s="566">
        <v>214</v>
      </c>
      <c r="BX30" s="566">
        <v>210</v>
      </c>
      <c r="BY30" s="566">
        <v>249</v>
      </c>
      <c r="BZ30" s="566">
        <v>169</v>
      </c>
      <c r="CA30" s="566">
        <v>187</v>
      </c>
      <c r="CB30" s="566">
        <v>141</v>
      </c>
      <c r="CC30" s="566">
        <v>172</v>
      </c>
      <c r="CD30" s="566">
        <v>119</v>
      </c>
      <c r="CE30" s="566">
        <v>182</v>
      </c>
      <c r="CF30" s="566">
        <v>181</v>
      </c>
    </row>
    <row r="31" spans="2:174">
      <c r="B31" s="363" t="s">
        <v>36</v>
      </c>
      <c r="C31" s="116">
        <f t="shared" ref="C31:N31" si="27">Z31+$W$13*Z32+$W$6*(AU30+$W$13*AU31)+$W$8*(AU37+$W$13*AU38)+$W$10*(AU44+$W$13*AU45)</f>
        <v>554.20000000000005</v>
      </c>
      <c r="D31" s="116">
        <f t="shared" si="27"/>
        <v>547.6</v>
      </c>
      <c r="E31" s="116">
        <f t="shared" si="27"/>
        <v>481.79999999999995</v>
      </c>
      <c r="F31" s="116">
        <f t="shared" si="27"/>
        <v>541.20000000000005</v>
      </c>
      <c r="G31" s="116">
        <f t="shared" si="27"/>
        <v>571.6</v>
      </c>
      <c r="H31" s="116">
        <f t="shared" si="27"/>
        <v>636.59999999999991</v>
      </c>
      <c r="I31" s="116">
        <f t="shared" si="27"/>
        <v>689</v>
      </c>
      <c r="J31" s="116">
        <f t="shared" si="27"/>
        <v>729</v>
      </c>
      <c r="K31" s="116">
        <f t="shared" si="27"/>
        <v>727.6</v>
      </c>
      <c r="L31" s="116">
        <f t="shared" si="27"/>
        <v>872.4</v>
      </c>
      <c r="M31" s="116">
        <f t="shared" si="27"/>
        <v>696.19999999999993</v>
      </c>
      <c r="N31" s="116">
        <f t="shared" si="27"/>
        <v>750.4</v>
      </c>
      <c r="O31" s="116">
        <f>AL31+$W$13*AL32+$W$6*(BG30+$W$13*BG31)+$W$8*(BG37+$W$13*BG38)+$W$10*(BG44+$W$13*BG45)</f>
        <v>736.80000000000007</v>
      </c>
      <c r="P31" s="116">
        <f>AM31+$W$13*AM32+$W$6*(BH30+$W$13*BH31)+$W$8*(BH37+$W$13*BH38)+$W$10*(BH44+$W$13*BH45)</f>
        <v>935.4</v>
      </c>
      <c r="Q31" s="116">
        <f>AN31+$W$13*AN32+$W$6*(BI30+$W$13*BI31)+$W$8*(BI37+$W$13*BI38)+$W$10*(BI44+$W$13*BI45)</f>
        <v>697.8</v>
      </c>
      <c r="R31" s="116">
        <f>AO31+$W$13*AO32+$W$6*(BJ30+$W$13*BJ31)+$W$8*(BJ37+$W$13*BJ38)+$W$10*(BJ44+$W$13*BJ45)</f>
        <v>852.4</v>
      </c>
      <c r="S31" s="116">
        <f>AP31+$W$13*AP32+$W$6*(BK30+$W$13*BK31)+$W$8*(BK37+$W$13*BK38)+$W$10*(BK44+$W$13*BK45)</f>
        <v>813.9</v>
      </c>
      <c r="T31" s="116"/>
      <c r="U31" s="383">
        <v>117.66573370734918</v>
      </c>
      <c r="V31" s="116"/>
      <c r="W31" s="116"/>
      <c r="Y31" s="427" t="s">
        <v>36</v>
      </c>
      <c r="Z31" s="375">
        <v>291</v>
      </c>
      <c r="AA31" s="375">
        <v>291</v>
      </c>
      <c r="AB31" s="375">
        <v>252</v>
      </c>
      <c r="AC31" s="375">
        <v>277</v>
      </c>
      <c r="AD31" s="375">
        <v>291</v>
      </c>
      <c r="AE31" s="375">
        <v>327</v>
      </c>
      <c r="AF31" s="375">
        <v>354</v>
      </c>
      <c r="AG31" s="375">
        <v>370</v>
      </c>
      <c r="AH31" s="375">
        <v>372</v>
      </c>
      <c r="AI31" s="375">
        <v>447</v>
      </c>
      <c r="AJ31" s="375">
        <v>365</v>
      </c>
      <c r="AK31" s="375">
        <v>384</v>
      </c>
      <c r="AL31" s="375">
        <v>382</v>
      </c>
      <c r="AM31" s="375">
        <v>491</v>
      </c>
      <c r="AN31" s="375">
        <v>367</v>
      </c>
      <c r="AO31" s="375">
        <v>451</v>
      </c>
      <c r="AP31" s="375">
        <v>440</v>
      </c>
      <c r="AQ31" s="372"/>
      <c r="AR31" s="372"/>
      <c r="AS31" s="692"/>
      <c r="AT31" s="427" t="s">
        <v>162</v>
      </c>
      <c r="AU31" s="375">
        <v>0</v>
      </c>
      <c r="AV31" s="375">
        <v>0</v>
      </c>
      <c r="AW31" s="375">
        <v>0</v>
      </c>
      <c r="AX31" s="375">
        <v>0</v>
      </c>
      <c r="AY31" s="375">
        <v>0</v>
      </c>
      <c r="AZ31" s="375">
        <v>0</v>
      </c>
      <c r="BA31" s="375">
        <v>0</v>
      </c>
      <c r="BB31" s="375">
        <v>0</v>
      </c>
      <c r="BC31" s="375">
        <v>0</v>
      </c>
      <c r="BD31" s="566">
        <v>0</v>
      </c>
      <c r="BE31" s="566">
        <v>0</v>
      </c>
      <c r="BF31" s="566">
        <v>6</v>
      </c>
      <c r="BG31" s="566">
        <v>4</v>
      </c>
      <c r="BH31" s="566">
        <v>7</v>
      </c>
      <c r="BI31" s="566">
        <v>11</v>
      </c>
      <c r="BJ31" s="566">
        <v>7</v>
      </c>
      <c r="BK31" s="566">
        <v>6</v>
      </c>
      <c r="BN31" s="696"/>
      <c r="BO31" s="427" t="s">
        <v>162</v>
      </c>
      <c r="BP31" s="375">
        <v>0</v>
      </c>
      <c r="BQ31" s="375">
        <v>0</v>
      </c>
      <c r="BR31" s="375">
        <v>0</v>
      </c>
      <c r="BS31" s="375">
        <v>0</v>
      </c>
      <c r="BT31" s="375">
        <v>0</v>
      </c>
      <c r="BU31" s="375">
        <v>0</v>
      </c>
      <c r="BV31" s="375">
        <v>0</v>
      </c>
      <c r="BW31" s="375">
        <v>0</v>
      </c>
      <c r="BX31" s="375">
        <v>0</v>
      </c>
      <c r="BY31" s="566">
        <v>0</v>
      </c>
      <c r="BZ31" s="566">
        <v>0</v>
      </c>
      <c r="CA31" s="566">
        <v>1</v>
      </c>
      <c r="CB31" s="566">
        <v>2</v>
      </c>
      <c r="CC31" s="566">
        <v>6</v>
      </c>
      <c r="CD31" s="566">
        <v>2</v>
      </c>
      <c r="CE31" s="566">
        <v>3</v>
      </c>
      <c r="CF31" s="566">
        <v>3</v>
      </c>
    </row>
    <row r="32" spans="2:174">
      <c r="B32" s="363" t="s">
        <v>37</v>
      </c>
      <c r="C32" s="116">
        <f t="shared" ref="C32:N33" si="28">Z33+AU32*$W$6+AU39*$W$8+AU46*$W$10</f>
        <v>16.399999999999999</v>
      </c>
      <c r="D32" s="116">
        <f t="shared" si="28"/>
        <v>35.4</v>
      </c>
      <c r="E32" s="116">
        <f t="shared" si="28"/>
        <v>67.2</v>
      </c>
      <c r="F32" s="116">
        <f t="shared" si="28"/>
        <v>20.399999999999999</v>
      </c>
      <c r="G32" s="116">
        <f t="shared" si="28"/>
        <v>14.2</v>
      </c>
      <c r="H32" s="116">
        <f t="shared" si="28"/>
        <v>42.400000000000006</v>
      </c>
      <c r="I32" s="116">
        <f t="shared" si="28"/>
        <v>72.800000000000011</v>
      </c>
      <c r="J32" s="116">
        <f t="shared" si="28"/>
        <v>97.4</v>
      </c>
      <c r="K32" s="116">
        <f t="shared" si="28"/>
        <v>60.599999999999994</v>
      </c>
      <c r="L32" s="116">
        <f t="shared" si="28"/>
        <v>54.6</v>
      </c>
      <c r="M32" s="116">
        <f t="shared" si="28"/>
        <v>14.8</v>
      </c>
      <c r="N32" s="116">
        <f t="shared" si="28"/>
        <v>30.4</v>
      </c>
      <c r="O32" s="116">
        <f t="shared" ref="O32:S33" si="29">AL33+BG32*$W$6+BG39*$W$8+BG46*$W$10</f>
        <v>57</v>
      </c>
      <c r="P32" s="116">
        <f t="shared" si="29"/>
        <v>64.2</v>
      </c>
      <c r="Q32" s="116">
        <f t="shared" si="29"/>
        <v>61</v>
      </c>
      <c r="R32" s="116">
        <f t="shared" si="29"/>
        <v>75.8</v>
      </c>
      <c r="S32" s="116">
        <f t="shared" si="29"/>
        <v>83.8</v>
      </c>
      <c r="T32" s="116"/>
      <c r="U32" s="383">
        <v>27.323258305781245</v>
      </c>
      <c r="V32" s="116"/>
      <c r="W32" s="116"/>
      <c r="Y32" s="427" t="s">
        <v>162</v>
      </c>
      <c r="Z32" s="375">
        <v>0</v>
      </c>
      <c r="AA32" s="375">
        <v>0</v>
      </c>
      <c r="AB32" s="375">
        <v>0</v>
      </c>
      <c r="AC32" s="375">
        <v>0</v>
      </c>
      <c r="AD32" s="375">
        <v>0</v>
      </c>
      <c r="AE32" s="375">
        <v>0</v>
      </c>
      <c r="AF32" s="375">
        <v>0</v>
      </c>
      <c r="AG32" s="375">
        <v>0</v>
      </c>
      <c r="AH32" s="375">
        <v>0</v>
      </c>
      <c r="AI32" s="375">
        <v>0</v>
      </c>
      <c r="AJ32" s="375">
        <v>0</v>
      </c>
      <c r="AK32" s="375">
        <v>12</v>
      </c>
      <c r="AL32" s="375">
        <v>10</v>
      </c>
      <c r="AM32" s="375">
        <v>17</v>
      </c>
      <c r="AN32" s="375">
        <v>20</v>
      </c>
      <c r="AO32" s="375">
        <v>11</v>
      </c>
      <c r="AP32" s="375">
        <v>13</v>
      </c>
      <c r="AQ32" s="372"/>
      <c r="AR32" s="372"/>
      <c r="AS32" s="692"/>
      <c r="AT32" s="427" t="s">
        <v>37</v>
      </c>
      <c r="AU32" s="566">
        <v>4</v>
      </c>
      <c r="AV32" s="566">
        <v>7</v>
      </c>
      <c r="AW32" s="566">
        <v>25</v>
      </c>
      <c r="AX32" s="566">
        <v>3</v>
      </c>
      <c r="AY32" s="566">
        <v>2</v>
      </c>
      <c r="AZ32" s="566">
        <v>9</v>
      </c>
      <c r="BA32" s="566">
        <v>13</v>
      </c>
      <c r="BB32" s="566">
        <v>10</v>
      </c>
      <c r="BC32" s="566">
        <v>5</v>
      </c>
      <c r="BD32" s="566">
        <v>5</v>
      </c>
      <c r="BE32" s="566">
        <v>1</v>
      </c>
      <c r="BF32" s="566">
        <v>5</v>
      </c>
      <c r="BG32" s="566">
        <v>3</v>
      </c>
      <c r="BH32" s="566">
        <v>7</v>
      </c>
      <c r="BI32" s="566">
        <v>7</v>
      </c>
      <c r="BJ32" s="566">
        <v>8</v>
      </c>
      <c r="BK32" s="566">
        <v>3</v>
      </c>
      <c r="BN32" s="696"/>
      <c r="BO32" s="456" t="s">
        <v>37</v>
      </c>
      <c r="BP32" s="566">
        <v>6</v>
      </c>
      <c r="BQ32" s="566">
        <v>14</v>
      </c>
      <c r="BR32" s="566">
        <v>26</v>
      </c>
      <c r="BS32" s="566">
        <v>7</v>
      </c>
      <c r="BT32" s="566">
        <v>6</v>
      </c>
      <c r="BU32" s="566">
        <v>15</v>
      </c>
      <c r="BV32" s="566">
        <v>29</v>
      </c>
      <c r="BW32" s="566">
        <v>34</v>
      </c>
      <c r="BX32" s="566">
        <v>25</v>
      </c>
      <c r="BY32" s="566">
        <v>19</v>
      </c>
      <c r="BZ32" s="566">
        <v>5</v>
      </c>
      <c r="CA32" s="566">
        <v>11</v>
      </c>
      <c r="CB32" s="566">
        <v>22</v>
      </c>
      <c r="CC32" s="566">
        <v>14</v>
      </c>
      <c r="CD32" s="566">
        <v>22</v>
      </c>
      <c r="CE32" s="566">
        <v>24</v>
      </c>
      <c r="CF32" s="566">
        <v>26</v>
      </c>
    </row>
    <row r="33" spans="2:84">
      <c r="B33" s="363" t="s">
        <v>38</v>
      </c>
      <c r="C33" s="116">
        <f t="shared" si="28"/>
        <v>121.80000000000001</v>
      </c>
      <c r="D33" s="116">
        <f t="shared" si="28"/>
        <v>109.2</v>
      </c>
      <c r="E33" s="116">
        <f t="shared" si="28"/>
        <v>79</v>
      </c>
      <c r="F33" s="116">
        <f t="shared" si="28"/>
        <v>62.2</v>
      </c>
      <c r="G33" s="116">
        <f t="shared" si="28"/>
        <v>108.39999999999999</v>
      </c>
      <c r="H33" s="116">
        <f t="shared" si="28"/>
        <v>288</v>
      </c>
      <c r="I33" s="116">
        <f t="shared" si="28"/>
        <v>353</v>
      </c>
      <c r="J33" s="116">
        <f t="shared" si="28"/>
        <v>649.20000000000005</v>
      </c>
      <c r="K33" s="116">
        <f t="shared" si="28"/>
        <v>376</v>
      </c>
      <c r="L33" s="116">
        <f t="shared" si="28"/>
        <v>641.80000000000007</v>
      </c>
      <c r="M33" s="116">
        <f t="shared" si="28"/>
        <v>492.79999999999995</v>
      </c>
      <c r="N33" s="116">
        <f t="shared" si="28"/>
        <v>460</v>
      </c>
      <c r="O33" s="116">
        <f t="shared" si="29"/>
        <v>501.2</v>
      </c>
      <c r="P33" s="116">
        <f t="shared" si="29"/>
        <v>418.2</v>
      </c>
      <c r="Q33" s="116">
        <f t="shared" si="29"/>
        <v>430.20000000000005</v>
      </c>
      <c r="R33" s="116">
        <f t="shared" si="29"/>
        <v>674.8</v>
      </c>
      <c r="S33" s="116">
        <f t="shared" si="29"/>
        <v>649.80000000000007</v>
      </c>
      <c r="T33" s="116"/>
      <c r="U33" s="383">
        <v>223.83913271216306</v>
      </c>
      <c r="V33" s="116"/>
      <c r="W33" s="116"/>
      <c r="Y33" s="427" t="s">
        <v>37</v>
      </c>
      <c r="Z33" s="375">
        <v>9</v>
      </c>
      <c r="AA33" s="375">
        <v>18</v>
      </c>
      <c r="AB33" s="375">
        <v>36</v>
      </c>
      <c r="AC33" s="375">
        <v>11</v>
      </c>
      <c r="AD33" s="375">
        <v>7</v>
      </c>
      <c r="AE33" s="375">
        <v>22</v>
      </c>
      <c r="AF33" s="375">
        <v>39</v>
      </c>
      <c r="AG33" s="375">
        <v>49</v>
      </c>
      <c r="AH33" s="375">
        <v>29</v>
      </c>
      <c r="AI33" s="375">
        <v>27</v>
      </c>
      <c r="AJ33" s="375">
        <v>7</v>
      </c>
      <c r="AK33" s="375">
        <v>15</v>
      </c>
      <c r="AL33" s="375">
        <v>28</v>
      </c>
      <c r="AM33" s="375">
        <v>32</v>
      </c>
      <c r="AN33" s="375">
        <v>30</v>
      </c>
      <c r="AO33" s="375">
        <v>38</v>
      </c>
      <c r="AP33" s="375">
        <v>41</v>
      </c>
      <c r="AQ33" s="372"/>
      <c r="AR33" s="372"/>
      <c r="AS33" s="693"/>
      <c r="AT33" s="442" t="s">
        <v>38</v>
      </c>
      <c r="AU33" s="568">
        <v>33</v>
      </c>
      <c r="AV33" s="568">
        <v>24</v>
      </c>
      <c r="AW33" s="569">
        <v>9</v>
      </c>
      <c r="AX33" s="568">
        <v>12</v>
      </c>
      <c r="AY33" s="568">
        <v>37</v>
      </c>
      <c r="AZ33" s="569">
        <v>63</v>
      </c>
      <c r="BA33" s="569">
        <v>63</v>
      </c>
      <c r="BB33" s="569">
        <v>84</v>
      </c>
      <c r="BC33" s="569">
        <v>62</v>
      </c>
      <c r="BD33" s="569">
        <v>94</v>
      </c>
      <c r="BE33" s="569">
        <v>78</v>
      </c>
      <c r="BF33" s="569">
        <v>67</v>
      </c>
      <c r="BG33" s="569">
        <v>70</v>
      </c>
      <c r="BH33" s="569">
        <v>51</v>
      </c>
      <c r="BI33" s="569">
        <v>62</v>
      </c>
      <c r="BJ33" s="569">
        <v>121</v>
      </c>
      <c r="BK33" s="569">
        <v>97</v>
      </c>
      <c r="BN33" s="696"/>
      <c r="BO33" s="567" t="s">
        <v>38</v>
      </c>
      <c r="BP33" s="568">
        <v>56</v>
      </c>
      <c r="BQ33" s="568">
        <v>42</v>
      </c>
      <c r="BR33" s="569">
        <v>30</v>
      </c>
      <c r="BS33" s="568">
        <v>26</v>
      </c>
      <c r="BT33" s="568">
        <v>51</v>
      </c>
      <c r="BU33" s="569">
        <v>93</v>
      </c>
      <c r="BV33" s="569">
        <v>112</v>
      </c>
      <c r="BW33" s="569">
        <v>216</v>
      </c>
      <c r="BX33" s="569">
        <v>119</v>
      </c>
      <c r="BY33" s="569">
        <v>208</v>
      </c>
      <c r="BZ33" s="569">
        <v>141</v>
      </c>
      <c r="CA33" s="569">
        <v>131</v>
      </c>
      <c r="CB33" s="569">
        <v>131</v>
      </c>
      <c r="CC33" s="569">
        <v>121</v>
      </c>
      <c r="CD33" s="569">
        <v>131</v>
      </c>
      <c r="CE33" s="569">
        <v>209</v>
      </c>
      <c r="CF33" s="569">
        <v>204</v>
      </c>
    </row>
    <row r="34" spans="2:84" ht="18" customHeight="1">
      <c r="B34" s="363" t="s">
        <v>39</v>
      </c>
      <c r="C34" s="116">
        <f t="shared" ref="C34:N37" si="30">Z35</f>
        <v>0</v>
      </c>
      <c r="D34" s="116">
        <f t="shared" si="30"/>
        <v>0</v>
      </c>
      <c r="E34" s="116">
        <f t="shared" si="30"/>
        <v>0</v>
      </c>
      <c r="F34" s="116">
        <f t="shared" si="30"/>
        <v>125</v>
      </c>
      <c r="G34" s="116">
        <f t="shared" si="30"/>
        <v>135</v>
      </c>
      <c r="H34" s="116">
        <f t="shared" si="30"/>
        <v>124</v>
      </c>
      <c r="I34" s="116">
        <f t="shared" si="30"/>
        <v>200</v>
      </c>
      <c r="J34" s="116">
        <f t="shared" si="30"/>
        <v>216</v>
      </c>
      <c r="K34" s="116">
        <f t="shared" si="30"/>
        <v>215</v>
      </c>
      <c r="L34" s="116">
        <f t="shared" si="30"/>
        <v>218</v>
      </c>
      <c r="M34" s="116">
        <f t="shared" si="30"/>
        <v>196</v>
      </c>
      <c r="N34" s="116">
        <f t="shared" si="30"/>
        <v>306</v>
      </c>
      <c r="O34" s="116">
        <f t="shared" ref="O34:O37" si="31">AL35</f>
        <v>168</v>
      </c>
      <c r="P34" s="116">
        <f t="shared" ref="P34:P37" si="32">AM35</f>
        <v>223</v>
      </c>
      <c r="Q34" s="116">
        <f t="shared" ref="Q34:Q37" si="33">AN35</f>
        <v>229</v>
      </c>
      <c r="R34" s="116">
        <f t="shared" ref="R34:S37" si="34">AO35</f>
        <v>234</v>
      </c>
      <c r="S34" s="116">
        <f t="shared" si="34"/>
        <v>156</v>
      </c>
      <c r="T34" s="116"/>
      <c r="U34" s="393">
        <v>37.959878568725451</v>
      </c>
      <c r="V34" s="116"/>
      <c r="W34" s="116"/>
      <c r="Y34" s="427" t="s">
        <v>38</v>
      </c>
      <c r="Z34" s="375">
        <v>64</v>
      </c>
      <c r="AA34" s="375">
        <v>57</v>
      </c>
      <c r="AB34" s="375">
        <v>41</v>
      </c>
      <c r="AC34" s="375">
        <v>34</v>
      </c>
      <c r="AD34" s="375">
        <v>57</v>
      </c>
      <c r="AE34" s="375">
        <v>154</v>
      </c>
      <c r="AF34" s="375">
        <v>186</v>
      </c>
      <c r="AG34" s="375">
        <v>331</v>
      </c>
      <c r="AH34" s="375">
        <v>196</v>
      </c>
      <c r="AI34" s="375">
        <v>330</v>
      </c>
      <c r="AJ34" s="375">
        <v>258</v>
      </c>
      <c r="AK34" s="375">
        <v>241</v>
      </c>
      <c r="AL34" s="375">
        <v>257</v>
      </c>
      <c r="AM34" s="375">
        <v>218</v>
      </c>
      <c r="AN34" s="375">
        <v>229</v>
      </c>
      <c r="AO34" s="375">
        <v>353</v>
      </c>
      <c r="AP34" s="375">
        <v>347</v>
      </c>
      <c r="AQ34" s="372"/>
      <c r="AR34" s="372"/>
      <c r="AS34" s="692" t="s">
        <v>100</v>
      </c>
      <c r="AT34" s="435" t="s">
        <v>33</v>
      </c>
      <c r="AU34" s="565">
        <v>446</v>
      </c>
      <c r="AV34" s="565">
        <v>525</v>
      </c>
      <c r="AW34" s="565">
        <v>507</v>
      </c>
      <c r="AX34" s="565">
        <v>529</v>
      </c>
      <c r="AY34" s="565">
        <v>613</v>
      </c>
      <c r="AZ34" s="565">
        <v>743</v>
      </c>
      <c r="BA34" s="565">
        <v>458</v>
      </c>
      <c r="BB34" s="565">
        <v>468</v>
      </c>
      <c r="BC34" s="565">
        <v>419</v>
      </c>
      <c r="BD34" s="565">
        <v>388</v>
      </c>
      <c r="BE34" s="565">
        <v>319</v>
      </c>
      <c r="BF34" s="566">
        <v>339</v>
      </c>
      <c r="BG34" s="566">
        <v>351</v>
      </c>
      <c r="BH34" s="566">
        <v>293</v>
      </c>
      <c r="BI34" s="566">
        <v>356</v>
      </c>
      <c r="BJ34" s="566">
        <v>319</v>
      </c>
      <c r="BK34" s="566">
        <v>238</v>
      </c>
      <c r="BN34" s="694" t="s">
        <v>52</v>
      </c>
      <c r="BO34" s="484" t="s">
        <v>33</v>
      </c>
      <c r="BP34" s="565">
        <v>663</v>
      </c>
      <c r="BQ34" s="565">
        <v>755</v>
      </c>
      <c r="BR34" s="565">
        <v>755</v>
      </c>
      <c r="BS34" s="565">
        <v>775</v>
      </c>
      <c r="BT34" s="565">
        <v>920</v>
      </c>
      <c r="BU34" s="565">
        <v>1195</v>
      </c>
      <c r="BV34" s="565">
        <v>799</v>
      </c>
      <c r="BW34" s="565">
        <v>812</v>
      </c>
      <c r="BX34" s="565">
        <v>698</v>
      </c>
      <c r="BY34" s="565">
        <v>644</v>
      </c>
      <c r="BZ34" s="565">
        <v>594</v>
      </c>
      <c r="CA34" s="565">
        <v>594</v>
      </c>
      <c r="CB34" s="565">
        <v>593</v>
      </c>
      <c r="CC34" s="565">
        <v>542</v>
      </c>
      <c r="CD34" s="565">
        <v>644</v>
      </c>
      <c r="CE34" s="565">
        <v>604</v>
      </c>
      <c r="CF34" s="565">
        <v>388</v>
      </c>
    </row>
    <row r="35" spans="2:84" ht="18" customHeight="1">
      <c r="B35" s="363" t="s">
        <v>15</v>
      </c>
      <c r="C35" s="116">
        <f t="shared" si="30"/>
        <v>183</v>
      </c>
      <c r="D35" s="116">
        <f t="shared" si="30"/>
        <v>199</v>
      </c>
      <c r="E35" s="116">
        <f t="shared" si="30"/>
        <v>200</v>
      </c>
      <c r="F35" s="116">
        <f t="shared" si="30"/>
        <v>187</v>
      </c>
      <c r="G35" s="116">
        <f t="shared" si="30"/>
        <v>148</v>
      </c>
      <c r="H35" s="116">
        <f t="shared" si="30"/>
        <v>183</v>
      </c>
      <c r="I35" s="116">
        <f t="shared" si="30"/>
        <v>201</v>
      </c>
      <c r="J35" s="116">
        <f t="shared" si="30"/>
        <v>236</v>
      </c>
      <c r="K35" s="116">
        <f t="shared" si="30"/>
        <v>209</v>
      </c>
      <c r="L35" s="116">
        <f t="shared" si="30"/>
        <v>195</v>
      </c>
      <c r="M35" s="116">
        <f t="shared" si="30"/>
        <v>209</v>
      </c>
      <c r="N35" s="116">
        <f t="shared" si="30"/>
        <v>272</v>
      </c>
      <c r="O35" s="116">
        <f t="shared" si="31"/>
        <v>230</v>
      </c>
      <c r="P35" s="116">
        <f t="shared" si="32"/>
        <v>256</v>
      </c>
      <c r="Q35" s="116">
        <f t="shared" si="33"/>
        <v>264</v>
      </c>
      <c r="R35" s="116">
        <f t="shared" si="34"/>
        <v>197</v>
      </c>
      <c r="S35" s="116">
        <f t="shared" si="34"/>
        <v>172</v>
      </c>
      <c r="T35" s="116"/>
      <c r="U35" s="383">
        <v>22.377816396303491</v>
      </c>
      <c r="V35" s="116"/>
      <c r="W35" s="116"/>
      <c r="Y35" s="427" t="s">
        <v>39</v>
      </c>
      <c r="Z35" s="375"/>
      <c r="AA35" s="375"/>
      <c r="AB35" s="375"/>
      <c r="AC35" s="375">
        <v>125</v>
      </c>
      <c r="AD35" s="375">
        <v>135</v>
      </c>
      <c r="AE35" s="375">
        <v>124</v>
      </c>
      <c r="AF35" s="375">
        <v>200</v>
      </c>
      <c r="AG35" s="375">
        <v>216</v>
      </c>
      <c r="AH35" s="375">
        <v>215</v>
      </c>
      <c r="AI35" s="375">
        <v>218</v>
      </c>
      <c r="AJ35" s="375">
        <v>196</v>
      </c>
      <c r="AK35" s="375">
        <v>306</v>
      </c>
      <c r="AL35" s="375">
        <v>168</v>
      </c>
      <c r="AM35" s="375">
        <v>223</v>
      </c>
      <c r="AN35" s="375">
        <v>229</v>
      </c>
      <c r="AO35" s="375">
        <v>234</v>
      </c>
      <c r="AP35" s="375">
        <v>156</v>
      </c>
      <c r="AQ35" s="372"/>
      <c r="AR35" s="372"/>
      <c r="AS35" s="692"/>
      <c r="AT35" s="427" t="s">
        <v>9</v>
      </c>
      <c r="AU35" s="566">
        <v>312</v>
      </c>
      <c r="AV35" s="566">
        <v>355</v>
      </c>
      <c r="AW35" s="566">
        <v>354</v>
      </c>
      <c r="AX35" s="566">
        <v>378</v>
      </c>
      <c r="AY35" s="566">
        <v>376</v>
      </c>
      <c r="AZ35" s="566">
        <v>449</v>
      </c>
      <c r="BA35" s="566">
        <v>369</v>
      </c>
      <c r="BB35" s="566">
        <v>329</v>
      </c>
      <c r="BC35" s="566">
        <v>293</v>
      </c>
      <c r="BD35" s="566">
        <v>289</v>
      </c>
      <c r="BE35" s="566">
        <v>259</v>
      </c>
      <c r="BF35" s="566">
        <v>223</v>
      </c>
      <c r="BG35" s="566">
        <v>255</v>
      </c>
      <c r="BH35" s="566">
        <v>209</v>
      </c>
      <c r="BI35" s="566">
        <v>247</v>
      </c>
      <c r="BJ35" s="566">
        <v>239</v>
      </c>
      <c r="BK35" s="566">
        <v>187</v>
      </c>
      <c r="BN35" s="692"/>
      <c r="BO35" s="456" t="s">
        <v>9</v>
      </c>
      <c r="BP35" s="566">
        <v>474</v>
      </c>
      <c r="BQ35" s="566">
        <v>553</v>
      </c>
      <c r="BR35" s="566">
        <v>528</v>
      </c>
      <c r="BS35" s="566">
        <v>594</v>
      </c>
      <c r="BT35" s="566">
        <v>610</v>
      </c>
      <c r="BU35" s="566">
        <v>772</v>
      </c>
      <c r="BV35" s="566">
        <v>660</v>
      </c>
      <c r="BW35" s="566">
        <v>590</v>
      </c>
      <c r="BX35" s="566">
        <v>499</v>
      </c>
      <c r="BY35" s="566">
        <v>521</v>
      </c>
      <c r="BZ35" s="566">
        <v>423</v>
      </c>
      <c r="CA35" s="566">
        <v>443</v>
      </c>
      <c r="CB35" s="566">
        <v>414</v>
      </c>
      <c r="CC35" s="566">
        <v>374</v>
      </c>
      <c r="CD35" s="566">
        <v>443</v>
      </c>
      <c r="CE35" s="566">
        <v>444</v>
      </c>
      <c r="CF35" s="566">
        <v>330</v>
      </c>
    </row>
    <row r="36" spans="2:84" ht="18" customHeight="1">
      <c r="B36" s="363" t="s">
        <v>40</v>
      </c>
      <c r="C36" s="116">
        <f t="shared" si="30"/>
        <v>0</v>
      </c>
      <c r="D36" s="116">
        <f t="shared" si="30"/>
        <v>0</v>
      </c>
      <c r="E36" s="116">
        <f t="shared" si="30"/>
        <v>0</v>
      </c>
      <c r="F36" s="116">
        <f t="shared" si="30"/>
        <v>231</v>
      </c>
      <c r="G36" s="116">
        <f t="shared" si="30"/>
        <v>379</v>
      </c>
      <c r="H36" s="116">
        <f t="shared" si="30"/>
        <v>3582</v>
      </c>
      <c r="I36" s="116">
        <f t="shared" si="30"/>
        <v>7276</v>
      </c>
      <c r="J36" s="116">
        <f t="shared" si="30"/>
        <v>4014</v>
      </c>
      <c r="K36" s="116">
        <f t="shared" si="30"/>
        <v>7596</v>
      </c>
      <c r="L36" s="116">
        <f t="shared" si="30"/>
        <v>10131.5</v>
      </c>
      <c r="M36" s="116">
        <f t="shared" si="30"/>
        <v>3882</v>
      </c>
      <c r="N36" s="116">
        <f t="shared" si="30"/>
        <v>7760</v>
      </c>
      <c r="O36" s="116">
        <f t="shared" si="31"/>
        <v>10000.5</v>
      </c>
      <c r="P36" s="116">
        <f t="shared" si="32"/>
        <v>15398.7</v>
      </c>
      <c r="Q36" s="116">
        <f t="shared" si="33"/>
        <v>18691.5</v>
      </c>
      <c r="R36" s="116">
        <f t="shared" si="34"/>
        <v>9457.5</v>
      </c>
      <c r="S36" s="116">
        <f t="shared" si="34"/>
        <v>13219.55</v>
      </c>
      <c r="T36" s="116"/>
      <c r="U36" s="393">
        <v>3761.0641652013737</v>
      </c>
      <c r="V36" s="116"/>
      <c r="W36" s="116"/>
      <c r="Y36" s="427" t="s">
        <v>15</v>
      </c>
      <c r="Z36" s="375">
        <v>183</v>
      </c>
      <c r="AA36" s="375">
        <v>199</v>
      </c>
      <c r="AB36" s="375">
        <v>200</v>
      </c>
      <c r="AC36" s="375">
        <v>187</v>
      </c>
      <c r="AD36" s="375">
        <v>148</v>
      </c>
      <c r="AE36" s="375">
        <v>183</v>
      </c>
      <c r="AF36" s="375">
        <v>201</v>
      </c>
      <c r="AG36" s="375">
        <v>236</v>
      </c>
      <c r="AH36" s="375">
        <v>209</v>
      </c>
      <c r="AI36" s="375">
        <v>195</v>
      </c>
      <c r="AJ36" s="375">
        <v>209</v>
      </c>
      <c r="AK36" s="375">
        <v>272</v>
      </c>
      <c r="AL36" s="375">
        <v>230</v>
      </c>
      <c r="AM36" s="375">
        <v>256</v>
      </c>
      <c r="AN36" s="375">
        <v>264</v>
      </c>
      <c r="AO36" s="375">
        <v>197</v>
      </c>
      <c r="AP36" s="375">
        <v>172</v>
      </c>
      <c r="AQ36" s="372"/>
      <c r="AR36" s="372"/>
      <c r="AS36" s="692"/>
      <c r="AT36" s="427" t="s">
        <v>34</v>
      </c>
      <c r="AU36" s="566">
        <v>342</v>
      </c>
      <c r="AV36" s="566">
        <v>271</v>
      </c>
      <c r="AW36" s="566">
        <v>258</v>
      </c>
      <c r="AX36" s="566">
        <v>281</v>
      </c>
      <c r="AY36" s="566">
        <v>283</v>
      </c>
      <c r="AZ36" s="566">
        <v>311</v>
      </c>
      <c r="BA36" s="566">
        <v>302</v>
      </c>
      <c r="BB36" s="566">
        <v>242</v>
      </c>
      <c r="BC36" s="566">
        <v>232</v>
      </c>
      <c r="BD36" s="566">
        <v>248</v>
      </c>
      <c r="BE36" s="566">
        <v>185</v>
      </c>
      <c r="BF36" s="566">
        <v>225</v>
      </c>
      <c r="BG36" s="566">
        <v>208</v>
      </c>
      <c r="BH36" s="566">
        <v>190</v>
      </c>
      <c r="BI36" s="566">
        <v>195</v>
      </c>
      <c r="BJ36" s="566">
        <v>194</v>
      </c>
      <c r="BK36" s="566">
        <v>183</v>
      </c>
      <c r="BN36" s="692"/>
      <c r="BO36" s="456" t="s">
        <v>34</v>
      </c>
      <c r="BP36" s="566">
        <v>506</v>
      </c>
      <c r="BQ36" s="566">
        <v>416</v>
      </c>
      <c r="BR36" s="566">
        <v>411</v>
      </c>
      <c r="BS36" s="566">
        <v>427</v>
      </c>
      <c r="BT36" s="566">
        <v>469</v>
      </c>
      <c r="BU36" s="566">
        <v>559</v>
      </c>
      <c r="BV36" s="566">
        <v>559</v>
      </c>
      <c r="BW36" s="566">
        <v>472</v>
      </c>
      <c r="BX36" s="566">
        <v>430</v>
      </c>
      <c r="BY36" s="566">
        <v>443</v>
      </c>
      <c r="BZ36" s="566">
        <v>357</v>
      </c>
      <c r="CA36" s="566">
        <v>401</v>
      </c>
      <c r="CB36" s="566">
        <v>356</v>
      </c>
      <c r="CC36" s="566">
        <v>324</v>
      </c>
      <c r="CD36" s="566">
        <v>376</v>
      </c>
      <c r="CE36" s="566">
        <v>343</v>
      </c>
      <c r="CF36" s="566">
        <v>318</v>
      </c>
    </row>
    <row r="37" spans="2:84">
      <c r="B37" s="365" t="s">
        <v>41</v>
      </c>
      <c r="C37" s="366">
        <f t="shared" si="30"/>
        <v>15.249068112504235</v>
      </c>
      <c r="D37" s="366">
        <f t="shared" si="30"/>
        <v>15.8836229053151</v>
      </c>
      <c r="E37" s="366">
        <f t="shared" si="30"/>
        <v>15.40958461895165</v>
      </c>
      <c r="F37" s="366">
        <f t="shared" si="30"/>
        <v>15.076692201650758</v>
      </c>
      <c r="G37" s="366">
        <f t="shared" si="30"/>
        <v>14.292337452638648</v>
      </c>
      <c r="H37" s="366">
        <f t="shared" si="30"/>
        <v>14.562904235343208</v>
      </c>
      <c r="I37" s="366">
        <f t="shared" si="30"/>
        <v>15.692172547349367</v>
      </c>
      <c r="J37" s="366">
        <f t="shared" si="30"/>
        <v>17.114614819050733</v>
      </c>
      <c r="K37" s="366">
        <f t="shared" si="30"/>
        <v>17.248795595320026</v>
      </c>
      <c r="L37" s="366">
        <f t="shared" si="30"/>
        <v>21.663949785950425</v>
      </c>
      <c r="M37" s="366">
        <f t="shared" si="30"/>
        <v>18.238870366738578</v>
      </c>
      <c r="N37" s="366">
        <f t="shared" si="30"/>
        <v>19.811828395323431</v>
      </c>
      <c r="O37" s="366">
        <f t="shared" si="31"/>
        <v>20.908205421019048</v>
      </c>
      <c r="P37" s="366">
        <f t="shared" si="32"/>
        <v>30.403859354740291</v>
      </c>
      <c r="Q37" s="366">
        <f t="shared" si="33"/>
        <v>22.272893104706313</v>
      </c>
      <c r="R37" s="366">
        <f t="shared" si="34"/>
        <v>25.303177608350818</v>
      </c>
      <c r="S37" s="366">
        <f t="shared" si="34"/>
        <v>27.102907655528991</v>
      </c>
      <c r="T37" s="378"/>
      <c r="U37" s="389">
        <v>2.1410168038303992</v>
      </c>
      <c r="Y37" s="427" t="s">
        <v>40</v>
      </c>
      <c r="Z37" s="375"/>
      <c r="AA37" s="375"/>
      <c r="AB37" s="375"/>
      <c r="AC37" s="375">
        <v>231</v>
      </c>
      <c r="AD37" s="375">
        <v>379</v>
      </c>
      <c r="AE37" s="375">
        <v>3582</v>
      </c>
      <c r="AF37" s="375">
        <v>7276</v>
      </c>
      <c r="AG37" s="375">
        <v>4014</v>
      </c>
      <c r="AH37" s="375">
        <v>7596</v>
      </c>
      <c r="AI37" s="375">
        <v>10131.5</v>
      </c>
      <c r="AJ37" s="375">
        <v>3882</v>
      </c>
      <c r="AK37" s="375">
        <v>7760</v>
      </c>
      <c r="AL37" s="375">
        <v>10000.5</v>
      </c>
      <c r="AM37" s="375">
        <v>15398.7</v>
      </c>
      <c r="AN37" s="375">
        <v>18691.5</v>
      </c>
      <c r="AO37" s="375">
        <v>9457.5</v>
      </c>
      <c r="AP37" s="375">
        <v>13219.55</v>
      </c>
      <c r="AQ37" s="372"/>
      <c r="AR37" s="372"/>
      <c r="AS37" s="692"/>
      <c r="AT37" s="427" t="s">
        <v>36</v>
      </c>
      <c r="AU37" s="566">
        <v>128</v>
      </c>
      <c r="AV37" s="566">
        <v>117</v>
      </c>
      <c r="AW37" s="566">
        <v>105</v>
      </c>
      <c r="AX37" s="566">
        <v>119</v>
      </c>
      <c r="AY37" s="566">
        <v>107</v>
      </c>
      <c r="AZ37" s="566">
        <v>132</v>
      </c>
      <c r="BA37" s="566">
        <v>131</v>
      </c>
      <c r="BB37" s="566">
        <v>139</v>
      </c>
      <c r="BC37" s="566">
        <v>124</v>
      </c>
      <c r="BD37" s="566">
        <v>165</v>
      </c>
      <c r="BE37" s="566">
        <v>124</v>
      </c>
      <c r="BF37" s="566">
        <v>145</v>
      </c>
      <c r="BG37" s="566">
        <v>158</v>
      </c>
      <c r="BH37" s="566">
        <v>182</v>
      </c>
      <c r="BI37" s="566">
        <v>130</v>
      </c>
      <c r="BJ37" s="566">
        <v>143</v>
      </c>
      <c r="BK37" s="566">
        <v>140</v>
      </c>
      <c r="BN37" s="692"/>
      <c r="BO37" s="456" t="s">
        <v>36</v>
      </c>
      <c r="BP37" s="566">
        <v>138</v>
      </c>
      <c r="BQ37" s="566">
        <v>139</v>
      </c>
      <c r="BR37" s="566">
        <v>149</v>
      </c>
      <c r="BS37" s="566">
        <v>168</v>
      </c>
      <c r="BT37" s="566">
        <v>187</v>
      </c>
      <c r="BU37" s="566">
        <v>217</v>
      </c>
      <c r="BV37" s="566">
        <v>235</v>
      </c>
      <c r="BW37" s="566">
        <v>269</v>
      </c>
      <c r="BX37" s="566">
        <v>277</v>
      </c>
      <c r="BY37" s="566">
        <v>329</v>
      </c>
      <c r="BZ37" s="566">
        <v>261</v>
      </c>
      <c r="CA37" s="566">
        <v>274</v>
      </c>
      <c r="CB37" s="566">
        <v>287</v>
      </c>
      <c r="CC37" s="566">
        <v>325</v>
      </c>
      <c r="CD37" s="566">
        <v>241</v>
      </c>
      <c r="CE37" s="566">
        <v>295</v>
      </c>
      <c r="CF37" s="566">
        <v>280</v>
      </c>
    </row>
    <row r="38" spans="2:84">
      <c r="C38" s="363"/>
      <c r="D38" s="363"/>
      <c r="E38" s="363"/>
      <c r="U38" s="82"/>
      <c r="Y38" s="442" t="s">
        <v>41</v>
      </c>
      <c r="Z38" s="570">
        <v>15.249068112504235</v>
      </c>
      <c r="AA38" s="570">
        <v>15.8836229053151</v>
      </c>
      <c r="AB38" s="570">
        <v>15.40958461895165</v>
      </c>
      <c r="AC38" s="570">
        <v>15.076692201650758</v>
      </c>
      <c r="AD38" s="570">
        <v>14.292337452638648</v>
      </c>
      <c r="AE38" s="570">
        <v>14.562904235343208</v>
      </c>
      <c r="AF38" s="570">
        <v>15.692172547349367</v>
      </c>
      <c r="AG38" s="570">
        <v>17.114614819050733</v>
      </c>
      <c r="AH38" s="570">
        <v>17.248795595320026</v>
      </c>
      <c r="AI38" s="570">
        <v>21.663949785950425</v>
      </c>
      <c r="AJ38" s="570">
        <v>18.238870366738578</v>
      </c>
      <c r="AK38" s="570">
        <v>19.811828395323431</v>
      </c>
      <c r="AL38" s="570">
        <v>20.908205421019048</v>
      </c>
      <c r="AM38" s="570">
        <v>30.403859354740291</v>
      </c>
      <c r="AN38" s="570">
        <f>(AN31+AN33+$W$13*AN32)/CX5*100</f>
        <v>22.272893104706313</v>
      </c>
      <c r="AO38" s="570">
        <f t="shared" ref="AO38:AP38" si="35">(AO31+AO33+$W$13*AO32)/CY5*100</f>
        <v>25.303177608350818</v>
      </c>
      <c r="AP38" s="570">
        <f t="shared" si="35"/>
        <v>27.102907655528991</v>
      </c>
      <c r="AQ38" s="372"/>
      <c r="AR38" s="372"/>
      <c r="AS38" s="692"/>
      <c r="AT38" s="427" t="s">
        <v>162</v>
      </c>
      <c r="AU38" s="375">
        <v>0</v>
      </c>
      <c r="AV38" s="375">
        <v>0</v>
      </c>
      <c r="AW38" s="375">
        <v>0</v>
      </c>
      <c r="AX38" s="375">
        <v>0</v>
      </c>
      <c r="AY38" s="375">
        <v>0</v>
      </c>
      <c r="AZ38" s="375">
        <v>0</v>
      </c>
      <c r="BA38" s="375">
        <v>0</v>
      </c>
      <c r="BB38" s="375">
        <v>0</v>
      </c>
      <c r="BC38" s="375">
        <v>0</v>
      </c>
      <c r="BD38" s="566">
        <v>0</v>
      </c>
      <c r="BE38" s="566">
        <v>0</v>
      </c>
      <c r="BF38" s="566">
        <v>6</v>
      </c>
      <c r="BG38" s="566">
        <v>2</v>
      </c>
      <c r="BH38" s="566">
        <v>5</v>
      </c>
      <c r="BI38" s="566">
        <v>6</v>
      </c>
      <c r="BJ38" s="566">
        <v>3</v>
      </c>
      <c r="BK38" s="566">
        <v>4</v>
      </c>
      <c r="BN38" s="692"/>
      <c r="BO38" s="427" t="s">
        <v>162</v>
      </c>
      <c r="BP38" s="375">
        <v>0</v>
      </c>
      <c r="BQ38" s="375">
        <v>0</v>
      </c>
      <c r="BR38" s="375">
        <v>0</v>
      </c>
      <c r="BS38" s="375">
        <v>0</v>
      </c>
      <c r="BT38" s="375">
        <v>0</v>
      </c>
      <c r="BU38" s="375">
        <v>0</v>
      </c>
      <c r="BV38" s="375">
        <v>0</v>
      </c>
      <c r="BW38" s="375">
        <v>0</v>
      </c>
      <c r="BX38" s="375">
        <v>0</v>
      </c>
      <c r="BY38" s="566">
        <v>0</v>
      </c>
      <c r="BZ38" s="566">
        <v>0</v>
      </c>
      <c r="CA38" s="566">
        <v>8</v>
      </c>
      <c r="CB38" s="566">
        <v>6</v>
      </c>
      <c r="CC38" s="566">
        <v>9</v>
      </c>
      <c r="CD38" s="566">
        <v>12</v>
      </c>
      <c r="CE38" s="566">
        <v>6</v>
      </c>
      <c r="CF38" s="566">
        <v>8</v>
      </c>
    </row>
    <row r="39" spans="2:84">
      <c r="C39" s="363"/>
      <c r="D39" s="363"/>
      <c r="E39" s="363"/>
      <c r="U39" s="82"/>
      <c r="Z39" s="427"/>
      <c r="AA39" s="427"/>
      <c r="AB39" s="427"/>
      <c r="AN39" s="360"/>
      <c r="AQ39" s="372"/>
      <c r="AR39" s="372"/>
      <c r="AS39" s="692"/>
      <c r="AT39" s="427" t="s">
        <v>37</v>
      </c>
      <c r="AU39" s="566">
        <v>3</v>
      </c>
      <c r="AV39" s="566">
        <v>7</v>
      </c>
      <c r="AW39" s="566">
        <v>10</v>
      </c>
      <c r="AX39" s="566">
        <v>7</v>
      </c>
      <c r="AY39" s="566">
        <v>2</v>
      </c>
      <c r="AZ39" s="566">
        <v>6</v>
      </c>
      <c r="BA39" s="566">
        <v>15</v>
      </c>
      <c r="BB39" s="566">
        <v>32</v>
      </c>
      <c r="BC39" s="566">
        <v>6</v>
      </c>
      <c r="BD39" s="566">
        <v>14</v>
      </c>
      <c r="BE39" s="566">
        <v>1</v>
      </c>
      <c r="BF39" s="566">
        <v>3</v>
      </c>
      <c r="BG39" s="566">
        <v>17</v>
      </c>
      <c r="BH39" s="566">
        <v>17</v>
      </c>
      <c r="BI39" s="566">
        <v>11</v>
      </c>
      <c r="BJ39" s="566">
        <v>17</v>
      </c>
      <c r="BK39" s="566">
        <v>20</v>
      </c>
      <c r="BN39" s="692"/>
      <c r="BO39" s="456" t="s">
        <v>37</v>
      </c>
      <c r="BP39" s="566">
        <v>2</v>
      </c>
      <c r="BQ39" s="566">
        <v>9</v>
      </c>
      <c r="BR39" s="566">
        <v>8</v>
      </c>
      <c r="BS39" s="566">
        <v>3</v>
      </c>
      <c r="BT39" s="566">
        <v>5</v>
      </c>
      <c r="BU39" s="566">
        <v>11</v>
      </c>
      <c r="BV39" s="566">
        <v>23</v>
      </c>
      <c r="BW39" s="566">
        <v>34</v>
      </c>
      <c r="BX39" s="566">
        <v>24</v>
      </c>
      <c r="BY39" s="566">
        <v>22</v>
      </c>
      <c r="BZ39" s="566">
        <v>6</v>
      </c>
      <c r="CA39" s="566">
        <v>11</v>
      </c>
      <c r="CB39" s="566">
        <v>25</v>
      </c>
      <c r="CC39" s="566">
        <v>26</v>
      </c>
      <c r="CD39" s="566">
        <v>22</v>
      </c>
      <c r="CE39" s="566">
        <v>27</v>
      </c>
      <c r="CF39" s="566">
        <v>36</v>
      </c>
    </row>
    <row r="40" spans="2:84">
      <c r="C40" s="363"/>
      <c r="D40" s="363"/>
      <c r="E40" s="363"/>
      <c r="U40" s="82"/>
      <c r="Z40" s="427"/>
      <c r="AA40" s="427"/>
      <c r="AB40" s="427"/>
      <c r="AN40" s="360"/>
      <c r="AQ40" s="372"/>
      <c r="AR40" s="372"/>
      <c r="AS40" s="693"/>
      <c r="AT40" s="442" t="s">
        <v>38</v>
      </c>
      <c r="AU40" s="568">
        <v>17</v>
      </c>
      <c r="AV40" s="568">
        <v>21</v>
      </c>
      <c r="AW40" s="569">
        <v>14</v>
      </c>
      <c r="AX40" s="568">
        <v>9</v>
      </c>
      <c r="AY40" s="568">
        <v>11</v>
      </c>
      <c r="AZ40" s="569">
        <v>44</v>
      </c>
      <c r="BA40" s="569">
        <v>71</v>
      </c>
      <c r="BB40" s="569">
        <v>131</v>
      </c>
      <c r="BC40" s="569">
        <v>80</v>
      </c>
      <c r="BD40" s="569">
        <v>143</v>
      </c>
      <c r="BE40" s="569">
        <v>110</v>
      </c>
      <c r="BF40" s="569">
        <v>97</v>
      </c>
      <c r="BG40" s="569">
        <v>139</v>
      </c>
      <c r="BH40" s="569">
        <v>91</v>
      </c>
      <c r="BI40" s="569">
        <v>106</v>
      </c>
      <c r="BJ40" s="569">
        <v>135</v>
      </c>
      <c r="BK40" s="569">
        <v>122</v>
      </c>
      <c r="BN40" s="693"/>
      <c r="BO40" s="567" t="s">
        <v>38</v>
      </c>
      <c r="BP40" s="568">
        <v>22</v>
      </c>
      <c r="BQ40" s="568">
        <v>26</v>
      </c>
      <c r="BR40" s="569">
        <v>26</v>
      </c>
      <c r="BS40" s="568">
        <v>14</v>
      </c>
      <c r="BT40" s="568">
        <v>19</v>
      </c>
      <c r="BU40" s="569">
        <v>82</v>
      </c>
      <c r="BV40" s="569">
        <v>120</v>
      </c>
      <c r="BW40" s="569">
        <v>230</v>
      </c>
      <c r="BX40" s="569">
        <v>134</v>
      </c>
      <c r="BY40" s="569">
        <v>224</v>
      </c>
      <c r="BZ40" s="569">
        <v>173</v>
      </c>
      <c r="CA40" s="569">
        <v>172</v>
      </c>
      <c r="CB40" s="569">
        <v>196</v>
      </c>
      <c r="CC40" s="569">
        <v>147</v>
      </c>
      <c r="CD40" s="569">
        <v>148</v>
      </c>
      <c r="CE40" s="569">
        <v>219</v>
      </c>
      <c r="CF40" s="569">
        <v>230</v>
      </c>
    </row>
    <row r="41" spans="2:84" ht="18" customHeight="1">
      <c r="C41" s="363"/>
      <c r="D41" s="363"/>
      <c r="E41" s="363"/>
      <c r="U41" s="82"/>
      <c r="Z41" s="427"/>
      <c r="AA41" s="427"/>
      <c r="AB41" s="427"/>
      <c r="AN41" s="360"/>
      <c r="AQ41" s="372"/>
      <c r="AR41" s="372"/>
      <c r="AS41" s="694" t="s">
        <v>101</v>
      </c>
      <c r="AT41" s="435" t="s">
        <v>33</v>
      </c>
      <c r="AU41" s="565">
        <v>158</v>
      </c>
      <c r="AV41" s="565">
        <v>162</v>
      </c>
      <c r="AW41" s="565">
        <v>182</v>
      </c>
      <c r="AX41" s="565">
        <v>172</v>
      </c>
      <c r="AY41" s="565">
        <v>211</v>
      </c>
      <c r="AZ41" s="565">
        <v>327</v>
      </c>
      <c r="BA41" s="565">
        <v>256</v>
      </c>
      <c r="BB41" s="565">
        <v>221</v>
      </c>
      <c r="BC41" s="565">
        <v>157</v>
      </c>
      <c r="BD41" s="565">
        <v>115</v>
      </c>
      <c r="BE41" s="565">
        <v>115</v>
      </c>
      <c r="BF41" s="566">
        <v>78</v>
      </c>
      <c r="BG41" s="566">
        <v>81</v>
      </c>
      <c r="BH41" s="566">
        <v>68</v>
      </c>
      <c r="BI41" s="566">
        <v>120</v>
      </c>
      <c r="BJ41" s="566">
        <v>78</v>
      </c>
      <c r="BK41" s="566">
        <v>48</v>
      </c>
      <c r="BN41" s="694" t="s">
        <v>70</v>
      </c>
      <c r="BO41" s="484" t="s">
        <v>33</v>
      </c>
      <c r="BP41" s="565">
        <v>758</v>
      </c>
      <c r="BQ41" s="565">
        <v>841</v>
      </c>
      <c r="BR41" s="565">
        <v>849</v>
      </c>
      <c r="BS41" s="565">
        <v>846</v>
      </c>
      <c r="BT41" s="565">
        <v>963</v>
      </c>
      <c r="BU41" s="565">
        <v>1192</v>
      </c>
      <c r="BV41" s="565">
        <v>783</v>
      </c>
      <c r="BW41" s="565">
        <v>767</v>
      </c>
      <c r="BX41" s="565">
        <v>677</v>
      </c>
      <c r="BY41" s="565">
        <v>607</v>
      </c>
      <c r="BZ41" s="565">
        <v>557</v>
      </c>
      <c r="CA41" s="565">
        <v>562</v>
      </c>
      <c r="CB41" s="565">
        <v>573</v>
      </c>
      <c r="CC41" s="565">
        <v>496</v>
      </c>
      <c r="CD41" s="565">
        <v>561</v>
      </c>
      <c r="CE41" s="565">
        <v>528</v>
      </c>
      <c r="CF41" s="565">
        <v>381</v>
      </c>
    </row>
    <row r="42" spans="2:84" ht="18" customHeight="1">
      <c r="C42" s="363"/>
      <c r="D42" s="363"/>
      <c r="E42" s="363"/>
      <c r="U42" s="82"/>
      <c r="Z42" s="427"/>
      <c r="AA42" s="427"/>
      <c r="AB42" s="427"/>
      <c r="AN42" s="360"/>
      <c r="AQ42" s="372"/>
      <c r="AR42" s="372"/>
      <c r="AS42" s="692"/>
      <c r="AT42" s="427" t="s">
        <v>9</v>
      </c>
      <c r="AU42" s="566">
        <v>154</v>
      </c>
      <c r="AV42" s="566">
        <v>160</v>
      </c>
      <c r="AW42" s="566">
        <v>151</v>
      </c>
      <c r="AX42" s="566">
        <v>185</v>
      </c>
      <c r="AY42" s="566">
        <v>181</v>
      </c>
      <c r="AZ42" s="566">
        <v>264</v>
      </c>
      <c r="BA42" s="566">
        <v>242</v>
      </c>
      <c r="BB42" s="566">
        <v>224</v>
      </c>
      <c r="BC42" s="566">
        <v>160</v>
      </c>
      <c r="BD42" s="566">
        <v>153</v>
      </c>
      <c r="BE42" s="566">
        <v>84</v>
      </c>
      <c r="BF42" s="566">
        <v>105</v>
      </c>
      <c r="BG42" s="566">
        <v>85</v>
      </c>
      <c r="BH42" s="566">
        <v>65</v>
      </c>
      <c r="BI42" s="566">
        <v>104</v>
      </c>
      <c r="BJ42" s="566">
        <v>94</v>
      </c>
      <c r="BK42" s="566">
        <v>78</v>
      </c>
      <c r="BN42" s="692"/>
      <c r="BO42" s="456" t="s">
        <v>9</v>
      </c>
      <c r="BP42" s="566">
        <v>571</v>
      </c>
      <c r="BQ42" s="566">
        <v>630</v>
      </c>
      <c r="BR42" s="566">
        <v>614</v>
      </c>
      <c r="BS42" s="566">
        <v>630</v>
      </c>
      <c r="BT42" s="566">
        <v>629</v>
      </c>
      <c r="BU42" s="566">
        <v>773</v>
      </c>
      <c r="BV42" s="566">
        <v>651</v>
      </c>
      <c r="BW42" s="566">
        <v>613</v>
      </c>
      <c r="BX42" s="566">
        <v>528</v>
      </c>
      <c r="BY42" s="566">
        <v>529</v>
      </c>
      <c r="BZ42" s="566">
        <v>426</v>
      </c>
      <c r="CA42" s="566">
        <v>422</v>
      </c>
      <c r="CB42" s="566">
        <v>463</v>
      </c>
      <c r="CC42" s="566">
        <v>389</v>
      </c>
      <c r="CD42" s="566">
        <v>420</v>
      </c>
      <c r="CE42" s="566">
        <v>397</v>
      </c>
      <c r="CF42" s="566">
        <v>340</v>
      </c>
    </row>
    <row r="43" spans="2:84">
      <c r="C43" s="363"/>
      <c r="D43" s="363"/>
      <c r="E43" s="363"/>
      <c r="U43" s="82"/>
      <c r="Z43" s="427"/>
      <c r="AA43" s="427"/>
      <c r="AB43" s="427"/>
      <c r="AN43" s="360"/>
      <c r="AQ43" s="372"/>
      <c r="AR43" s="372"/>
      <c r="AS43" s="692"/>
      <c r="AT43" s="427" t="s">
        <v>34</v>
      </c>
      <c r="AU43" s="566">
        <v>136</v>
      </c>
      <c r="AV43" s="566">
        <v>135</v>
      </c>
      <c r="AW43" s="566">
        <v>129</v>
      </c>
      <c r="AX43" s="566">
        <v>143</v>
      </c>
      <c r="AY43" s="566">
        <v>163</v>
      </c>
      <c r="AZ43" s="566">
        <v>218</v>
      </c>
      <c r="BA43" s="566">
        <v>211</v>
      </c>
      <c r="BB43" s="566">
        <v>202</v>
      </c>
      <c r="BC43" s="566">
        <v>159</v>
      </c>
      <c r="BD43" s="566">
        <v>129</v>
      </c>
      <c r="BE43" s="566">
        <v>108</v>
      </c>
      <c r="BF43" s="566">
        <v>104</v>
      </c>
      <c r="BG43" s="566">
        <v>87</v>
      </c>
      <c r="BH43" s="566">
        <v>69</v>
      </c>
      <c r="BI43" s="566">
        <v>109</v>
      </c>
      <c r="BJ43" s="566">
        <v>79</v>
      </c>
      <c r="BK43" s="566">
        <v>70</v>
      </c>
      <c r="BN43" s="692"/>
      <c r="BO43" s="456" t="s">
        <v>34</v>
      </c>
      <c r="BP43" s="566">
        <v>625</v>
      </c>
      <c r="BQ43" s="566">
        <v>468</v>
      </c>
      <c r="BR43" s="566">
        <v>456</v>
      </c>
      <c r="BS43" s="566">
        <v>486</v>
      </c>
      <c r="BT43" s="566">
        <v>496</v>
      </c>
      <c r="BU43" s="566">
        <v>575</v>
      </c>
      <c r="BV43" s="566">
        <v>528</v>
      </c>
      <c r="BW43" s="566">
        <v>480</v>
      </c>
      <c r="BX43" s="566">
        <v>439</v>
      </c>
      <c r="BY43" s="566">
        <v>430</v>
      </c>
      <c r="BZ43" s="566">
        <v>351</v>
      </c>
      <c r="CA43" s="566">
        <v>385</v>
      </c>
      <c r="CB43" s="566">
        <v>388</v>
      </c>
      <c r="CC43" s="566">
        <v>351</v>
      </c>
      <c r="CD43" s="566">
        <v>361</v>
      </c>
      <c r="CE43" s="566">
        <v>324</v>
      </c>
      <c r="CF43" s="566">
        <v>302</v>
      </c>
    </row>
    <row r="44" spans="2:84" ht="18" customHeight="1">
      <c r="C44" s="363"/>
      <c r="D44" s="363"/>
      <c r="E44" s="363"/>
      <c r="U44" s="82"/>
      <c r="Z44" s="427"/>
      <c r="AA44" s="427"/>
      <c r="AB44" s="427"/>
      <c r="AN44" s="360"/>
      <c r="AQ44" s="372"/>
      <c r="AR44" s="372"/>
      <c r="AS44" s="692"/>
      <c r="AT44" s="427" t="s">
        <v>36</v>
      </c>
      <c r="AU44" s="566">
        <v>56</v>
      </c>
      <c r="AV44" s="566">
        <v>61</v>
      </c>
      <c r="AW44" s="566">
        <v>58</v>
      </c>
      <c r="AX44" s="566">
        <v>73</v>
      </c>
      <c r="AY44" s="566">
        <v>94</v>
      </c>
      <c r="AZ44" s="566">
        <v>96</v>
      </c>
      <c r="BA44" s="566">
        <v>110</v>
      </c>
      <c r="BB44" s="566">
        <v>122</v>
      </c>
      <c r="BC44" s="566">
        <v>137</v>
      </c>
      <c r="BD44" s="566">
        <v>143</v>
      </c>
      <c r="BE44" s="566">
        <v>104</v>
      </c>
      <c r="BF44" s="566">
        <v>107</v>
      </c>
      <c r="BG44" s="566">
        <v>82</v>
      </c>
      <c r="BH44" s="566">
        <v>99</v>
      </c>
      <c r="BI44" s="566">
        <v>61</v>
      </c>
      <c r="BJ44" s="566">
        <v>110</v>
      </c>
      <c r="BK44" s="566">
        <v>104</v>
      </c>
      <c r="BN44" s="692"/>
      <c r="BO44" s="456" t="s">
        <v>36</v>
      </c>
      <c r="BP44" s="566">
        <v>206</v>
      </c>
      <c r="BQ44" s="566">
        <v>195</v>
      </c>
      <c r="BR44" s="566">
        <v>181</v>
      </c>
      <c r="BS44" s="566">
        <v>194</v>
      </c>
      <c r="BT44" s="566">
        <v>209</v>
      </c>
      <c r="BU44" s="566">
        <v>223</v>
      </c>
      <c r="BV44" s="566">
        <v>245</v>
      </c>
      <c r="BW44" s="566">
        <v>253</v>
      </c>
      <c r="BX44" s="566">
        <v>256</v>
      </c>
      <c r="BY44" s="566">
        <v>292</v>
      </c>
      <c r="BZ44" s="566">
        <v>233</v>
      </c>
      <c r="CA44" s="566">
        <v>252</v>
      </c>
      <c r="CB44" s="566">
        <v>246</v>
      </c>
      <c r="CC44" s="566">
        <v>324</v>
      </c>
      <c r="CD44" s="566">
        <v>220</v>
      </c>
      <c r="CE44" s="566">
        <v>284</v>
      </c>
      <c r="CF44" s="566">
        <v>253</v>
      </c>
    </row>
    <row r="45" spans="2:84">
      <c r="C45" s="363"/>
      <c r="D45" s="363"/>
      <c r="E45" s="363"/>
      <c r="U45" s="82"/>
      <c r="W45" s="368"/>
      <c r="Z45" s="427"/>
      <c r="AA45" s="427"/>
      <c r="AB45" s="427"/>
      <c r="AN45" s="360"/>
      <c r="AQ45" s="372"/>
      <c r="AR45" s="372"/>
      <c r="AS45" s="692"/>
      <c r="AT45" s="427" t="s">
        <v>162</v>
      </c>
      <c r="AU45" s="375">
        <v>0</v>
      </c>
      <c r="AV45" s="375">
        <v>0</v>
      </c>
      <c r="AW45" s="375">
        <v>0</v>
      </c>
      <c r="AX45" s="375">
        <v>0</v>
      </c>
      <c r="AY45" s="375">
        <v>0</v>
      </c>
      <c r="AZ45" s="375">
        <v>0</v>
      </c>
      <c r="BA45" s="375">
        <v>0</v>
      </c>
      <c r="BB45" s="375">
        <v>0</v>
      </c>
      <c r="BC45" s="375">
        <v>0</v>
      </c>
      <c r="BD45" s="566">
        <v>0</v>
      </c>
      <c r="BE45" s="566">
        <v>0</v>
      </c>
      <c r="BF45" s="566">
        <v>0</v>
      </c>
      <c r="BG45" s="566">
        <v>2</v>
      </c>
      <c r="BH45" s="566">
        <v>3</v>
      </c>
      <c r="BI45" s="566">
        <v>1</v>
      </c>
      <c r="BJ45" s="566">
        <v>1</v>
      </c>
      <c r="BK45" s="566">
        <v>1</v>
      </c>
      <c r="BN45" s="692"/>
      <c r="BO45" s="427" t="s">
        <v>162</v>
      </c>
      <c r="BP45" s="375">
        <v>0</v>
      </c>
      <c r="BQ45" s="375">
        <v>0</v>
      </c>
      <c r="BR45" s="375">
        <v>0</v>
      </c>
      <c r="BS45" s="375">
        <v>0</v>
      </c>
      <c r="BT45" s="375">
        <v>0</v>
      </c>
      <c r="BU45" s="375">
        <v>0</v>
      </c>
      <c r="BV45" s="375">
        <v>0</v>
      </c>
      <c r="BW45" s="375">
        <v>0</v>
      </c>
      <c r="BX45" s="375">
        <v>0</v>
      </c>
      <c r="BY45" s="566">
        <v>0</v>
      </c>
      <c r="BZ45" s="566">
        <v>0</v>
      </c>
      <c r="CA45" s="566">
        <v>9</v>
      </c>
      <c r="CB45" s="566">
        <v>6</v>
      </c>
      <c r="CC45" s="566">
        <v>11</v>
      </c>
      <c r="CD45" s="566">
        <v>12</v>
      </c>
      <c r="CE45" s="566">
        <v>7</v>
      </c>
      <c r="CF45" s="566">
        <v>6</v>
      </c>
    </row>
    <row r="46" spans="2:84">
      <c r="C46" s="363"/>
      <c r="D46" s="363"/>
      <c r="E46" s="363"/>
      <c r="U46" s="82"/>
      <c r="V46" s="368"/>
      <c r="Z46" s="427"/>
      <c r="AA46" s="427"/>
      <c r="AB46" s="427"/>
      <c r="AN46" s="360"/>
      <c r="AQ46" s="372"/>
      <c r="AR46" s="372"/>
      <c r="AS46" s="692"/>
      <c r="AT46" s="427" t="s">
        <v>37</v>
      </c>
      <c r="AU46" s="566">
        <v>1</v>
      </c>
      <c r="AV46" s="566">
        <v>4</v>
      </c>
      <c r="AW46" s="566">
        <v>1</v>
      </c>
      <c r="AX46" s="566">
        <v>0</v>
      </c>
      <c r="AY46" s="566">
        <v>3</v>
      </c>
      <c r="AZ46" s="566">
        <v>6</v>
      </c>
      <c r="BA46" s="566">
        <v>7</v>
      </c>
      <c r="BB46" s="566">
        <v>7</v>
      </c>
      <c r="BC46" s="566">
        <v>18</v>
      </c>
      <c r="BD46" s="566">
        <v>8</v>
      </c>
      <c r="BE46" s="566">
        <v>5</v>
      </c>
      <c r="BF46" s="566">
        <v>7</v>
      </c>
      <c r="BG46" s="566">
        <v>8</v>
      </c>
      <c r="BH46" s="566">
        <v>8</v>
      </c>
      <c r="BI46" s="566">
        <v>12</v>
      </c>
      <c r="BJ46" s="566">
        <v>12</v>
      </c>
      <c r="BK46" s="566">
        <v>17</v>
      </c>
      <c r="BN46" s="692"/>
      <c r="BO46" s="456" t="s">
        <v>37</v>
      </c>
      <c r="BP46" s="566">
        <v>5</v>
      </c>
      <c r="BQ46" s="566">
        <v>10</v>
      </c>
      <c r="BR46" s="566">
        <v>14</v>
      </c>
      <c r="BS46" s="566">
        <v>7</v>
      </c>
      <c r="BT46" s="566">
        <v>4</v>
      </c>
      <c r="BU46" s="566">
        <v>13</v>
      </c>
      <c r="BV46" s="566">
        <v>12</v>
      </c>
      <c r="BW46" s="566">
        <v>27</v>
      </c>
      <c r="BX46" s="566">
        <v>22</v>
      </c>
      <c r="BY46" s="566">
        <v>16</v>
      </c>
      <c r="BZ46" s="566">
        <v>7</v>
      </c>
      <c r="CA46" s="566">
        <v>10</v>
      </c>
      <c r="CB46" s="566">
        <v>14</v>
      </c>
      <c r="CC46" s="566">
        <v>25</v>
      </c>
      <c r="CD46" s="566">
        <v>21</v>
      </c>
      <c r="CE46" s="566">
        <v>27</v>
      </c>
      <c r="CF46" s="566">
        <v>32</v>
      </c>
    </row>
    <row r="47" spans="2:84">
      <c r="B47" s="213"/>
      <c r="C47" s="363"/>
      <c r="D47" s="363"/>
      <c r="E47" s="363"/>
      <c r="F47" s="368"/>
      <c r="G47" s="368"/>
      <c r="H47" s="368"/>
      <c r="I47" s="368"/>
      <c r="J47" s="368"/>
      <c r="K47" s="368"/>
      <c r="L47" s="368"/>
      <c r="M47" s="368"/>
      <c r="N47" s="368"/>
      <c r="O47" s="368"/>
      <c r="P47" s="368"/>
      <c r="Q47" s="368"/>
      <c r="R47" s="368"/>
      <c r="S47" s="368"/>
      <c r="T47" s="368"/>
      <c r="U47" s="390"/>
      <c r="W47" s="362"/>
      <c r="Z47" s="427"/>
      <c r="AA47" s="427"/>
      <c r="AB47" s="427"/>
      <c r="AC47" s="411"/>
      <c r="AD47" s="411"/>
      <c r="AE47" s="411"/>
      <c r="AF47" s="411"/>
      <c r="AG47" s="411"/>
      <c r="AH47" s="411"/>
      <c r="AI47" s="411"/>
      <c r="AJ47" s="411"/>
      <c r="AK47" s="411"/>
      <c r="AL47" s="411"/>
      <c r="AM47" s="411"/>
      <c r="AN47" s="411"/>
      <c r="AO47" s="411"/>
      <c r="AP47" s="411"/>
      <c r="AQ47" s="372"/>
      <c r="AR47" s="372"/>
      <c r="AS47" s="693"/>
      <c r="AT47" s="442" t="s">
        <v>38</v>
      </c>
      <c r="AU47" s="568">
        <v>12</v>
      </c>
      <c r="AV47" s="568">
        <v>10</v>
      </c>
      <c r="AW47" s="569">
        <v>14</v>
      </c>
      <c r="AX47" s="568">
        <v>8</v>
      </c>
      <c r="AY47" s="568">
        <v>9</v>
      </c>
      <c r="AZ47" s="569">
        <v>33</v>
      </c>
      <c r="BA47" s="569">
        <v>38</v>
      </c>
      <c r="BB47" s="569">
        <v>100</v>
      </c>
      <c r="BC47" s="569">
        <v>42</v>
      </c>
      <c r="BD47" s="569">
        <v>78</v>
      </c>
      <c r="BE47" s="569">
        <v>52</v>
      </c>
      <c r="BF47" s="569">
        <v>57</v>
      </c>
      <c r="BG47" s="569">
        <v>41</v>
      </c>
      <c r="BH47" s="569">
        <v>57</v>
      </c>
      <c r="BI47" s="569">
        <v>38</v>
      </c>
      <c r="BJ47" s="569">
        <v>75</v>
      </c>
      <c r="BK47" s="569">
        <v>86</v>
      </c>
      <c r="BN47" s="693"/>
      <c r="BO47" s="567" t="s">
        <v>38</v>
      </c>
      <c r="BP47" s="568">
        <v>25</v>
      </c>
      <c r="BQ47" s="568">
        <v>28</v>
      </c>
      <c r="BR47" s="569">
        <v>23</v>
      </c>
      <c r="BS47" s="568">
        <v>14</v>
      </c>
      <c r="BT47" s="568">
        <v>16</v>
      </c>
      <c r="BU47" s="569">
        <v>75</v>
      </c>
      <c r="BV47" s="569">
        <v>87</v>
      </c>
      <c r="BW47" s="569">
        <v>200</v>
      </c>
      <c r="BX47" s="569">
        <v>95</v>
      </c>
      <c r="BY47" s="569">
        <v>182</v>
      </c>
      <c r="BZ47" s="569">
        <v>140</v>
      </c>
      <c r="CA47" s="569">
        <v>129</v>
      </c>
      <c r="CB47" s="569">
        <v>144</v>
      </c>
      <c r="CC47" s="569">
        <v>136</v>
      </c>
      <c r="CD47" s="569">
        <v>109</v>
      </c>
      <c r="CE47" s="569">
        <v>188</v>
      </c>
      <c r="CF47" s="569">
        <v>165</v>
      </c>
    </row>
    <row r="48" spans="2:84">
      <c r="C48" s="372"/>
      <c r="D48" s="372"/>
      <c r="E48" s="372"/>
      <c r="U48" s="82"/>
      <c r="V48" s="362"/>
      <c r="W48" s="116"/>
      <c r="AN48" s="360"/>
      <c r="AQ48" s="372"/>
      <c r="AR48" s="372"/>
      <c r="AS48" s="574"/>
      <c r="BI48" s="360"/>
      <c r="BJ48" s="360"/>
      <c r="CD48" s="360"/>
      <c r="CE48" s="360"/>
      <c r="CF48" s="360"/>
    </row>
    <row r="49" spans="2:84">
      <c r="B49" s="361" t="s">
        <v>22</v>
      </c>
      <c r="C49" s="115" t="s">
        <v>124</v>
      </c>
      <c r="D49" s="115" t="s">
        <v>123</v>
      </c>
      <c r="E49" s="115" t="s">
        <v>122</v>
      </c>
      <c r="F49" s="361" t="s">
        <v>49</v>
      </c>
      <c r="G49" s="361" t="s">
        <v>48</v>
      </c>
      <c r="H49" s="361" t="s">
        <v>47</v>
      </c>
      <c r="I49" s="361" t="s">
        <v>46</v>
      </c>
      <c r="J49" s="361" t="s">
        <v>45</v>
      </c>
      <c r="K49" s="361" t="s">
        <v>44</v>
      </c>
      <c r="L49" s="361" t="s">
        <v>43</v>
      </c>
      <c r="M49" s="361" t="s">
        <v>96</v>
      </c>
      <c r="N49" s="361" t="s">
        <v>69</v>
      </c>
      <c r="O49" s="361" t="s">
        <v>77</v>
      </c>
      <c r="P49" s="361" t="s">
        <v>161</v>
      </c>
      <c r="Q49" s="361" t="str">
        <f>Q26</f>
        <v>2018-19</v>
      </c>
      <c r="R49" s="362" t="s">
        <v>184</v>
      </c>
      <c r="S49" s="361" t="str">
        <f>S26</f>
        <v>2020-21</v>
      </c>
      <c r="T49" s="362"/>
      <c r="U49" s="382" t="s">
        <v>112</v>
      </c>
      <c r="V49" s="116"/>
      <c r="W49" s="116"/>
      <c r="Y49" s="361" t="s">
        <v>22</v>
      </c>
      <c r="Z49" s="361" t="s">
        <v>124</v>
      </c>
      <c r="AA49" s="361" t="s">
        <v>123</v>
      </c>
      <c r="AB49" s="361" t="s">
        <v>122</v>
      </c>
      <c r="AC49" s="361" t="s">
        <v>49</v>
      </c>
      <c r="AD49" s="361" t="s">
        <v>48</v>
      </c>
      <c r="AE49" s="361" t="s">
        <v>47</v>
      </c>
      <c r="AF49" s="361" t="s">
        <v>46</v>
      </c>
      <c r="AG49" s="361" t="s">
        <v>45</v>
      </c>
      <c r="AH49" s="361" t="s">
        <v>44</v>
      </c>
      <c r="AI49" s="361" t="s">
        <v>43</v>
      </c>
      <c r="AJ49" s="361" t="s">
        <v>96</v>
      </c>
      <c r="AK49" s="361" t="s">
        <v>69</v>
      </c>
      <c r="AL49" s="361" t="s">
        <v>77</v>
      </c>
      <c r="AM49" s="361" t="s">
        <v>161</v>
      </c>
      <c r="AN49" s="361" t="str">
        <f>AN26</f>
        <v>2018-19</v>
      </c>
      <c r="AO49" s="361" t="str">
        <f>AO26</f>
        <v>2019-20</v>
      </c>
      <c r="AP49" s="361" t="s">
        <v>174</v>
      </c>
      <c r="AQ49" s="372"/>
      <c r="AR49" s="372"/>
      <c r="AS49" s="574"/>
      <c r="AT49" s="564" t="s">
        <v>22</v>
      </c>
      <c r="AU49" s="564" t="s">
        <v>124</v>
      </c>
      <c r="AV49" s="564" t="s">
        <v>123</v>
      </c>
      <c r="AW49" s="564" t="s">
        <v>122</v>
      </c>
      <c r="AX49" s="564" t="s">
        <v>49</v>
      </c>
      <c r="AY49" s="564" t="s">
        <v>48</v>
      </c>
      <c r="AZ49" s="564" t="s">
        <v>47</v>
      </c>
      <c r="BA49" s="564" t="s">
        <v>46</v>
      </c>
      <c r="BB49" s="564" t="s">
        <v>45</v>
      </c>
      <c r="BC49" s="564" t="s">
        <v>44</v>
      </c>
      <c r="BD49" s="564" t="s">
        <v>43</v>
      </c>
      <c r="BE49" s="564" t="s">
        <v>96</v>
      </c>
      <c r="BF49" s="361" t="s">
        <v>69</v>
      </c>
      <c r="BG49" s="361" t="s">
        <v>77</v>
      </c>
      <c r="BH49" s="361" t="s">
        <v>161</v>
      </c>
      <c r="BI49" s="361" t="str">
        <f>BI26</f>
        <v>2018-19</v>
      </c>
      <c r="BJ49" s="361" t="str">
        <f>BJ26</f>
        <v>2019-20</v>
      </c>
      <c r="BK49" s="361" t="str">
        <f>BK26</f>
        <v>2020-21</v>
      </c>
      <c r="BO49" s="564" t="s">
        <v>22</v>
      </c>
      <c r="BP49" s="564" t="s">
        <v>124</v>
      </c>
      <c r="BQ49" s="564" t="s">
        <v>123</v>
      </c>
      <c r="BR49" s="564" t="s">
        <v>122</v>
      </c>
      <c r="BS49" s="564" t="s">
        <v>49</v>
      </c>
      <c r="BT49" s="564" t="s">
        <v>48</v>
      </c>
      <c r="BU49" s="564" t="s">
        <v>47</v>
      </c>
      <c r="BV49" s="564" t="s">
        <v>46</v>
      </c>
      <c r="BW49" s="564" t="s">
        <v>45</v>
      </c>
      <c r="BX49" s="564" t="s">
        <v>44</v>
      </c>
      <c r="BY49" s="564" t="s">
        <v>43</v>
      </c>
      <c r="BZ49" s="564" t="s">
        <v>96</v>
      </c>
      <c r="CA49" s="564" t="s">
        <v>69</v>
      </c>
      <c r="CB49" s="564" t="s">
        <v>77</v>
      </c>
      <c r="CC49" s="564" t="s">
        <v>161</v>
      </c>
      <c r="CD49" s="564" t="str">
        <f t="shared" ref="CD49:CE49" si="36">CD26</f>
        <v>2018-19</v>
      </c>
      <c r="CE49" s="564" t="str">
        <f t="shared" si="36"/>
        <v>2019-20</v>
      </c>
      <c r="CF49" s="361" t="str">
        <f>BK49</f>
        <v>2020-21</v>
      </c>
    </row>
    <row r="50" spans="2:84" ht="18" customHeight="1">
      <c r="B50" s="363" t="s">
        <v>33</v>
      </c>
      <c r="C50" s="364">
        <f t="shared" ref="C50:N52" si="37">Z50+AU50*$W$6+AU57*$W$8+AU64*$W$10</f>
        <v>3066.8</v>
      </c>
      <c r="D50" s="364">
        <f t="shared" si="37"/>
        <v>3256.6</v>
      </c>
      <c r="E50" s="364">
        <f t="shared" si="37"/>
        <v>3263.8</v>
      </c>
      <c r="F50" s="364">
        <f t="shared" si="37"/>
        <v>3492.2000000000003</v>
      </c>
      <c r="G50" s="364">
        <f t="shared" si="37"/>
        <v>3192</v>
      </c>
      <c r="H50" s="364">
        <f t="shared" si="37"/>
        <v>3887.4</v>
      </c>
      <c r="I50" s="364">
        <f t="shared" si="37"/>
        <v>2949.8</v>
      </c>
      <c r="J50" s="364">
        <f t="shared" si="37"/>
        <v>2787.2000000000003</v>
      </c>
      <c r="K50" s="364">
        <f t="shared" si="37"/>
        <v>2718.4</v>
      </c>
      <c r="L50" s="364">
        <f t="shared" si="37"/>
        <v>2565</v>
      </c>
      <c r="M50" s="364">
        <f t="shared" si="37"/>
        <v>2285.2000000000003</v>
      </c>
      <c r="N50" s="364">
        <f t="shared" si="37"/>
        <v>2498</v>
      </c>
      <c r="O50" s="364">
        <f t="shared" ref="O50:S52" si="38">AL50+BG50*$W$6+BG57*$W$8+BG64*$W$10</f>
        <v>2643.6</v>
      </c>
      <c r="P50" s="364">
        <f t="shared" si="38"/>
        <v>2843.2</v>
      </c>
      <c r="Q50" s="364">
        <f t="shared" si="38"/>
        <v>3110.2</v>
      </c>
      <c r="R50" s="364">
        <f t="shared" si="38"/>
        <v>3011.6</v>
      </c>
      <c r="S50" s="364">
        <f t="shared" si="38"/>
        <v>2587.1999999999998</v>
      </c>
      <c r="T50" s="116"/>
      <c r="U50" s="383">
        <v>398.45519474869656</v>
      </c>
      <c r="V50" s="116"/>
      <c r="W50" s="116"/>
      <c r="Y50" s="427" t="s">
        <v>33</v>
      </c>
      <c r="Z50" s="375">
        <v>1673</v>
      </c>
      <c r="AA50" s="375">
        <v>1779</v>
      </c>
      <c r="AB50" s="375">
        <v>1804</v>
      </c>
      <c r="AC50" s="375">
        <v>1920</v>
      </c>
      <c r="AD50" s="375">
        <v>1789</v>
      </c>
      <c r="AE50" s="375">
        <v>2144</v>
      </c>
      <c r="AF50" s="375">
        <v>1620</v>
      </c>
      <c r="AG50" s="375">
        <v>1558</v>
      </c>
      <c r="AH50" s="375">
        <v>1538</v>
      </c>
      <c r="AI50" s="375">
        <v>1489</v>
      </c>
      <c r="AJ50" s="375">
        <v>1330</v>
      </c>
      <c r="AK50" s="375">
        <v>1466</v>
      </c>
      <c r="AL50" s="375">
        <v>1581</v>
      </c>
      <c r="AM50" s="375">
        <v>1699</v>
      </c>
      <c r="AN50" s="375">
        <v>1851</v>
      </c>
      <c r="AO50" s="375">
        <v>1832</v>
      </c>
      <c r="AP50" s="375">
        <v>1614</v>
      </c>
      <c r="AQ50" s="372"/>
      <c r="AR50" s="372"/>
      <c r="AS50" s="694" t="s">
        <v>99</v>
      </c>
      <c r="AT50" s="435" t="s">
        <v>33</v>
      </c>
      <c r="AU50" s="565">
        <v>623</v>
      </c>
      <c r="AV50" s="565">
        <v>688</v>
      </c>
      <c r="AW50" s="565">
        <v>686</v>
      </c>
      <c r="AX50" s="565">
        <v>721</v>
      </c>
      <c r="AY50" s="565">
        <v>652</v>
      </c>
      <c r="AZ50" s="565">
        <v>693</v>
      </c>
      <c r="BA50" s="565">
        <v>561</v>
      </c>
      <c r="BB50" s="565">
        <v>476</v>
      </c>
      <c r="BC50" s="565">
        <v>556</v>
      </c>
      <c r="BD50" s="565">
        <v>553</v>
      </c>
      <c r="BE50" s="565">
        <v>523</v>
      </c>
      <c r="BF50" s="565">
        <v>553</v>
      </c>
      <c r="BG50" s="565">
        <v>612</v>
      </c>
      <c r="BH50" s="565">
        <v>650</v>
      </c>
      <c r="BI50" s="565">
        <v>712</v>
      </c>
      <c r="BJ50" s="565">
        <v>682</v>
      </c>
      <c r="BK50" s="565">
        <v>624</v>
      </c>
      <c r="BN50" s="695" t="s">
        <v>51</v>
      </c>
      <c r="BO50" s="484" t="s">
        <v>33</v>
      </c>
      <c r="BP50" s="565">
        <v>333</v>
      </c>
      <c r="BQ50" s="565">
        <v>375</v>
      </c>
      <c r="BR50" s="565">
        <v>345</v>
      </c>
      <c r="BS50" s="565">
        <v>389</v>
      </c>
      <c r="BT50" s="565">
        <v>328</v>
      </c>
      <c r="BU50" s="565">
        <v>459</v>
      </c>
      <c r="BV50" s="565">
        <v>386</v>
      </c>
      <c r="BW50" s="565">
        <v>350</v>
      </c>
      <c r="BX50" s="565">
        <v>289</v>
      </c>
      <c r="BY50" s="565">
        <v>229</v>
      </c>
      <c r="BZ50" s="565">
        <v>191</v>
      </c>
      <c r="CA50" s="565">
        <v>162</v>
      </c>
      <c r="CB50" s="565">
        <v>139</v>
      </c>
      <c r="CC50" s="565">
        <v>172</v>
      </c>
      <c r="CD50" s="565">
        <v>217</v>
      </c>
      <c r="CE50" s="565">
        <v>235</v>
      </c>
      <c r="CF50" s="565">
        <v>166</v>
      </c>
    </row>
    <row r="51" spans="2:84" ht="18" customHeight="1">
      <c r="B51" s="363" t="s">
        <v>9</v>
      </c>
      <c r="C51" s="116">
        <f t="shared" si="37"/>
        <v>2234.6</v>
      </c>
      <c r="D51" s="116">
        <f t="shared" si="37"/>
        <v>2490</v>
      </c>
      <c r="E51" s="116">
        <f t="shared" si="37"/>
        <v>2482.4</v>
      </c>
      <c r="F51" s="116">
        <f t="shared" si="37"/>
        <v>2512.2000000000003</v>
      </c>
      <c r="G51" s="116">
        <f t="shared" si="37"/>
        <v>2571.8000000000002</v>
      </c>
      <c r="H51" s="116">
        <f t="shared" si="37"/>
        <v>2937.6</v>
      </c>
      <c r="I51" s="116">
        <f t="shared" si="37"/>
        <v>2620.2000000000003</v>
      </c>
      <c r="J51" s="116">
        <f t="shared" si="37"/>
        <v>2387.7999999999997</v>
      </c>
      <c r="K51" s="116">
        <f t="shared" si="37"/>
        <v>2347.6</v>
      </c>
      <c r="L51" s="116">
        <f t="shared" si="37"/>
        <v>2163.6</v>
      </c>
      <c r="M51" s="116">
        <f t="shared" si="37"/>
        <v>1953.2</v>
      </c>
      <c r="N51" s="116">
        <f t="shared" si="37"/>
        <v>2121.8000000000002</v>
      </c>
      <c r="O51" s="116">
        <f t="shared" si="38"/>
        <v>2188.6</v>
      </c>
      <c r="P51" s="116">
        <f t="shared" si="38"/>
        <v>2316.1999999999998</v>
      </c>
      <c r="Q51" s="116">
        <f t="shared" si="38"/>
        <v>2616.4</v>
      </c>
      <c r="R51" s="116">
        <f t="shared" si="38"/>
        <v>2442</v>
      </c>
      <c r="S51" s="116">
        <f t="shared" si="38"/>
        <v>2372.8000000000002</v>
      </c>
      <c r="T51" s="116"/>
      <c r="U51" s="383">
        <v>220.43865863823035</v>
      </c>
      <c r="V51" s="116"/>
      <c r="W51" s="116"/>
      <c r="Y51" s="427" t="s">
        <v>9</v>
      </c>
      <c r="Z51" s="375">
        <v>1188</v>
      </c>
      <c r="AA51" s="375">
        <v>1342</v>
      </c>
      <c r="AB51" s="375">
        <v>1349</v>
      </c>
      <c r="AC51" s="375">
        <v>1357</v>
      </c>
      <c r="AD51" s="375">
        <v>1401</v>
      </c>
      <c r="AE51" s="375">
        <v>1599</v>
      </c>
      <c r="AF51" s="375">
        <v>1412</v>
      </c>
      <c r="AG51" s="375">
        <v>1304</v>
      </c>
      <c r="AH51" s="375">
        <v>1284</v>
      </c>
      <c r="AI51" s="375">
        <v>1202</v>
      </c>
      <c r="AJ51" s="375">
        <v>1104</v>
      </c>
      <c r="AK51" s="375">
        <v>1210</v>
      </c>
      <c r="AL51" s="375">
        <v>1265</v>
      </c>
      <c r="AM51" s="375">
        <v>1356</v>
      </c>
      <c r="AN51" s="375">
        <v>1521</v>
      </c>
      <c r="AO51" s="375">
        <v>1446</v>
      </c>
      <c r="AP51" s="375">
        <v>1416</v>
      </c>
      <c r="AQ51" s="372"/>
      <c r="AR51" s="372"/>
      <c r="AS51" s="692"/>
      <c r="AT51" s="427" t="s">
        <v>9</v>
      </c>
      <c r="AU51" s="566">
        <v>377</v>
      </c>
      <c r="AV51" s="566">
        <v>492</v>
      </c>
      <c r="AW51" s="566">
        <v>457</v>
      </c>
      <c r="AX51" s="566">
        <v>501</v>
      </c>
      <c r="AY51" s="566">
        <v>491</v>
      </c>
      <c r="AZ51" s="566">
        <v>545</v>
      </c>
      <c r="BA51" s="566">
        <v>476</v>
      </c>
      <c r="BB51" s="566">
        <v>409</v>
      </c>
      <c r="BC51" s="566">
        <v>425</v>
      </c>
      <c r="BD51" s="566">
        <v>428</v>
      </c>
      <c r="BE51" s="566">
        <v>428</v>
      </c>
      <c r="BF51" s="566">
        <v>491</v>
      </c>
      <c r="BG51" s="566">
        <v>494</v>
      </c>
      <c r="BH51" s="566">
        <v>525</v>
      </c>
      <c r="BI51" s="566">
        <v>603</v>
      </c>
      <c r="BJ51" s="566">
        <v>537</v>
      </c>
      <c r="BK51" s="566">
        <v>545</v>
      </c>
      <c r="BN51" s="696"/>
      <c r="BO51" s="456" t="s">
        <v>9</v>
      </c>
      <c r="BP51" s="566">
        <v>366</v>
      </c>
      <c r="BQ51" s="566">
        <v>350</v>
      </c>
      <c r="BR51" s="566">
        <v>329</v>
      </c>
      <c r="BS51" s="566">
        <v>295</v>
      </c>
      <c r="BT51" s="566">
        <v>363</v>
      </c>
      <c r="BU51" s="566">
        <v>428</v>
      </c>
      <c r="BV51" s="566">
        <v>422</v>
      </c>
      <c r="BW51" s="566">
        <v>380</v>
      </c>
      <c r="BX51" s="566">
        <v>351</v>
      </c>
      <c r="BY51" s="566">
        <v>303</v>
      </c>
      <c r="BZ51" s="566">
        <v>232</v>
      </c>
      <c r="CA51" s="566">
        <v>189</v>
      </c>
      <c r="CB51" s="566">
        <v>166</v>
      </c>
      <c r="CC51" s="566">
        <v>172</v>
      </c>
      <c r="CD51" s="566">
        <v>219</v>
      </c>
      <c r="CE51" s="566">
        <v>219</v>
      </c>
      <c r="CF51" s="566">
        <v>242</v>
      </c>
    </row>
    <row r="52" spans="2:84">
      <c r="B52" s="363" t="s">
        <v>34</v>
      </c>
      <c r="C52" s="116">
        <f t="shared" si="37"/>
        <v>2451.1999999999998</v>
      </c>
      <c r="D52" s="116">
        <f t="shared" si="37"/>
        <v>1848.8</v>
      </c>
      <c r="E52" s="116">
        <f t="shared" si="37"/>
        <v>1871</v>
      </c>
      <c r="F52" s="116">
        <f t="shared" si="37"/>
        <v>1769.6</v>
      </c>
      <c r="G52" s="116">
        <f t="shared" si="37"/>
        <v>2038.3999999999999</v>
      </c>
      <c r="H52" s="116">
        <f t="shared" si="37"/>
        <v>2312.1999999999998</v>
      </c>
      <c r="I52" s="116">
        <f t="shared" si="37"/>
        <v>2107.6</v>
      </c>
      <c r="J52" s="116">
        <f t="shared" si="37"/>
        <v>1947</v>
      </c>
      <c r="K52" s="116">
        <f t="shared" si="37"/>
        <v>1862</v>
      </c>
      <c r="L52" s="116">
        <f t="shared" si="37"/>
        <v>1885</v>
      </c>
      <c r="M52" s="116">
        <f t="shared" si="37"/>
        <v>1712.2</v>
      </c>
      <c r="N52" s="116">
        <f t="shared" si="37"/>
        <v>1600.2</v>
      </c>
      <c r="O52" s="116">
        <f t="shared" si="38"/>
        <v>1757</v>
      </c>
      <c r="P52" s="116">
        <f t="shared" si="38"/>
        <v>2019.6</v>
      </c>
      <c r="Q52" s="116">
        <f t="shared" si="38"/>
        <v>2043.6000000000001</v>
      </c>
      <c r="R52" s="116">
        <f t="shared" si="38"/>
        <v>2304.8000000000002</v>
      </c>
      <c r="S52" s="116">
        <f t="shared" si="38"/>
        <v>2098.6</v>
      </c>
      <c r="T52" s="116"/>
      <c r="U52" s="383">
        <v>222.7626779033364</v>
      </c>
      <c r="V52" s="116"/>
      <c r="W52" s="116"/>
      <c r="Y52" s="427" t="s">
        <v>34</v>
      </c>
      <c r="Z52" s="375">
        <v>1344</v>
      </c>
      <c r="AA52" s="375">
        <v>998</v>
      </c>
      <c r="AB52" s="375">
        <v>999</v>
      </c>
      <c r="AC52" s="375">
        <v>957</v>
      </c>
      <c r="AD52" s="375">
        <v>1097</v>
      </c>
      <c r="AE52" s="375">
        <v>1239</v>
      </c>
      <c r="AF52" s="375">
        <v>1140</v>
      </c>
      <c r="AG52" s="375">
        <v>1050</v>
      </c>
      <c r="AH52" s="375">
        <v>1012</v>
      </c>
      <c r="AI52" s="375">
        <v>1037</v>
      </c>
      <c r="AJ52" s="375">
        <v>955</v>
      </c>
      <c r="AK52" s="375">
        <v>901</v>
      </c>
      <c r="AL52" s="375">
        <v>1006</v>
      </c>
      <c r="AM52" s="375">
        <v>1169</v>
      </c>
      <c r="AN52" s="375">
        <v>1187</v>
      </c>
      <c r="AO52" s="375">
        <v>1338</v>
      </c>
      <c r="AP52" s="375">
        <v>1233</v>
      </c>
      <c r="AQ52" s="372"/>
      <c r="AR52" s="372"/>
      <c r="AS52" s="692"/>
      <c r="AT52" s="427" t="s">
        <v>34</v>
      </c>
      <c r="AU52" s="566">
        <v>450</v>
      </c>
      <c r="AV52" s="566">
        <v>335</v>
      </c>
      <c r="AW52" s="566">
        <v>343</v>
      </c>
      <c r="AX52" s="566">
        <v>326</v>
      </c>
      <c r="AY52" s="566">
        <v>361</v>
      </c>
      <c r="AZ52" s="566">
        <v>397</v>
      </c>
      <c r="BA52" s="566">
        <v>375</v>
      </c>
      <c r="BB52" s="566">
        <v>376</v>
      </c>
      <c r="BC52" s="566">
        <v>318</v>
      </c>
      <c r="BD52" s="566">
        <v>357</v>
      </c>
      <c r="BE52" s="566">
        <v>348</v>
      </c>
      <c r="BF52" s="566">
        <v>324</v>
      </c>
      <c r="BG52" s="566">
        <v>385</v>
      </c>
      <c r="BH52" s="566">
        <v>446</v>
      </c>
      <c r="BI52" s="566">
        <v>438</v>
      </c>
      <c r="BJ52" s="566">
        <v>500</v>
      </c>
      <c r="BK52" s="566">
        <v>479</v>
      </c>
      <c r="BN52" s="696"/>
      <c r="BO52" s="456" t="s">
        <v>34</v>
      </c>
      <c r="BP52" s="566">
        <v>346</v>
      </c>
      <c r="BQ52" s="566">
        <v>288</v>
      </c>
      <c r="BR52" s="566">
        <v>321</v>
      </c>
      <c r="BS52" s="566">
        <v>284</v>
      </c>
      <c r="BT52" s="566">
        <v>342</v>
      </c>
      <c r="BU52" s="566">
        <v>421</v>
      </c>
      <c r="BV52" s="566">
        <v>390</v>
      </c>
      <c r="BW52" s="566">
        <v>355</v>
      </c>
      <c r="BX52" s="566">
        <v>329</v>
      </c>
      <c r="BY52" s="566">
        <v>322</v>
      </c>
      <c r="BZ52" s="566">
        <v>251</v>
      </c>
      <c r="CA52" s="566">
        <v>196</v>
      </c>
      <c r="CB52" s="566">
        <v>165</v>
      </c>
      <c r="CC52" s="566">
        <v>190</v>
      </c>
      <c r="CD52" s="566">
        <v>221</v>
      </c>
      <c r="CE52" s="566">
        <v>243</v>
      </c>
      <c r="CF52" s="566">
        <v>233</v>
      </c>
    </row>
    <row r="53" spans="2:84">
      <c r="B53" s="363" t="s">
        <v>35</v>
      </c>
      <c r="C53" s="116">
        <f t="shared" ref="C53:N53" si="39">Z53</f>
        <v>273</v>
      </c>
      <c r="D53" s="116">
        <f t="shared" si="39"/>
        <v>340</v>
      </c>
      <c r="E53" s="116">
        <f t="shared" si="39"/>
        <v>379</v>
      </c>
      <c r="F53" s="116">
        <f t="shared" si="39"/>
        <v>556</v>
      </c>
      <c r="G53" s="116">
        <f t="shared" si="39"/>
        <v>649</v>
      </c>
      <c r="H53" s="116">
        <f t="shared" si="39"/>
        <v>735</v>
      </c>
      <c r="I53" s="116">
        <f t="shared" si="39"/>
        <v>674</v>
      </c>
      <c r="J53" s="116">
        <f t="shared" si="39"/>
        <v>791</v>
      </c>
      <c r="K53" s="116">
        <f t="shared" si="39"/>
        <v>843</v>
      </c>
      <c r="L53" s="116">
        <f t="shared" si="39"/>
        <v>959</v>
      </c>
      <c r="M53" s="116">
        <f t="shared" si="39"/>
        <v>1118</v>
      </c>
      <c r="N53" s="116">
        <f t="shared" si="39"/>
        <v>1075</v>
      </c>
      <c r="O53" s="116">
        <f t="shared" ref="O53" si="40">AL53</f>
        <v>1341</v>
      </c>
      <c r="P53" s="116">
        <f t="shared" ref="P53" si="41">AM53</f>
        <v>1315</v>
      </c>
      <c r="Q53" s="116">
        <f t="shared" ref="Q53" si="42">AN53</f>
        <v>1475</v>
      </c>
      <c r="R53" s="116">
        <f t="shared" ref="R53:S53" si="43">AO53</f>
        <v>1503</v>
      </c>
      <c r="S53" s="116">
        <f t="shared" si="43"/>
        <v>1325</v>
      </c>
      <c r="T53" s="116"/>
      <c r="U53" s="383">
        <v>228.97328810729573</v>
      </c>
      <c r="V53" s="116"/>
      <c r="W53" s="116"/>
      <c r="Y53" s="427" t="s">
        <v>35</v>
      </c>
      <c r="Z53" s="375">
        <v>273</v>
      </c>
      <c r="AA53" s="375">
        <v>340</v>
      </c>
      <c r="AB53" s="375">
        <v>379</v>
      </c>
      <c r="AC53" s="375">
        <v>556</v>
      </c>
      <c r="AD53" s="375">
        <v>649</v>
      </c>
      <c r="AE53" s="375">
        <v>735</v>
      </c>
      <c r="AF53" s="375">
        <v>674</v>
      </c>
      <c r="AG53" s="375">
        <v>791</v>
      </c>
      <c r="AH53" s="375">
        <v>843</v>
      </c>
      <c r="AI53" s="375">
        <v>959</v>
      </c>
      <c r="AJ53" s="375">
        <v>1118</v>
      </c>
      <c r="AK53" s="375">
        <v>1075</v>
      </c>
      <c r="AL53" s="375">
        <v>1341</v>
      </c>
      <c r="AM53" s="375">
        <v>1315</v>
      </c>
      <c r="AN53" s="375">
        <v>1475</v>
      </c>
      <c r="AO53" s="375">
        <v>1503</v>
      </c>
      <c r="AP53" s="375">
        <v>1325</v>
      </c>
      <c r="AQ53" s="372"/>
      <c r="AR53" s="372"/>
      <c r="AS53" s="692"/>
      <c r="AT53" s="427" t="s">
        <v>36</v>
      </c>
      <c r="AU53" s="566">
        <v>182</v>
      </c>
      <c r="AV53" s="566">
        <v>161</v>
      </c>
      <c r="AW53" s="566">
        <v>172</v>
      </c>
      <c r="AX53" s="566">
        <v>126</v>
      </c>
      <c r="AY53" s="566">
        <v>170</v>
      </c>
      <c r="AZ53" s="566">
        <v>157</v>
      </c>
      <c r="BA53" s="566">
        <v>156</v>
      </c>
      <c r="BB53" s="566">
        <v>205</v>
      </c>
      <c r="BC53" s="566">
        <v>195</v>
      </c>
      <c r="BD53" s="566">
        <v>212</v>
      </c>
      <c r="BE53" s="566">
        <v>206</v>
      </c>
      <c r="BF53" s="566">
        <v>181</v>
      </c>
      <c r="BG53" s="566">
        <v>214</v>
      </c>
      <c r="BH53" s="566">
        <v>248</v>
      </c>
      <c r="BI53" s="566">
        <v>276</v>
      </c>
      <c r="BJ53" s="566">
        <v>275</v>
      </c>
      <c r="BK53" s="566">
        <v>299</v>
      </c>
      <c r="BN53" s="696"/>
      <c r="BO53" s="456" t="s">
        <v>36</v>
      </c>
      <c r="BP53" s="566">
        <v>279</v>
      </c>
      <c r="BQ53" s="566">
        <v>255</v>
      </c>
      <c r="BR53" s="566">
        <v>267</v>
      </c>
      <c r="BS53" s="566">
        <v>248</v>
      </c>
      <c r="BT53" s="566">
        <v>215</v>
      </c>
      <c r="BU53" s="566">
        <v>267</v>
      </c>
      <c r="BV53" s="566">
        <v>269</v>
      </c>
      <c r="BW53" s="566">
        <v>286</v>
      </c>
      <c r="BX53" s="566">
        <v>288</v>
      </c>
      <c r="BY53" s="566">
        <v>285</v>
      </c>
      <c r="BZ53" s="566">
        <v>303</v>
      </c>
      <c r="CA53" s="566">
        <v>241</v>
      </c>
      <c r="CB53" s="566">
        <v>217</v>
      </c>
      <c r="CC53" s="566">
        <v>212</v>
      </c>
      <c r="CD53" s="566">
        <v>210</v>
      </c>
      <c r="CE53" s="566">
        <v>255</v>
      </c>
      <c r="CF53" s="566">
        <v>259</v>
      </c>
    </row>
    <row r="54" spans="2:84">
      <c r="B54" s="363" t="s">
        <v>36</v>
      </c>
      <c r="C54" s="116">
        <f t="shared" ref="C54:N54" si="44">Z54+$W$13*Z55+$W$6*(AU53+$W$13*AU54)+$W$8*(AU60+$W$13*AU61)+$W$10*(AU67+$W$13*AU68)</f>
        <v>992.2</v>
      </c>
      <c r="D54" s="116">
        <f t="shared" si="44"/>
        <v>948.19999999999993</v>
      </c>
      <c r="E54" s="116">
        <f t="shared" si="44"/>
        <v>987.6</v>
      </c>
      <c r="F54" s="116">
        <f t="shared" si="44"/>
        <v>899.19999999999993</v>
      </c>
      <c r="G54" s="116">
        <f t="shared" si="44"/>
        <v>908.6</v>
      </c>
      <c r="H54" s="116">
        <f t="shared" si="44"/>
        <v>1027.2</v>
      </c>
      <c r="I54" s="116">
        <f t="shared" si="44"/>
        <v>1022.5999999999999</v>
      </c>
      <c r="J54" s="116">
        <f t="shared" si="44"/>
        <v>1152.4000000000001</v>
      </c>
      <c r="K54" s="116">
        <f t="shared" si="44"/>
        <v>1132</v>
      </c>
      <c r="L54" s="116">
        <f t="shared" si="44"/>
        <v>1190.2</v>
      </c>
      <c r="M54" s="116">
        <f t="shared" si="44"/>
        <v>1288.2</v>
      </c>
      <c r="N54" s="116">
        <f t="shared" si="44"/>
        <v>1153</v>
      </c>
      <c r="O54" s="116">
        <f>AL54+$W$13*AL55+$W$6*(BG53+$W$13*BG54)+$W$8*(BG60+$W$13*BG61)+$W$10*(BG67+$W$13*BG68)</f>
        <v>1157.3</v>
      </c>
      <c r="P54" s="116">
        <f>AM54+$W$13*AM55+$W$6*(BH53+$W$13*BH54)+$W$8*(BH60+$W$13*BH61)+$W$10*(BH67+$W$13*BH68)</f>
        <v>1332.2</v>
      </c>
      <c r="Q54" s="116">
        <f>AN54+$W$13*AN55+$W$6*(BI53+$W$13*BI54)+$W$8*(BI60+$W$13*BI61)+$W$10*(BI67+$W$13*BI68)</f>
        <v>1335.7</v>
      </c>
      <c r="R54" s="116">
        <f>AO54+$W$13*AO55+$W$6*(BJ53+$W$13*BJ54)+$W$8*(BJ60+$W$13*BJ61)+$W$10*(BJ67+$W$13*BJ68)</f>
        <v>1469</v>
      </c>
      <c r="S54" s="116">
        <f>AP54+$W$13*AP55+$W$6*(BK53+$W$13*BK54)+$W$8*(BK60+$W$13*BK61)+$W$10*(BK67+$W$13*BK68)</f>
        <v>1540.3</v>
      </c>
      <c r="T54" s="116"/>
      <c r="U54" s="383">
        <v>100.01315691225608</v>
      </c>
      <c r="V54" s="116"/>
      <c r="W54" s="116"/>
      <c r="Y54" s="427" t="s">
        <v>36</v>
      </c>
      <c r="Z54" s="375">
        <v>534</v>
      </c>
      <c r="AA54" s="375">
        <v>517</v>
      </c>
      <c r="AB54" s="375">
        <v>526</v>
      </c>
      <c r="AC54" s="375">
        <v>472</v>
      </c>
      <c r="AD54" s="375">
        <v>483</v>
      </c>
      <c r="AE54" s="375">
        <v>543</v>
      </c>
      <c r="AF54" s="375">
        <v>540</v>
      </c>
      <c r="AG54" s="375">
        <v>611</v>
      </c>
      <c r="AH54" s="375">
        <v>599</v>
      </c>
      <c r="AI54" s="375">
        <v>626</v>
      </c>
      <c r="AJ54" s="375">
        <v>687</v>
      </c>
      <c r="AK54" s="375">
        <v>595</v>
      </c>
      <c r="AL54" s="375">
        <v>611</v>
      </c>
      <c r="AM54" s="375">
        <v>709</v>
      </c>
      <c r="AN54" s="375">
        <v>727</v>
      </c>
      <c r="AO54" s="375">
        <v>799</v>
      </c>
      <c r="AP54" s="375">
        <v>836</v>
      </c>
      <c r="AQ54" s="372"/>
      <c r="AR54" s="372"/>
      <c r="AS54" s="692"/>
      <c r="AT54" s="427" t="s">
        <v>162</v>
      </c>
      <c r="AU54" s="375">
        <v>0</v>
      </c>
      <c r="AV54" s="375">
        <v>0</v>
      </c>
      <c r="AW54" s="375">
        <v>0</v>
      </c>
      <c r="AX54" s="375">
        <v>0</v>
      </c>
      <c r="AY54" s="375">
        <v>0</v>
      </c>
      <c r="AZ54" s="375">
        <v>0</v>
      </c>
      <c r="BA54" s="375">
        <v>0</v>
      </c>
      <c r="BB54" s="375">
        <v>0</v>
      </c>
      <c r="BC54" s="375">
        <v>0</v>
      </c>
      <c r="BD54" s="566">
        <v>0</v>
      </c>
      <c r="BE54" s="566">
        <v>0</v>
      </c>
      <c r="BF54" s="566">
        <v>17</v>
      </c>
      <c r="BG54" s="566">
        <v>15</v>
      </c>
      <c r="BH54" s="566">
        <v>25</v>
      </c>
      <c r="BI54" s="566">
        <v>18</v>
      </c>
      <c r="BJ54" s="566">
        <v>30</v>
      </c>
      <c r="BK54" s="566">
        <v>36</v>
      </c>
      <c r="BN54" s="696"/>
      <c r="BO54" s="427" t="s">
        <v>162</v>
      </c>
      <c r="BP54" s="375">
        <v>0</v>
      </c>
      <c r="BQ54" s="375">
        <v>0</v>
      </c>
      <c r="BR54" s="375">
        <v>0</v>
      </c>
      <c r="BS54" s="375">
        <v>0</v>
      </c>
      <c r="BT54" s="375">
        <v>0</v>
      </c>
      <c r="BU54" s="375">
        <v>0</v>
      </c>
      <c r="BV54" s="375">
        <v>0</v>
      </c>
      <c r="BW54" s="375">
        <v>0</v>
      </c>
      <c r="BX54" s="375">
        <v>0</v>
      </c>
      <c r="BY54" s="566">
        <v>0</v>
      </c>
      <c r="BZ54" s="566">
        <v>0</v>
      </c>
      <c r="CA54" s="566">
        <v>23</v>
      </c>
      <c r="CB54" s="566">
        <v>19</v>
      </c>
      <c r="CC54" s="566">
        <v>16</v>
      </c>
      <c r="CD54" s="566">
        <v>8</v>
      </c>
      <c r="CE54" s="566">
        <v>20</v>
      </c>
      <c r="CF54" s="566">
        <v>15</v>
      </c>
    </row>
    <row r="55" spans="2:84">
      <c r="B55" s="363" t="s">
        <v>37</v>
      </c>
      <c r="C55" s="116">
        <f t="shared" ref="C55:N56" si="45">Z56+AU55*$W$6+AU62*$W$8+AU69*$W$10</f>
        <v>100.80000000000001</v>
      </c>
      <c r="D55" s="116">
        <f t="shared" si="45"/>
        <v>83</v>
      </c>
      <c r="E55" s="116">
        <f t="shared" si="45"/>
        <v>21</v>
      </c>
      <c r="F55" s="116">
        <f t="shared" si="45"/>
        <v>27.2</v>
      </c>
      <c r="G55" s="116">
        <f t="shared" si="45"/>
        <v>127.2</v>
      </c>
      <c r="H55" s="116">
        <f t="shared" si="45"/>
        <v>121.4</v>
      </c>
      <c r="I55" s="116">
        <f t="shared" si="45"/>
        <v>93.8</v>
      </c>
      <c r="J55" s="116">
        <f t="shared" si="45"/>
        <v>90.6</v>
      </c>
      <c r="K55" s="116">
        <f t="shared" si="45"/>
        <v>98.199999999999989</v>
      </c>
      <c r="L55" s="116">
        <f t="shared" si="45"/>
        <v>94.8</v>
      </c>
      <c r="M55" s="116">
        <f t="shared" si="45"/>
        <v>105.60000000000001</v>
      </c>
      <c r="N55" s="116">
        <f t="shared" si="45"/>
        <v>127</v>
      </c>
      <c r="O55" s="116">
        <f t="shared" ref="O55:S56" si="46">AL56+BG55*$W$6+BG62*$W$8+BG69*$W$10</f>
        <v>120</v>
      </c>
      <c r="P55" s="116">
        <f t="shared" si="46"/>
        <v>112.2</v>
      </c>
      <c r="Q55" s="116">
        <f t="shared" si="46"/>
        <v>77</v>
      </c>
      <c r="R55" s="116">
        <f t="shared" si="46"/>
        <v>43</v>
      </c>
      <c r="S55" s="116">
        <f t="shared" si="46"/>
        <v>56.4</v>
      </c>
      <c r="T55" s="116"/>
      <c r="U55" s="383">
        <v>35.222145811343701</v>
      </c>
      <c r="V55" s="116"/>
      <c r="W55" s="116"/>
      <c r="Y55" s="427" t="s">
        <v>162</v>
      </c>
      <c r="Z55" s="375">
        <v>0</v>
      </c>
      <c r="AA55" s="375">
        <v>0</v>
      </c>
      <c r="AB55" s="375">
        <v>0</v>
      </c>
      <c r="AC55" s="375">
        <v>0</v>
      </c>
      <c r="AD55" s="375">
        <v>0</v>
      </c>
      <c r="AE55" s="375">
        <v>0</v>
      </c>
      <c r="AF55" s="375">
        <v>0</v>
      </c>
      <c r="AG55" s="375">
        <v>0</v>
      </c>
      <c r="AH55" s="375">
        <v>0</v>
      </c>
      <c r="AI55" s="375">
        <v>0</v>
      </c>
      <c r="AJ55" s="375">
        <v>0</v>
      </c>
      <c r="AK55" s="375">
        <v>65</v>
      </c>
      <c r="AL55" s="375">
        <v>50</v>
      </c>
      <c r="AM55" s="375">
        <v>70</v>
      </c>
      <c r="AN55" s="375">
        <v>52</v>
      </c>
      <c r="AO55" s="375">
        <v>76</v>
      </c>
      <c r="AP55" s="375">
        <v>80</v>
      </c>
      <c r="AQ55" s="372"/>
      <c r="AR55" s="372"/>
      <c r="AS55" s="692"/>
      <c r="AT55" s="427" t="s">
        <v>37</v>
      </c>
      <c r="AU55" s="566">
        <v>38</v>
      </c>
      <c r="AV55" s="566">
        <v>19</v>
      </c>
      <c r="AW55" s="566">
        <v>7</v>
      </c>
      <c r="AX55" s="566">
        <v>5</v>
      </c>
      <c r="AY55" s="566">
        <v>26</v>
      </c>
      <c r="AZ55" s="566">
        <v>28</v>
      </c>
      <c r="BA55" s="566">
        <v>21</v>
      </c>
      <c r="BB55" s="566">
        <v>19</v>
      </c>
      <c r="BC55" s="566">
        <v>16</v>
      </c>
      <c r="BD55" s="566">
        <v>24</v>
      </c>
      <c r="BE55" s="566">
        <v>24</v>
      </c>
      <c r="BF55" s="566">
        <v>28</v>
      </c>
      <c r="BG55" s="566">
        <v>27</v>
      </c>
      <c r="BH55" s="566">
        <v>19</v>
      </c>
      <c r="BI55" s="566">
        <v>19</v>
      </c>
      <c r="BJ55" s="566">
        <v>9</v>
      </c>
      <c r="BK55" s="566">
        <v>8</v>
      </c>
      <c r="BN55" s="696"/>
      <c r="BO55" s="456" t="s">
        <v>37</v>
      </c>
      <c r="BP55" s="566">
        <v>37</v>
      </c>
      <c r="BQ55" s="566">
        <v>26</v>
      </c>
      <c r="BR55" s="566">
        <v>8</v>
      </c>
      <c r="BS55" s="566">
        <v>10</v>
      </c>
      <c r="BT55" s="566">
        <v>51</v>
      </c>
      <c r="BU55" s="566">
        <v>49</v>
      </c>
      <c r="BV55" s="566">
        <v>34</v>
      </c>
      <c r="BW55" s="566">
        <v>28</v>
      </c>
      <c r="BX55" s="566">
        <v>35</v>
      </c>
      <c r="BY55" s="566">
        <v>27</v>
      </c>
      <c r="BZ55" s="566">
        <v>27</v>
      </c>
      <c r="CA55" s="566">
        <v>34</v>
      </c>
      <c r="CB55" s="566">
        <v>25</v>
      </c>
      <c r="CC55" s="566">
        <v>20</v>
      </c>
      <c r="CD55" s="566">
        <v>19</v>
      </c>
      <c r="CE55" s="566">
        <v>14</v>
      </c>
      <c r="CF55" s="566">
        <v>15</v>
      </c>
    </row>
    <row r="56" spans="2:84" ht="18" customHeight="1">
      <c r="B56" s="363" t="s">
        <v>38</v>
      </c>
      <c r="C56" s="116">
        <f t="shared" si="45"/>
        <v>6.6</v>
      </c>
      <c r="D56" s="116">
        <f t="shared" si="45"/>
        <v>6.8</v>
      </c>
      <c r="E56" s="116">
        <f t="shared" si="45"/>
        <v>2</v>
      </c>
      <c r="F56" s="116">
        <f t="shared" si="45"/>
        <v>35</v>
      </c>
      <c r="G56" s="116">
        <f t="shared" si="45"/>
        <v>6</v>
      </c>
      <c r="H56" s="116">
        <f t="shared" si="45"/>
        <v>0</v>
      </c>
      <c r="I56" s="116">
        <f t="shared" si="45"/>
        <v>4.4000000000000004</v>
      </c>
      <c r="J56" s="116">
        <f t="shared" si="45"/>
        <v>0</v>
      </c>
      <c r="K56" s="116">
        <f t="shared" si="45"/>
        <v>0</v>
      </c>
      <c r="L56" s="116">
        <f t="shared" si="45"/>
        <v>142.79999999999998</v>
      </c>
      <c r="M56" s="116">
        <f t="shared" si="45"/>
        <v>170.2</v>
      </c>
      <c r="N56" s="116">
        <f t="shared" si="45"/>
        <v>214.2</v>
      </c>
      <c r="O56" s="116">
        <f t="shared" si="46"/>
        <v>213.8</v>
      </c>
      <c r="P56" s="116">
        <f t="shared" si="46"/>
        <v>193.4</v>
      </c>
      <c r="Q56" s="116">
        <f t="shared" si="46"/>
        <v>219.20000000000002</v>
      </c>
      <c r="R56" s="116">
        <f t="shared" si="46"/>
        <v>255.6</v>
      </c>
      <c r="S56" s="116">
        <f t="shared" si="46"/>
        <v>156.4</v>
      </c>
      <c r="T56" s="116"/>
      <c r="U56" s="383">
        <v>43.817343091013129</v>
      </c>
      <c r="V56" s="116"/>
      <c r="W56" s="116"/>
      <c r="Y56" s="427" t="s">
        <v>37</v>
      </c>
      <c r="Z56" s="375">
        <v>56</v>
      </c>
      <c r="AA56" s="375">
        <v>48</v>
      </c>
      <c r="AB56" s="375">
        <v>11</v>
      </c>
      <c r="AC56" s="375">
        <v>14</v>
      </c>
      <c r="AD56" s="375">
        <v>68</v>
      </c>
      <c r="AE56" s="375">
        <v>63</v>
      </c>
      <c r="AF56" s="375">
        <v>51</v>
      </c>
      <c r="AG56" s="375">
        <v>47</v>
      </c>
      <c r="AH56" s="375">
        <v>52</v>
      </c>
      <c r="AI56" s="375">
        <v>51</v>
      </c>
      <c r="AJ56" s="375">
        <v>57</v>
      </c>
      <c r="AK56" s="375">
        <v>70</v>
      </c>
      <c r="AL56" s="375">
        <v>66</v>
      </c>
      <c r="AM56" s="375">
        <v>61</v>
      </c>
      <c r="AN56" s="375">
        <v>43</v>
      </c>
      <c r="AO56" s="375">
        <v>23</v>
      </c>
      <c r="AP56" s="375">
        <v>33</v>
      </c>
      <c r="AQ56" s="372"/>
      <c r="AR56" s="372"/>
      <c r="AS56" s="693"/>
      <c r="AT56" s="442" t="s">
        <v>38</v>
      </c>
      <c r="AU56" s="568">
        <v>2</v>
      </c>
      <c r="AV56" s="568">
        <v>1</v>
      </c>
      <c r="AW56" s="569">
        <v>0</v>
      </c>
      <c r="AX56" s="568">
        <v>2</v>
      </c>
      <c r="AY56" s="568">
        <v>0</v>
      </c>
      <c r="AZ56" s="569">
        <v>0</v>
      </c>
      <c r="BA56" s="569">
        <v>0</v>
      </c>
      <c r="BB56" s="569">
        <v>0</v>
      </c>
      <c r="BC56" s="569">
        <v>0</v>
      </c>
      <c r="BD56" s="569">
        <v>29</v>
      </c>
      <c r="BE56" s="569">
        <v>39</v>
      </c>
      <c r="BF56" s="569">
        <v>50</v>
      </c>
      <c r="BG56" s="569">
        <v>48</v>
      </c>
      <c r="BH56" s="569">
        <v>35</v>
      </c>
      <c r="BI56" s="569">
        <v>51</v>
      </c>
      <c r="BJ56" s="569">
        <v>65</v>
      </c>
      <c r="BK56" s="569">
        <v>38</v>
      </c>
      <c r="BN56" s="696"/>
      <c r="BO56" s="567" t="s">
        <v>38</v>
      </c>
      <c r="BP56" s="568">
        <v>3</v>
      </c>
      <c r="BQ56" s="568">
        <v>3</v>
      </c>
      <c r="BR56" s="569">
        <v>1</v>
      </c>
      <c r="BS56" s="568">
        <v>12</v>
      </c>
      <c r="BT56" s="568">
        <v>3</v>
      </c>
      <c r="BU56" s="569">
        <v>0</v>
      </c>
      <c r="BV56" s="569">
        <v>2</v>
      </c>
      <c r="BW56" s="569">
        <v>0</v>
      </c>
      <c r="BX56" s="569">
        <v>0</v>
      </c>
      <c r="BY56" s="569">
        <v>34</v>
      </c>
      <c r="BZ56" s="569">
        <v>46</v>
      </c>
      <c r="CA56" s="569">
        <v>40</v>
      </c>
      <c r="CB56" s="569">
        <v>47</v>
      </c>
      <c r="CC56" s="569">
        <v>29</v>
      </c>
      <c r="CD56" s="569">
        <v>46</v>
      </c>
      <c r="CE56" s="569">
        <v>56</v>
      </c>
      <c r="CF56" s="569">
        <v>33</v>
      </c>
    </row>
    <row r="57" spans="2:84" ht="18" customHeight="1">
      <c r="B57" s="363" t="s">
        <v>39</v>
      </c>
      <c r="C57" s="116">
        <f t="shared" ref="C57:N60" si="47">Z58</f>
        <v>0</v>
      </c>
      <c r="D57" s="116">
        <f t="shared" si="47"/>
        <v>0</v>
      </c>
      <c r="E57" s="116">
        <f t="shared" si="47"/>
        <v>0</v>
      </c>
      <c r="F57" s="116">
        <f t="shared" si="47"/>
        <v>222</v>
      </c>
      <c r="G57" s="116">
        <f t="shared" si="47"/>
        <v>158</v>
      </c>
      <c r="H57" s="116">
        <f t="shared" si="47"/>
        <v>218</v>
      </c>
      <c r="I57" s="116">
        <f t="shared" si="47"/>
        <v>240</v>
      </c>
      <c r="J57" s="116">
        <f t="shared" si="47"/>
        <v>234</v>
      </c>
      <c r="K57" s="116">
        <f t="shared" si="47"/>
        <v>189</v>
      </c>
      <c r="L57" s="116">
        <f t="shared" si="47"/>
        <v>208</v>
      </c>
      <c r="M57" s="116">
        <f t="shared" si="47"/>
        <v>188</v>
      </c>
      <c r="N57" s="116">
        <f t="shared" si="47"/>
        <v>244</v>
      </c>
      <c r="O57" s="116">
        <f t="shared" ref="O57:O60" si="48">AL58</f>
        <v>251</v>
      </c>
      <c r="P57" s="116">
        <f t="shared" ref="P57:P60" si="49">AM58</f>
        <v>244</v>
      </c>
      <c r="Q57" s="116">
        <f t="shared" ref="Q57:Q60" si="50">AN58</f>
        <v>249</v>
      </c>
      <c r="R57" s="116">
        <f t="shared" ref="R57:S60" si="51">AO58</f>
        <v>238</v>
      </c>
      <c r="S57" s="116">
        <f t="shared" si="51"/>
        <v>254</v>
      </c>
      <c r="T57" s="116"/>
      <c r="U57" s="393">
        <v>26.824828584194716</v>
      </c>
      <c r="V57" s="116"/>
      <c r="W57" s="116"/>
      <c r="Y57" s="427" t="s">
        <v>38</v>
      </c>
      <c r="Z57" s="375">
        <v>4</v>
      </c>
      <c r="AA57" s="375">
        <v>4</v>
      </c>
      <c r="AB57" s="375">
        <v>1</v>
      </c>
      <c r="AC57" s="375">
        <v>17</v>
      </c>
      <c r="AD57" s="375">
        <v>3</v>
      </c>
      <c r="AE57" s="375">
        <v>0</v>
      </c>
      <c r="AF57" s="375">
        <v>2</v>
      </c>
      <c r="AG57" s="375">
        <v>0</v>
      </c>
      <c r="AH57" s="375">
        <v>0</v>
      </c>
      <c r="AI57" s="375">
        <v>78</v>
      </c>
      <c r="AJ57" s="375">
        <v>98</v>
      </c>
      <c r="AK57" s="375">
        <v>120</v>
      </c>
      <c r="AL57" s="375">
        <v>118</v>
      </c>
      <c r="AM57" s="375">
        <v>114</v>
      </c>
      <c r="AN57" s="375">
        <v>128</v>
      </c>
      <c r="AO57" s="375">
        <v>142</v>
      </c>
      <c r="AP57" s="375">
        <v>97</v>
      </c>
      <c r="AQ57" s="372"/>
      <c r="AR57" s="372"/>
      <c r="AS57" s="692" t="s">
        <v>100</v>
      </c>
      <c r="AT57" s="435" t="s">
        <v>33</v>
      </c>
      <c r="AU57" s="565">
        <v>677</v>
      </c>
      <c r="AV57" s="565">
        <v>680</v>
      </c>
      <c r="AW57" s="565">
        <v>659</v>
      </c>
      <c r="AX57" s="565">
        <v>747</v>
      </c>
      <c r="AY57" s="565">
        <v>657</v>
      </c>
      <c r="AZ57" s="565">
        <v>817</v>
      </c>
      <c r="BA57" s="565">
        <v>575</v>
      </c>
      <c r="BB57" s="565">
        <v>576</v>
      </c>
      <c r="BC57" s="565">
        <v>534</v>
      </c>
      <c r="BD57" s="565">
        <v>486</v>
      </c>
      <c r="BE57" s="565">
        <v>394</v>
      </c>
      <c r="BF57" s="566">
        <v>472</v>
      </c>
      <c r="BG57" s="566">
        <v>471</v>
      </c>
      <c r="BH57" s="566">
        <v>509</v>
      </c>
      <c r="BI57" s="566">
        <v>566</v>
      </c>
      <c r="BJ57" s="566">
        <v>520</v>
      </c>
      <c r="BK57" s="566">
        <v>390</v>
      </c>
      <c r="BN57" s="694" t="s">
        <v>52</v>
      </c>
      <c r="BO57" s="484" t="s">
        <v>33</v>
      </c>
      <c r="BP57" s="565">
        <v>945</v>
      </c>
      <c r="BQ57" s="565">
        <v>1008</v>
      </c>
      <c r="BR57" s="565">
        <v>1022</v>
      </c>
      <c r="BS57" s="565">
        <v>1112</v>
      </c>
      <c r="BT57" s="565">
        <v>1036</v>
      </c>
      <c r="BU57" s="565">
        <v>1338</v>
      </c>
      <c r="BV57" s="565">
        <v>995</v>
      </c>
      <c r="BW57" s="565">
        <v>957</v>
      </c>
      <c r="BX57" s="565">
        <v>880</v>
      </c>
      <c r="BY57" s="565">
        <v>814</v>
      </c>
      <c r="BZ57" s="565">
        <v>733</v>
      </c>
      <c r="CA57" s="565">
        <v>795</v>
      </c>
      <c r="CB57" s="565">
        <v>772</v>
      </c>
      <c r="CC57" s="565">
        <v>850</v>
      </c>
      <c r="CD57" s="565">
        <v>914</v>
      </c>
      <c r="CE57" s="565">
        <v>825</v>
      </c>
      <c r="CF57" s="565">
        <v>634</v>
      </c>
    </row>
    <row r="58" spans="2:84" ht="18" customHeight="1">
      <c r="B58" s="363" t="s">
        <v>15</v>
      </c>
      <c r="C58" s="116">
        <f t="shared" si="47"/>
        <v>342</v>
      </c>
      <c r="D58" s="116">
        <f t="shared" si="47"/>
        <v>401</v>
      </c>
      <c r="E58" s="116">
        <f t="shared" si="47"/>
        <v>437</v>
      </c>
      <c r="F58" s="116">
        <f t="shared" si="47"/>
        <v>384</v>
      </c>
      <c r="G58" s="116">
        <f t="shared" si="47"/>
        <v>386</v>
      </c>
      <c r="H58" s="116">
        <f t="shared" si="47"/>
        <v>359</v>
      </c>
      <c r="I58" s="116">
        <f t="shared" si="47"/>
        <v>410</v>
      </c>
      <c r="J58" s="116">
        <f t="shared" si="47"/>
        <v>449</v>
      </c>
      <c r="K58" s="116">
        <f t="shared" si="47"/>
        <v>415</v>
      </c>
      <c r="L58" s="116">
        <f t="shared" si="47"/>
        <v>391</v>
      </c>
      <c r="M58" s="116">
        <f t="shared" si="47"/>
        <v>436</v>
      </c>
      <c r="N58" s="116">
        <f t="shared" si="47"/>
        <v>439</v>
      </c>
      <c r="O58" s="116">
        <f t="shared" si="48"/>
        <v>391</v>
      </c>
      <c r="P58" s="116">
        <f t="shared" si="49"/>
        <v>429</v>
      </c>
      <c r="Q58" s="116">
        <f t="shared" si="50"/>
        <v>546</v>
      </c>
      <c r="R58" s="116">
        <f t="shared" si="51"/>
        <v>550</v>
      </c>
      <c r="S58" s="116">
        <f t="shared" si="51"/>
        <v>571</v>
      </c>
      <c r="T58" s="116"/>
      <c r="U58" s="383">
        <v>32.67074804435579</v>
      </c>
      <c r="V58" s="116"/>
      <c r="W58" s="116"/>
      <c r="Y58" s="427" t="s">
        <v>39</v>
      </c>
      <c r="Z58" s="375"/>
      <c r="AA58" s="375"/>
      <c r="AB58" s="375"/>
      <c r="AC58" s="375">
        <v>222</v>
      </c>
      <c r="AD58" s="375">
        <v>158</v>
      </c>
      <c r="AE58" s="375">
        <v>218</v>
      </c>
      <c r="AF58" s="375">
        <v>240</v>
      </c>
      <c r="AG58" s="375">
        <v>234</v>
      </c>
      <c r="AH58" s="375">
        <v>189</v>
      </c>
      <c r="AI58" s="375">
        <v>208</v>
      </c>
      <c r="AJ58" s="375">
        <v>188</v>
      </c>
      <c r="AK58" s="375">
        <v>244</v>
      </c>
      <c r="AL58" s="375">
        <v>251</v>
      </c>
      <c r="AM58" s="375">
        <v>244</v>
      </c>
      <c r="AN58" s="375">
        <v>249</v>
      </c>
      <c r="AO58" s="375">
        <v>238</v>
      </c>
      <c r="AP58" s="375">
        <v>254</v>
      </c>
      <c r="AQ58" s="372"/>
      <c r="AR58" s="372"/>
      <c r="AS58" s="692"/>
      <c r="AT58" s="427" t="s">
        <v>9</v>
      </c>
      <c r="AU58" s="566">
        <v>505</v>
      </c>
      <c r="AV58" s="566">
        <v>524</v>
      </c>
      <c r="AW58" s="566">
        <v>517</v>
      </c>
      <c r="AX58" s="566">
        <v>554</v>
      </c>
      <c r="AY58" s="566">
        <v>532</v>
      </c>
      <c r="AZ58" s="566">
        <v>599</v>
      </c>
      <c r="BA58" s="566">
        <v>555</v>
      </c>
      <c r="BB58" s="566">
        <v>483</v>
      </c>
      <c r="BC58" s="566">
        <v>468</v>
      </c>
      <c r="BD58" s="566">
        <v>420</v>
      </c>
      <c r="BE58" s="566">
        <v>334</v>
      </c>
      <c r="BF58" s="566">
        <v>399</v>
      </c>
      <c r="BG58" s="566">
        <v>406</v>
      </c>
      <c r="BH58" s="566">
        <v>419</v>
      </c>
      <c r="BI58" s="566">
        <v>475</v>
      </c>
      <c r="BJ58" s="566">
        <v>438</v>
      </c>
      <c r="BK58" s="566">
        <v>384</v>
      </c>
      <c r="BN58" s="692"/>
      <c r="BO58" s="456" t="s">
        <v>9</v>
      </c>
      <c r="BP58" s="566">
        <v>704</v>
      </c>
      <c r="BQ58" s="566">
        <v>784</v>
      </c>
      <c r="BR58" s="566">
        <v>805</v>
      </c>
      <c r="BS58" s="566">
        <v>827</v>
      </c>
      <c r="BT58" s="566">
        <v>861</v>
      </c>
      <c r="BU58" s="566">
        <v>1004</v>
      </c>
      <c r="BV58" s="566">
        <v>893</v>
      </c>
      <c r="BW58" s="566">
        <v>809</v>
      </c>
      <c r="BX58" s="566">
        <v>811</v>
      </c>
      <c r="BY58" s="566">
        <v>720</v>
      </c>
      <c r="BZ58" s="566">
        <v>649</v>
      </c>
      <c r="CA58" s="566">
        <v>713</v>
      </c>
      <c r="CB58" s="566">
        <v>688</v>
      </c>
      <c r="CC58" s="566">
        <v>716</v>
      </c>
      <c r="CD58" s="566">
        <v>811</v>
      </c>
      <c r="CE58" s="566">
        <v>725</v>
      </c>
      <c r="CF58" s="566">
        <v>630</v>
      </c>
    </row>
    <row r="59" spans="2:84">
      <c r="B59" s="363" t="s">
        <v>40</v>
      </c>
      <c r="C59" s="116">
        <f t="shared" si="47"/>
        <v>0</v>
      </c>
      <c r="D59" s="116">
        <f t="shared" si="47"/>
        <v>0</v>
      </c>
      <c r="E59" s="116">
        <f t="shared" si="47"/>
        <v>0</v>
      </c>
      <c r="F59" s="116">
        <f t="shared" si="47"/>
        <v>84335</v>
      </c>
      <c r="G59" s="116">
        <f t="shared" si="47"/>
        <v>44440</v>
      </c>
      <c r="H59" s="116">
        <f t="shared" si="47"/>
        <v>71585</v>
      </c>
      <c r="I59" s="116">
        <f t="shared" si="47"/>
        <v>67122</v>
      </c>
      <c r="J59" s="116">
        <f t="shared" si="47"/>
        <v>54072</v>
      </c>
      <c r="K59" s="116">
        <f t="shared" si="47"/>
        <v>63095</v>
      </c>
      <c r="L59" s="116">
        <f t="shared" si="47"/>
        <v>60894</v>
      </c>
      <c r="M59" s="116">
        <f t="shared" si="47"/>
        <v>49671</v>
      </c>
      <c r="N59" s="116">
        <f t="shared" si="47"/>
        <v>41839</v>
      </c>
      <c r="O59" s="116">
        <f t="shared" si="48"/>
        <v>51592</v>
      </c>
      <c r="P59" s="116">
        <f t="shared" si="49"/>
        <v>47246.13</v>
      </c>
      <c r="Q59" s="116">
        <f t="shared" si="50"/>
        <v>78361.5</v>
      </c>
      <c r="R59" s="116">
        <f t="shared" si="51"/>
        <v>68683.122999999992</v>
      </c>
      <c r="S59" s="116">
        <f t="shared" si="51"/>
        <v>16092.16</v>
      </c>
      <c r="T59" s="116"/>
      <c r="U59" s="393">
        <v>12725.010475133671</v>
      </c>
      <c r="V59" s="116"/>
      <c r="Y59" s="427" t="s">
        <v>15</v>
      </c>
      <c r="Z59" s="375">
        <v>342</v>
      </c>
      <c r="AA59" s="375">
        <v>401</v>
      </c>
      <c r="AB59" s="375">
        <v>437</v>
      </c>
      <c r="AC59" s="375">
        <v>384</v>
      </c>
      <c r="AD59" s="375">
        <v>386</v>
      </c>
      <c r="AE59" s="375">
        <v>359</v>
      </c>
      <c r="AF59" s="375">
        <v>410</v>
      </c>
      <c r="AG59" s="375">
        <v>449</v>
      </c>
      <c r="AH59" s="375">
        <v>415</v>
      </c>
      <c r="AI59" s="375">
        <v>391</v>
      </c>
      <c r="AJ59" s="375">
        <v>436</v>
      </c>
      <c r="AK59" s="375">
        <v>439</v>
      </c>
      <c r="AL59" s="375">
        <v>391</v>
      </c>
      <c r="AM59" s="375">
        <v>429</v>
      </c>
      <c r="AN59" s="375">
        <v>546</v>
      </c>
      <c r="AO59" s="375">
        <v>550</v>
      </c>
      <c r="AP59" s="375">
        <v>571</v>
      </c>
      <c r="AQ59" s="372"/>
      <c r="AR59" s="372"/>
      <c r="AS59" s="692"/>
      <c r="AT59" s="427" t="s">
        <v>34</v>
      </c>
      <c r="AU59" s="566">
        <v>506</v>
      </c>
      <c r="AV59" s="566">
        <v>392</v>
      </c>
      <c r="AW59" s="566">
        <v>384</v>
      </c>
      <c r="AX59" s="566">
        <v>355</v>
      </c>
      <c r="AY59" s="566">
        <v>439</v>
      </c>
      <c r="AZ59" s="566">
        <v>476</v>
      </c>
      <c r="BA59" s="566">
        <v>424</v>
      </c>
      <c r="BB59" s="566">
        <v>373</v>
      </c>
      <c r="BC59" s="566">
        <v>358</v>
      </c>
      <c r="BD59" s="566">
        <v>356</v>
      </c>
      <c r="BE59" s="566">
        <v>306</v>
      </c>
      <c r="BF59" s="566">
        <v>308</v>
      </c>
      <c r="BG59" s="566">
        <v>323</v>
      </c>
      <c r="BH59" s="566">
        <v>363</v>
      </c>
      <c r="BI59" s="566">
        <v>355</v>
      </c>
      <c r="BJ59" s="566">
        <v>418</v>
      </c>
      <c r="BK59" s="566">
        <v>360</v>
      </c>
      <c r="BN59" s="692"/>
      <c r="BO59" s="456" t="s">
        <v>34</v>
      </c>
      <c r="BP59" s="566">
        <v>755</v>
      </c>
      <c r="BQ59" s="566">
        <v>592</v>
      </c>
      <c r="BR59" s="566">
        <v>597</v>
      </c>
      <c r="BS59" s="566">
        <v>571</v>
      </c>
      <c r="BT59" s="566">
        <v>667</v>
      </c>
      <c r="BU59" s="566">
        <v>803</v>
      </c>
      <c r="BV59" s="566">
        <v>701</v>
      </c>
      <c r="BW59" s="566">
        <v>670</v>
      </c>
      <c r="BX59" s="566">
        <v>657</v>
      </c>
      <c r="BY59" s="566">
        <v>653</v>
      </c>
      <c r="BZ59" s="566">
        <v>575</v>
      </c>
      <c r="CA59" s="566">
        <v>570</v>
      </c>
      <c r="CB59" s="566">
        <v>592</v>
      </c>
      <c r="CC59" s="566">
        <v>647</v>
      </c>
      <c r="CD59" s="566">
        <v>641</v>
      </c>
      <c r="CE59" s="566">
        <v>732</v>
      </c>
      <c r="CF59" s="566">
        <v>608</v>
      </c>
    </row>
    <row r="60" spans="2:84">
      <c r="B60" s="365" t="s">
        <v>41</v>
      </c>
      <c r="C60" s="366">
        <f t="shared" si="47"/>
        <v>20.132167108361106</v>
      </c>
      <c r="D60" s="366">
        <f t="shared" si="47"/>
        <v>19.643974688825537</v>
      </c>
      <c r="E60" s="366">
        <f t="shared" si="47"/>
        <v>19.378119925422506</v>
      </c>
      <c r="F60" s="366">
        <f t="shared" si="47"/>
        <v>17.249742673591804</v>
      </c>
      <c r="G60" s="366">
        <f t="shared" si="47"/>
        <v>18.826021593549267</v>
      </c>
      <c r="H60" s="366">
        <f t="shared" si="47"/>
        <v>17.58611683449897</v>
      </c>
      <c r="I60" s="366">
        <f t="shared" si="47"/>
        <v>16.333486872409029</v>
      </c>
      <c r="J60" s="366">
        <f t="shared" si="47"/>
        <v>19.68507863062057</v>
      </c>
      <c r="K60" s="366">
        <f t="shared" si="47"/>
        <v>20.514059430900286</v>
      </c>
      <c r="L60" s="366">
        <f t="shared" si="47"/>
        <v>21.696863515938809</v>
      </c>
      <c r="M60" s="366">
        <f t="shared" si="47"/>
        <v>24.617556553100908</v>
      </c>
      <c r="N60" s="366">
        <f t="shared" si="47"/>
        <v>21.279516749038986</v>
      </c>
      <c r="O60" s="366">
        <f t="shared" si="48"/>
        <v>20.770664641543302</v>
      </c>
      <c r="P60" s="366">
        <f t="shared" si="49"/>
        <v>22.129570237331624</v>
      </c>
      <c r="Q60" s="366">
        <f t="shared" si="50"/>
        <v>20.45588877752936</v>
      </c>
      <c r="R60" s="366">
        <f t="shared" si="51"/>
        <v>21.526729021868821</v>
      </c>
      <c r="S60" s="366">
        <f t="shared" si="51"/>
        <v>24.202996307867082</v>
      </c>
      <c r="T60" s="378"/>
      <c r="U60" s="389">
        <v>1.6319025888975476</v>
      </c>
      <c r="Y60" s="427" t="s">
        <v>40</v>
      </c>
      <c r="Z60" s="375"/>
      <c r="AA60" s="375"/>
      <c r="AB60" s="375"/>
      <c r="AC60" s="375">
        <v>84335</v>
      </c>
      <c r="AD60" s="375">
        <v>44440</v>
      </c>
      <c r="AE60" s="375">
        <v>71585</v>
      </c>
      <c r="AF60" s="375">
        <v>67122</v>
      </c>
      <c r="AG60" s="375">
        <v>54072</v>
      </c>
      <c r="AH60" s="375">
        <v>63095</v>
      </c>
      <c r="AI60" s="375">
        <v>60894</v>
      </c>
      <c r="AJ60" s="375">
        <v>49671</v>
      </c>
      <c r="AK60" s="375">
        <v>41839</v>
      </c>
      <c r="AL60" s="375">
        <v>51592</v>
      </c>
      <c r="AM60" s="375">
        <v>47246.13</v>
      </c>
      <c r="AN60" s="375">
        <v>78361.5</v>
      </c>
      <c r="AO60" s="375">
        <v>68683.122999999992</v>
      </c>
      <c r="AP60" s="375">
        <v>16092.16</v>
      </c>
      <c r="AQ60" s="372"/>
      <c r="AR60" s="372"/>
      <c r="AS60" s="692"/>
      <c r="AT60" s="427" t="s">
        <v>36</v>
      </c>
      <c r="AU60" s="566">
        <v>195</v>
      </c>
      <c r="AV60" s="566">
        <v>186</v>
      </c>
      <c r="AW60" s="566">
        <v>186</v>
      </c>
      <c r="AX60" s="566">
        <v>180</v>
      </c>
      <c r="AY60" s="566">
        <v>166</v>
      </c>
      <c r="AZ60" s="566">
        <v>205</v>
      </c>
      <c r="BA60" s="566">
        <v>185</v>
      </c>
      <c r="BB60" s="566">
        <v>201</v>
      </c>
      <c r="BC60" s="566">
        <v>203</v>
      </c>
      <c r="BD60" s="566">
        <v>205</v>
      </c>
      <c r="BE60" s="566">
        <v>230</v>
      </c>
      <c r="BF60" s="566">
        <v>202</v>
      </c>
      <c r="BG60" s="566">
        <v>204</v>
      </c>
      <c r="BH60" s="566">
        <v>232</v>
      </c>
      <c r="BI60" s="566">
        <v>229</v>
      </c>
      <c r="BJ60" s="566">
        <v>233</v>
      </c>
      <c r="BK60" s="566">
        <v>257</v>
      </c>
      <c r="BN60" s="692"/>
      <c r="BO60" s="456" t="s">
        <v>36</v>
      </c>
      <c r="BP60" s="566">
        <v>250</v>
      </c>
      <c r="BQ60" s="566">
        <v>235</v>
      </c>
      <c r="BR60" s="566">
        <v>278</v>
      </c>
      <c r="BS60" s="566">
        <v>267</v>
      </c>
      <c r="BT60" s="566">
        <v>270</v>
      </c>
      <c r="BU60" s="566">
        <v>314</v>
      </c>
      <c r="BV60" s="566">
        <v>330</v>
      </c>
      <c r="BW60" s="566">
        <v>393</v>
      </c>
      <c r="BX60" s="566">
        <v>388</v>
      </c>
      <c r="BY60" s="566">
        <v>421</v>
      </c>
      <c r="BZ60" s="566">
        <v>457</v>
      </c>
      <c r="CA60" s="566">
        <v>378</v>
      </c>
      <c r="CB60" s="566">
        <v>402</v>
      </c>
      <c r="CC60" s="566">
        <v>430</v>
      </c>
      <c r="CD60" s="566">
        <v>426</v>
      </c>
      <c r="CE60" s="566">
        <v>450</v>
      </c>
      <c r="CF60" s="566">
        <v>466</v>
      </c>
    </row>
    <row r="61" spans="2:84">
      <c r="C61" s="363"/>
      <c r="D61" s="363"/>
      <c r="E61" s="363"/>
      <c r="U61" s="82"/>
      <c r="Y61" s="442" t="s">
        <v>41</v>
      </c>
      <c r="Z61" s="570">
        <v>20.132167108361106</v>
      </c>
      <c r="AA61" s="570">
        <v>19.643974688825537</v>
      </c>
      <c r="AB61" s="570">
        <v>19.378119925422506</v>
      </c>
      <c r="AC61" s="570">
        <v>17.249742673591804</v>
      </c>
      <c r="AD61" s="570">
        <v>18.826021593549267</v>
      </c>
      <c r="AE61" s="570">
        <v>17.58611683449897</v>
      </c>
      <c r="AF61" s="570">
        <v>16.333486872409029</v>
      </c>
      <c r="AG61" s="570">
        <v>19.68507863062057</v>
      </c>
      <c r="AH61" s="570">
        <v>20.514059430900286</v>
      </c>
      <c r="AI61" s="570">
        <v>21.696863515938809</v>
      </c>
      <c r="AJ61" s="570">
        <v>24.617556553100908</v>
      </c>
      <c r="AK61" s="570">
        <v>21.279516749038986</v>
      </c>
      <c r="AL61" s="570">
        <v>20.770664641543302</v>
      </c>
      <c r="AM61" s="570">
        <v>22.129570237331624</v>
      </c>
      <c r="AN61" s="570">
        <f>(AN54+AN56+$W$13*AN55)/CX6*100</f>
        <v>20.45588877752936</v>
      </c>
      <c r="AO61" s="570">
        <f t="shared" ref="AO61:AP61" si="52">(AO54+AO56+$W$13*AO55)/CY6*100</f>
        <v>21.526729021868821</v>
      </c>
      <c r="AP61" s="570">
        <f t="shared" si="52"/>
        <v>24.202996307867082</v>
      </c>
      <c r="AQ61" s="372"/>
      <c r="AR61" s="372"/>
      <c r="AS61" s="692"/>
      <c r="AT61" s="427" t="s">
        <v>162</v>
      </c>
      <c r="AU61" s="375">
        <v>0</v>
      </c>
      <c r="AV61" s="375">
        <v>0</v>
      </c>
      <c r="AW61" s="375">
        <v>0</v>
      </c>
      <c r="AX61" s="375">
        <v>0</v>
      </c>
      <c r="AY61" s="375">
        <v>0</v>
      </c>
      <c r="AZ61" s="375">
        <v>0</v>
      </c>
      <c r="BA61" s="375">
        <v>0</v>
      </c>
      <c r="BB61" s="375">
        <v>0</v>
      </c>
      <c r="BC61" s="375">
        <v>0</v>
      </c>
      <c r="BD61" s="566">
        <v>0</v>
      </c>
      <c r="BE61" s="566">
        <v>0</v>
      </c>
      <c r="BF61" s="566">
        <v>27</v>
      </c>
      <c r="BG61" s="566">
        <v>15</v>
      </c>
      <c r="BH61" s="566">
        <v>22</v>
      </c>
      <c r="BI61" s="566">
        <v>21</v>
      </c>
      <c r="BJ61" s="566">
        <v>16</v>
      </c>
      <c r="BK61" s="566">
        <v>23</v>
      </c>
      <c r="BN61" s="692"/>
      <c r="BO61" s="427" t="s">
        <v>162</v>
      </c>
      <c r="BP61" s="375">
        <v>0</v>
      </c>
      <c r="BQ61" s="375">
        <v>0</v>
      </c>
      <c r="BR61" s="375">
        <v>0</v>
      </c>
      <c r="BS61" s="375">
        <v>0</v>
      </c>
      <c r="BT61" s="375">
        <v>0</v>
      </c>
      <c r="BU61" s="375">
        <v>0</v>
      </c>
      <c r="BV61" s="375">
        <v>0</v>
      </c>
      <c r="BW61" s="375">
        <v>0</v>
      </c>
      <c r="BX61" s="375">
        <v>0</v>
      </c>
      <c r="BY61" s="566">
        <v>0</v>
      </c>
      <c r="BZ61" s="566">
        <v>0</v>
      </c>
      <c r="CA61" s="566">
        <v>49</v>
      </c>
      <c r="CB61" s="566">
        <v>36</v>
      </c>
      <c r="CC61" s="566">
        <v>47</v>
      </c>
      <c r="CD61" s="566">
        <v>34</v>
      </c>
      <c r="CE61" s="566">
        <v>39</v>
      </c>
      <c r="CF61" s="566">
        <v>42</v>
      </c>
    </row>
    <row r="62" spans="2:84">
      <c r="C62" s="363"/>
      <c r="D62" s="363"/>
      <c r="E62" s="363"/>
      <c r="U62" s="82"/>
      <c r="Z62" s="427"/>
      <c r="AA62" s="427"/>
      <c r="AB62" s="427"/>
      <c r="AN62" s="360"/>
      <c r="AQ62" s="372"/>
      <c r="AR62" s="372"/>
      <c r="AS62" s="692"/>
      <c r="AT62" s="427" t="s">
        <v>37</v>
      </c>
      <c r="AU62" s="566">
        <v>12</v>
      </c>
      <c r="AV62" s="566">
        <v>15</v>
      </c>
      <c r="AW62" s="566">
        <v>2</v>
      </c>
      <c r="AX62" s="566">
        <v>8</v>
      </c>
      <c r="AY62" s="566">
        <v>30</v>
      </c>
      <c r="AZ62" s="566">
        <v>24</v>
      </c>
      <c r="BA62" s="566">
        <v>20</v>
      </c>
      <c r="BB62" s="566">
        <v>14</v>
      </c>
      <c r="BC62" s="566">
        <v>19</v>
      </c>
      <c r="BD62" s="566">
        <v>15</v>
      </c>
      <c r="BE62" s="566">
        <v>21</v>
      </c>
      <c r="BF62" s="566">
        <v>19</v>
      </c>
      <c r="BG62" s="566">
        <v>24</v>
      </c>
      <c r="BH62" s="566">
        <v>24</v>
      </c>
      <c r="BI62" s="566">
        <v>8</v>
      </c>
      <c r="BJ62" s="566">
        <v>8</v>
      </c>
      <c r="BK62" s="566">
        <v>11</v>
      </c>
      <c r="BN62" s="692"/>
      <c r="BO62" s="456" t="s">
        <v>37</v>
      </c>
      <c r="BP62" s="566">
        <v>9</v>
      </c>
      <c r="BQ62" s="566">
        <v>9</v>
      </c>
      <c r="BR62" s="566">
        <v>4</v>
      </c>
      <c r="BS62" s="566">
        <v>8</v>
      </c>
      <c r="BT62" s="566">
        <v>28</v>
      </c>
      <c r="BU62" s="566">
        <v>25</v>
      </c>
      <c r="BV62" s="566">
        <v>18</v>
      </c>
      <c r="BW62" s="566">
        <v>25</v>
      </c>
      <c r="BX62" s="566">
        <v>25</v>
      </c>
      <c r="BY62" s="566">
        <v>24</v>
      </c>
      <c r="BZ62" s="566">
        <v>27</v>
      </c>
      <c r="CA62" s="566">
        <v>37</v>
      </c>
      <c r="CB62" s="566">
        <v>36</v>
      </c>
      <c r="CC62" s="566">
        <v>44</v>
      </c>
      <c r="CD62" s="566">
        <v>23</v>
      </c>
      <c r="CE62" s="566">
        <v>13</v>
      </c>
      <c r="CF62" s="566">
        <v>15</v>
      </c>
    </row>
    <row r="63" spans="2:84">
      <c r="C63" s="363"/>
      <c r="D63" s="363"/>
      <c r="E63" s="363"/>
      <c r="U63" s="82"/>
      <c r="Z63" s="427"/>
      <c r="AA63" s="427"/>
      <c r="AB63" s="427"/>
      <c r="AN63" s="360"/>
      <c r="AQ63" s="372"/>
      <c r="AR63" s="372"/>
      <c r="AS63" s="693"/>
      <c r="AT63" s="442" t="s">
        <v>38</v>
      </c>
      <c r="AU63" s="568">
        <v>1</v>
      </c>
      <c r="AV63" s="568">
        <v>2</v>
      </c>
      <c r="AW63" s="569">
        <v>1</v>
      </c>
      <c r="AX63" s="568">
        <v>8</v>
      </c>
      <c r="AY63" s="568">
        <v>3</v>
      </c>
      <c r="AZ63" s="569">
        <v>0</v>
      </c>
      <c r="BA63" s="569">
        <v>0</v>
      </c>
      <c r="BB63" s="569">
        <v>0</v>
      </c>
      <c r="BC63" s="569">
        <v>0</v>
      </c>
      <c r="BD63" s="569">
        <v>32</v>
      </c>
      <c r="BE63" s="569">
        <v>29</v>
      </c>
      <c r="BF63" s="569">
        <v>35</v>
      </c>
      <c r="BG63" s="569">
        <v>37</v>
      </c>
      <c r="BH63" s="569">
        <v>43</v>
      </c>
      <c r="BI63" s="569">
        <v>36</v>
      </c>
      <c r="BJ63" s="569">
        <v>46</v>
      </c>
      <c r="BK63" s="569">
        <v>17</v>
      </c>
      <c r="BN63" s="693"/>
      <c r="BO63" s="567" t="s">
        <v>38</v>
      </c>
      <c r="BP63" s="568">
        <v>0</v>
      </c>
      <c r="BQ63" s="568">
        <v>0</v>
      </c>
      <c r="BR63" s="569">
        <v>1</v>
      </c>
      <c r="BS63" s="568">
        <v>12</v>
      </c>
      <c r="BT63" s="568">
        <v>0</v>
      </c>
      <c r="BU63" s="569">
        <v>0</v>
      </c>
      <c r="BV63" s="569">
        <v>2</v>
      </c>
      <c r="BW63" s="569">
        <v>0</v>
      </c>
      <c r="BX63" s="569">
        <v>0</v>
      </c>
      <c r="BY63" s="569">
        <v>42</v>
      </c>
      <c r="BZ63" s="569">
        <v>40</v>
      </c>
      <c r="CA63" s="569">
        <v>64</v>
      </c>
      <c r="CB63" s="569">
        <v>66</v>
      </c>
      <c r="CC63" s="569">
        <v>65</v>
      </c>
      <c r="CD63" s="569">
        <v>61</v>
      </c>
      <c r="CE63" s="569">
        <v>67</v>
      </c>
      <c r="CF63" s="569">
        <v>37</v>
      </c>
    </row>
    <row r="64" spans="2:84" ht="18" customHeight="1">
      <c r="C64" s="363"/>
      <c r="D64" s="363"/>
      <c r="E64" s="363"/>
      <c r="U64" s="82"/>
      <c r="Z64" s="427"/>
      <c r="AA64" s="427"/>
      <c r="AB64" s="427"/>
      <c r="AN64" s="360"/>
      <c r="AQ64" s="372"/>
      <c r="AR64" s="372"/>
      <c r="AS64" s="694" t="s">
        <v>101</v>
      </c>
      <c r="AT64" s="435" t="s">
        <v>33</v>
      </c>
      <c r="AU64" s="565">
        <v>182</v>
      </c>
      <c r="AV64" s="565">
        <v>206</v>
      </c>
      <c r="AW64" s="565">
        <v>210</v>
      </c>
      <c r="AX64" s="565">
        <v>207</v>
      </c>
      <c r="AY64" s="565">
        <v>187</v>
      </c>
      <c r="AZ64" s="565">
        <v>310</v>
      </c>
      <c r="BA64" s="565">
        <v>255</v>
      </c>
      <c r="BB64" s="565">
        <v>227</v>
      </c>
      <c r="BC64" s="565">
        <v>168</v>
      </c>
      <c r="BD64" s="565">
        <v>123</v>
      </c>
      <c r="BE64" s="565">
        <v>119</v>
      </c>
      <c r="BF64" s="566">
        <v>98</v>
      </c>
      <c r="BG64" s="566">
        <v>85</v>
      </c>
      <c r="BH64" s="566">
        <v>96</v>
      </c>
      <c r="BI64" s="566">
        <v>103</v>
      </c>
      <c r="BJ64" s="566">
        <v>95</v>
      </c>
      <c r="BK64" s="566">
        <v>70</v>
      </c>
      <c r="BN64" s="694" t="s">
        <v>70</v>
      </c>
      <c r="BO64" s="484" t="s">
        <v>33</v>
      </c>
      <c r="BP64" s="565">
        <v>1245</v>
      </c>
      <c r="BQ64" s="565">
        <v>1283</v>
      </c>
      <c r="BR64" s="565">
        <v>1267</v>
      </c>
      <c r="BS64" s="565">
        <v>1335</v>
      </c>
      <c r="BT64" s="565">
        <v>1163</v>
      </c>
      <c r="BU64" s="565">
        <v>1460</v>
      </c>
      <c r="BV64" s="565">
        <v>1095</v>
      </c>
      <c r="BW64" s="565">
        <v>1002</v>
      </c>
      <c r="BX64" s="565">
        <v>959</v>
      </c>
      <c r="BY64" s="565">
        <v>851</v>
      </c>
      <c r="BZ64" s="565">
        <v>744</v>
      </c>
      <c r="CA64" s="565">
        <v>834</v>
      </c>
      <c r="CB64" s="565">
        <v>898</v>
      </c>
      <c r="CC64" s="565">
        <v>934</v>
      </c>
      <c r="CD64" s="565">
        <v>1022</v>
      </c>
      <c r="CE64" s="565">
        <v>947</v>
      </c>
      <c r="CF64" s="565">
        <v>814</v>
      </c>
    </row>
    <row r="65" spans="2:84" ht="18" customHeight="1">
      <c r="C65" s="363"/>
      <c r="D65" s="363"/>
      <c r="E65" s="363"/>
      <c r="U65" s="82"/>
      <c r="Z65" s="427"/>
      <c r="AA65" s="427"/>
      <c r="AB65" s="427"/>
      <c r="AN65" s="360"/>
      <c r="AQ65" s="372"/>
      <c r="AR65" s="372"/>
      <c r="AS65" s="692"/>
      <c r="AT65" s="427" t="s">
        <v>9</v>
      </c>
      <c r="AU65" s="566">
        <v>200</v>
      </c>
      <c r="AV65" s="566">
        <v>192</v>
      </c>
      <c r="AW65" s="566">
        <v>209</v>
      </c>
      <c r="AX65" s="566">
        <v>167</v>
      </c>
      <c r="AY65" s="566">
        <v>205</v>
      </c>
      <c r="AZ65" s="566">
        <v>253</v>
      </c>
      <c r="BA65" s="566">
        <v>227</v>
      </c>
      <c r="BB65" s="566">
        <v>228</v>
      </c>
      <c r="BC65" s="566">
        <v>213</v>
      </c>
      <c r="BD65" s="566">
        <v>166</v>
      </c>
      <c r="BE65" s="566">
        <v>144</v>
      </c>
      <c r="BF65" s="566">
        <v>100</v>
      </c>
      <c r="BG65" s="566">
        <v>102</v>
      </c>
      <c r="BH65" s="566">
        <v>101</v>
      </c>
      <c r="BI65" s="566">
        <v>115</v>
      </c>
      <c r="BJ65" s="566">
        <v>107</v>
      </c>
      <c r="BK65" s="566">
        <v>114</v>
      </c>
      <c r="BN65" s="692"/>
      <c r="BO65" s="456" t="s">
        <v>9</v>
      </c>
      <c r="BP65" s="566">
        <v>917</v>
      </c>
      <c r="BQ65" s="566">
        <v>982</v>
      </c>
      <c r="BR65" s="566">
        <v>984</v>
      </c>
      <c r="BS65" s="566">
        <v>988</v>
      </c>
      <c r="BT65" s="566">
        <v>946</v>
      </c>
      <c r="BU65" s="566">
        <v>1070</v>
      </c>
      <c r="BV65" s="566">
        <v>952</v>
      </c>
      <c r="BW65" s="566">
        <v>870</v>
      </c>
      <c r="BX65" s="566">
        <v>838</v>
      </c>
      <c r="BY65" s="566">
        <v>743</v>
      </c>
      <c r="BZ65" s="566">
        <v>647</v>
      </c>
      <c r="CA65" s="566">
        <v>687</v>
      </c>
      <c r="CB65" s="566">
        <v>758</v>
      </c>
      <c r="CC65" s="566">
        <v>778</v>
      </c>
      <c r="CD65" s="566">
        <v>868</v>
      </c>
      <c r="CE65" s="566">
        <v>790</v>
      </c>
      <c r="CF65" s="566">
        <v>783</v>
      </c>
    </row>
    <row r="66" spans="2:84">
      <c r="C66" s="363"/>
      <c r="D66" s="363"/>
      <c r="E66" s="363"/>
      <c r="U66" s="82"/>
      <c r="Z66" s="427"/>
      <c r="AA66" s="427"/>
      <c r="AB66" s="427"/>
      <c r="AN66" s="360"/>
      <c r="AQ66" s="372"/>
      <c r="AR66" s="372"/>
      <c r="AS66" s="692"/>
      <c r="AT66" s="427" t="s">
        <v>34</v>
      </c>
      <c r="AU66" s="566">
        <v>201</v>
      </c>
      <c r="AV66" s="566">
        <v>159</v>
      </c>
      <c r="AW66" s="566">
        <v>178</v>
      </c>
      <c r="AX66" s="566">
        <v>164</v>
      </c>
      <c r="AY66" s="566">
        <v>178</v>
      </c>
      <c r="AZ66" s="566">
        <v>233</v>
      </c>
      <c r="BA66" s="566">
        <v>203</v>
      </c>
      <c r="BB66" s="566">
        <v>186</v>
      </c>
      <c r="BC66" s="566">
        <v>198</v>
      </c>
      <c r="BD66" s="566">
        <v>172</v>
      </c>
      <c r="BE66" s="566">
        <v>144</v>
      </c>
      <c r="BF66" s="566">
        <v>110</v>
      </c>
      <c r="BG66" s="566">
        <v>100</v>
      </c>
      <c r="BH66" s="566">
        <v>109</v>
      </c>
      <c r="BI66" s="566">
        <v>126</v>
      </c>
      <c r="BJ66" s="566">
        <v>124</v>
      </c>
      <c r="BK66" s="566">
        <v>102</v>
      </c>
      <c r="BN66" s="692"/>
      <c r="BO66" s="456" t="s">
        <v>34</v>
      </c>
      <c r="BP66" s="566">
        <v>964</v>
      </c>
      <c r="BQ66" s="566">
        <v>716</v>
      </c>
      <c r="BR66" s="566">
        <v>727</v>
      </c>
      <c r="BS66" s="566">
        <v>673</v>
      </c>
      <c r="BT66" s="566">
        <v>764</v>
      </c>
      <c r="BU66" s="566">
        <v>824</v>
      </c>
      <c r="BV66" s="566">
        <v>741</v>
      </c>
      <c r="BW66" s="566">
        <v>655</v>
      </c>
      <c r="BX66" s="566">
        <v>642</v>
      </c>
      <c r="BY66" s="566">
        <v>610</v>
      </c>
      <c r="BZ66" s="566">
        <v>566</v>
      </c>
      <c r="CA66" s="566">
        <v>504</v>
      </c>
      <c r="CB66" s="566">
        <v>574</v>
      </c>
      <c r="CC66" s="566">
        <v>662</v>
      </c>
      <c r="CD66" s="566">
        <v>664</v>
      </c>
      <c r="CE66" s="566">
        <v>733</v>
      </c>
      <c r="CF66" s="566">
        <v>664</v>
      </c>
    </row>
    <row r="67" spans="2:84">
      <c r="C67" s="363"/>
      <c r="D67" s="363"/>
      <c r="E67" s="363"/>
      <c r="U67" s="82"/>
      <c r="Z67" s="427"/>
      <c r="AA67" s="427"/>
      <c r="AB67" s="427"/>
      <c r="AN67" s="360"/>
      <c r="AQ67" s="372"/>
      <c r="AR67" s="372"/>
      <c r="AS67" s="692"/>
      <c r="AT67" s="427" t="s">
        <v>36</v>
      </c>
      <c r="AU67" s="566">
        <v>98</v>
      </c>
      <c r="AV67" s="566">
        <v>97</v>
      </c>
      <c r="AW67" s="566">
        <v>115</v>
      </c>
      <c r="AX67" s="566">
        <v>122</v>
      </c>
      <c r="AY67" s="566">
        <v>103</v>
      </c>
      <c r="AZ67" s="566">
        <v>128</v>
      </c>
      <c r="BA67" s="566">
        <v>144</v>
      </c>
      <c r="BB67" s="566">
        <v>147</v>
      </c>
      <c r="BC67" s="566">
        <v>145</v>
      </c>
      <c r="BD67" s="566">
        <v>158</v>
      </c>
      <c r="BE67" s="566">
        <v>172</v>
      </c>
      <c r="BF67" s="566">
        <v>126</v>
      </c>
      <c r="BG67" s="566">
        <v>104</v>
      </c>
      <c r="BH67" s="566">
        <v>109</v>
      </c>
      <c r="BI67" s="566">
        <v>95</v>
      </c>
      <c r="BJ67" s="566">
        <v>126</v>
      </c>
      <c r="BK67" s="566">
        <v>117</v>
      </c>
      <c r="BN67" s="692"/>
      <c r="BO67" s="456" t="s">
        <v>36</v>
      </c>
      <c r="BP67" s="566">
        <v>337</v>
      </c>
      <c r="BQ67" s="566">
        <v>334</v>
      </c>
      <c r="BR67" s="566">
        <v>344</v>
      </c>
      <c r="BS67" s="566">
        <v>337</v>
      </c>
      <c r="BT67" s="566">
        <v>326</v>
      </c>
      <c r="BU67" s="566">
        <v>370</v>
      </c>
      <c r="BV67" s="566">
        <v>359</v>
      </c>
      <c r="BW67" s="566">
        <v>369</v>
      </c>
      <c r="BX67" s="566">
        <v>360</v>
      </c>
      <c r="BY67" s="566">
        <v>390</v>
      </c>
      <c r="BZ67" s="566">
        <v>422</v>
      </c>
      <c r="CA67" s="566">
        <v>344</v>
      </c>
      <c r="CB67" s="566">
        <v>315</v>
      </c>
      <c r="CC67" s="566">
        <v>397</v>
      </c>
      <c r="CD67" s="566">
        <v>383</v>
      </c>
      <c r="CE67" s="566">
        <v>414</v>
      </c>
      <c r="CF67" s="566">
        <v>439</v>
      </c>
    </row>
    <row r="68" spans="2:84">
      <c r="C68" s="363"/>
      <c r="D68" s="363"/>
      <c r="E68" s="363"/>
      <c r="F68" s="360" t="s">
        <v>14</v>
      </c>
      <c r="U68" s="82"/>
      <c r="Z68" s="427"/>
      <c r="AA68" s="427"/>
      <c r="AB68" s="427"/>
      <c r="AN68" s="360"/>
      <c r="AQ68" s="372"/>
      <c r="AR68" s="372"/>
      <c r="AS68" s="692"/>
      <c r="AT68" s="427" t="s">
        <v>162</v>
      </c>
      <c r="AU68" s="375">
        <v>0</v>
      </c>
      <c r="AV68" s="375">
        <v>0</v>
      </c>
      <c r="AW68" s="375">
        <v>0</v>
      </c>
      <c r="AX68" s="375">
        <v>0</v>
      </c>
      <c r="AY68" s="375">
        <v>0</v>
      </c>
      <c r="AZ68" s="375">
        <v>0</v>
      </c>
      <c r="BA68" s="375">
        <v>0</v>
      </c>
      <c r="BB68" s="375">
        <v>0</v>
      </c>
      <c r="BC68" s="375">
        <v>0</v>
      </c>
      <c r="BD68" s="566">
        <v>0</v>
      </c>
      <c r="BE68" s="566">
        <v>0</v>
      </c>
      <c r="BF68" s="566">
        <v>12</v>
      </c>
      <c r="BG68" s="566">
        <v>13</v>
      </c>
      <c r="BH68" s="566">
        <v>10</v>
      </c>
      <c r="BI68" s="566">
        <v>2</v>
      </c>
      <c r="BJ68" s="566">
        <v>13</v>
      </c>
      <c r="BK68" s="566">
        <v>3</v>
      </c>
      <c r="BN68" s="692"/>
      <c r="BO68" s="427" t="s">
        <v>162</v>
      </c>
      <c r="BP68" s="375">
        <v>0</v>
      </c>
      <c r="BQ68" s="375">
        <v>0</v>
      </c>
      <c r="BR68" s="375">
        <v>0</v>
      </c>
      <c r="BS68" s="375">
        <v>0</v>
      </c>
      <c r="BT68" s="375">
        <v>0</v>
      </c>
      <c r="BU68" s="375">
        <v>0</v>
      </c>
      <c r="BV68" s="375">
        <v>0</v>
      </c>
      <c r="BW68" s="375">
        <v>0</v>
      </c>
      <c r="BX68" s="375">
        <v>0</v>
      </c>
      <c r="BY68" s="566">
        <v>0</v>
      </c>
      <c r="BZ68" s="566">
        <v>0</v>
      </c>
      <c r="CA68" s="566">
        <v>35</v>
      </c>
      <c r="CB68" s="566">
        <v>29</v>
      </c>
      <c r="CC68" s="566">
        <v>36</v>
      </c>
      <c r="CD68" s="566">
        <v>24</v>
      </c>
      <c r="CE68" s="566">
        <v>42</v>
      </c>
      <c r="CF68" s="566">
        <v>34</v>
      </c>
    </row>
    <row r="69" spans="2:84">
      <c r="C69" s="363"/>
      <c r="D69" s="363"/>
      <c r="E69" s="363"/>
      <c r="U69" s="82"/>
      <c r="W69" s="362"/>
      <c r="Z69" s="427"/>
      <c r="AA69" s="427"/>
      <c r="AB69" s="427"/>
      <c r="AN69" s="360"/>
      <c r="AQ69" s="372"/>
      <c r="AR69" s="372"/>
      <c r="AS69" s="692"/>
      <c r="AT69" s="427" t="s">
        <v>37</v>
      </c>
      <c r="AU69" s="566">
        <v>2</v>
      </c>
      <c r="AV69" s="566">
        <v>4</v>
      </c>
      <c r="AW69" s="566">
        <v>2</v>
      </c>
      <c r="AX69" s="566">
        <v>1</v>
      </c>
      <c r="AY69" s="566">
        <v>7</v>
      </c>
      <c r="AZ69" s="566">
        <v>10</v>
      </c>
      <c r="BA69" s="566">
        <v>5</v>
      </c>
      <c r="BB69" s="566">
        <v>12</v>
      </c>
      <c r="BC69" s="566">
        <v>12</v>
      </c>
      <c r="BD69" s="566">
        <v>8</v>
      </c>
      <c r="BE69" s="566">
        <v>7</v>
      </c>
      <c r="BF69" s="566">
        <v>13</v>
      </c>
      <c r="BG69" s="566">
        <v>7</v>
      </c>
      <c r="BH69" s="566">
        <v>10</v>
      </c>
      <c r="BI69" s="566">
        <v>9</v>
      </c>
      <c r="BJ69" s="566">
        <v>4</v>
      </c>
      <c r="BK69" s="566">
        <v>5</v>
      </c>
      <c r="BN69" s="692"/>
      <c r="BO69" s="456" t="s">
        <v>37</v>
      </c>
      <c r="BP69" s="566">
        <v>22</v>
      </c>
      <c r="BQ69" s="566">
        <v>26</v>
      </c>
      <c r="BR69" s="566">
        <v>5</v>
      </c>
      <c r="BS69" s="566">
        <v>6</v>
      </c>
      <c r="BT69" s="566">
        <v>28</v>
      </c>
      <c r="BU69" s="566">
        <v>32</v>
      </c>
      <c r="BV69" s="566">
        <v>24</v>
      </c>
      <c r="BW69" s="566">
        <v>30</v>
      </c>
      <c r="BX69" s="566">
        <v>30</v>
      </c>
      <c r="BY69" s="566">
        <v>27</v>
      </c>
      <c r="BZ69" s="566">
        <v>33</v>
      </c>
      <c r="CA69" s="566">
        <v>34</v>
      </c>
      <c r="CB69" s="566">
        <v>35</v>
      </c>
      <c r="CC69" s="566">
        <v>33</v>
      </c>
      <c r="CD69" s="566">
        <v>20</v>
      </c>
      <c r="CE69" s="566">
        <v>10</v>
      </c>
      <c r="CF69" s="566">
        <v>15</v>
      </c>
    </row>
    <row r="70" spans="2:84" ht="18" customHeight="1">
      <c r="C70" s="363"/>
      <c r="D70" s="363"/>
      <c r="E70" s="363"/>
      <c r="U70" s="82"/>
      <c r="W70" s="116"/>
      <c r="Z70" s="427"/>
      <c r="AA70" s="427"/>
      <c r="AB70" s="427"/>
      <c r="AN70" s="360"/>
      <c r="AQ70" s="372"/>
      <c r="AR70" s="372"/>
      <c r="AS70" s="693"/>
      <c r="AT70" s="442" t="s">
        <v>38</v>
      </c>
      <c r="AU70" s="568">
        <v>0</v>
      </c>
      <c r="AV70" s="568">
        <v>0</v>
      </c>
      <c r="AW70" s="569">
        <v>0</v>
      </c>
      <c r="AX70" s="568">
        <v>7</v>
      </c>
      <c r="AY70" s="568">
        <v>0</v>
      </c>
      <c r="AZ70" s="569">
        <v>0</v>
      </c>
      <c r="BA70" s="569">
        <v>2</v>
      </c>
      <c r="BB70" s="569">
        <v>0</v>
      </c>
      <c r="BC70" s="569">
        <v>0</v>
      </c>
      <c r="BD70" s="569">
        <v>8</v>
      </c>
      <c r="BE70" s="569">
        <v>10</v>
      </c>
      <c r="BF70" s="569">
        <v>16</v>
      </c>
      <c r="BG70" s="569">
        <v>17</v>
      </c>
      <c r="BH70" s="569">
        <v>7</v>
      </c>
      <c r="BI70" s="569">
        <v>12</v>
      </c>
      <c r="BJ70" s="569">
        <v>13</v>
      </c>
      <c r="BK70" s="569">
        <v>10</v>
      </c>
      <c r="BN70" s="693"/>
      <c r="BO70" s="567" t="s">
        <v>38</v>
      </c>
      <c r="BP70" s="568">
        <v>1</v>
      </c>
      <c r="BQ70" s="568">
        <v>2</v>
      </c>
      <c r="BR70" s="569">
        <v>0</v>
      </c>
      <c r="BS70" s="568">
        <v>15</v>
      </c>
      <c r="BT70" s="568">
        <v>3</v>
      </c>
      <c r="BU70" s="569">
        <v>0</v>
      </c>
      <c r="BV70" s="569">
        <v>2</v>
      </c>
      <c r="BW70" s="569">
        <v>0</v>
      </c>
      <c r="BX70" s="569">
        <v>0</v>
      </c>
      <c r="BY70" s="569">
        <v>41</v>
      </c>
      <c r="BZ70" s="569">
        <v>41</v>
      </c>
      <c r="CA70" s="569">
        <v>64</v>
      </c>
      <c r="CB70" s="569">
        <v>60</v>
      </c>
      <c r="CC70" s="569">
        <v>48</v>
      </c>
      <c r="CD70" s="569">
        <v>52</v>
      </c>
      <c r="CE70" s="569">
        <v>73</v>
      </c>
      <c r="CF70" s="569">
        <v>32</v>
      </c>
    </row>
    <row r="71" spans="2:84">
      <c r="C71" s="372"/>
      <c r="D71" s="372"/>
      <c r="E71" s="372"/>
      <c r="U71" s="82"/>
      <c r="V71" s="362"/>
      <c r="W71" s="116"/>
      <c r="AN71" s="360"/>
      <c r="AQ71" s="372"/>
      <c r="AR71" s="372"/>
      <c r="AS71" s="574"/>
      <c r="BI71" s="360"/>
      <c r="BJ71" s="360"/>
      <c r="CD71" s="360"/>
      <c r="CE71" s="360"/>
      <c r="CF71" s="360"/>
    </row>
    <row r="72" spans="2:84">
      <c r="B72" s="361" t="s">
        <v>23</v>
      </c>
      <c r="C72" s="115" t="s">
        <v>124</v>
      </c>
      <c r="D72" s="115" t="s">
        <v>123</v>
      </c>
      <c r="E72" s="115" t="s">
        <v>122</v>
      </c>
      <c r="F72" s="361" t="s">
        <v>49</v>
      </c>
      <c r="G72" s="361" t="s">
        <v>48</v>
      </c>
      <c r="H72" s="361" t="s">
        <v>47</v>
      </c>
      <c r="I72" s="361" t="s">
        <v>46</v>
      </c>
      <c r="J72" s="361" t="s">
        <v>45</v>
      </c>
      <c r="K72" s="361" t="s">
        <v>44</v>
      </c>
      <c r="L72" s="361" t="s">
        <v>43</v>
      </c>
      <c r="M72" s="361" t="s">
        <v>96</v>
      </c>
      <c r="N72" s="361" t="s">
        <v>69</v>
      </c>
      <c r="O72" s="361" t="s">
        <v>77</v>
      </c>
      <c r="P72" s="361" t="s">
        <v>161</v>
      </c>
      <c r="Q72" s="361" t="str">
        <f>Q49</f>
        <v>2018-19</v>
      </c>
      <c r="R72" s="362" t="s">
        <v>184</v>
      </c>
      <c r="S72" s="361" t="str">
        <f>S49</f>
        <v>2020-21</v>
      </c>
      <c r="T72" s="362"/>
      <c r="U72" s="382" t="s">
        <v>112</v>
      </c>
      <c r="V72" s="116"/>
      <c r="W72" s="116"/>
      <c r="Y72" s="361" t="s">
        <v>23</v>
      </c>
      <c r="Z72" s="361" t="s">
        <v>124</v>
      </c>
      <c r="AA72" s="361" t="s">
        <v>123</v>
      </c>
      <c r="AB72" s="361" t="s">
        <v>122</v>
      </c>
      <c r="AC72" s="361" t="s">
        <v>49</v>
      </c>
      <c r="AD72" s="361" t="s">
        <v>48</v>
      </c>
      <c r="AE72" s="361" t="s">
        <v>47</v>
      </c>
      <c r="AF72" s="361" t="s">
        <v>46</v>
      </c>
      <c r="AG72" s="361" t="s">
        <v>45</v>
      </c>
      <c r="AH72" s="361" t="s">
        <v>44</v>
      </c>
      <c r="AI72" s="361" t="s">
        <v>43</v>
      </c>
      <c r="AJ72" s="361" t="s">
        <v>96</v>
      </c>
      <c r="AK72" s="361" t="s">
        <v>69</v>
      </c>
      <c r="AL72" s="361" t="s">
        <v>77</v>
      </c>
      <c r="AM72" s="361" t="s">
        <v>161</v>
      </c>
      <c r="AN72" s="361" t="str">
        <f>AN49</f>
        <v>2018-19</v>
      </c>
      <c r="AO72" s="361" t="str">
        <f>AO49</f>
        <v>2019-20</v>
      </c>
      <c r="AP72" s="361" t="s">
        <v>174</v>
      </c>
      <c r="AQ72" s="372"/>
      <c r="AR72" s="372"/>
      <c r="AS72" s="574"/>
      <c r="AT72" s="564" t="s">
        <v>23</v>
      </c>
      <c r="AU72" s="564" t="s">
        <v>124</v>
      </c>
      <c r="AV72" s="564" t="s">
        <v>123</v>
      </c>
      <c r="AW72" s="564" t="s">
        <v>122</v>
      </c>
      <c r="AX72" s="564" t="s">
        <v>49</v>
      </c>
      <c r="AY72" s="564" t="s">
        <v>48</v>
      </c>
      <c r="AZ72" s="564" t="s">
        <v>47</v>
      </c>
      <c r="BA72" s="564" t="s">
        <v>46</v>
      </c>
      <c r="BB72" s="564" t="s">
        <v>45</v>
      </c>
      <c r="BC72" s="564" t="s">
        <v>44</v>
      </c>
      <c r="BD72" s="564" t="s">
        <v>43</v>
      </c>
      <c r="BE72" s="564" t="s">
        <v>96</v>
      </c>
      <c r="BF72" s="361" t="s">
        <v>69</v>
      </c>
      <c r="BG72" s="361" t="s">
        <v>77</v>
      </c>
      <c r="BH72" s="361" t="s">
        <v>161</v>
      </c>
      <c r="BI72" s="361" t="str">
        <f>BI49</f>
        <v>2018-19</v>
      </c>
      <c r="BJ72" s="361" t="str">
        <f>BJ49</f>
        <v>2019-20</v>
      </c>
      <c r="BK72" s="407" t="str">
        <f>BK49</f>
        <v>2020-21</v>
      </c>
      <c r="BO72" s="564" t="s">
        <v>23</v>
      </c>
      <c r="BP72" s="564" t="s">
        <v>124</v>
      </c>
      <c r="BQ72" s="564" t="s">
        <v>123</v>
      </c>
      <c r="BR72" s="564" t="s">
        <v>122</v>
      </c>
      <c r="BS72" s="564" t="s">
        <v>49</v>
      </c>
      <c r="BT72" s="564" t="s">
        <v>48</v>
      </c>
      <c r="BU72" s="564" t="s">
        <v>47</v>
      </c>
      <c r="BV72" s="564" t="s">
        <v>46</v>
      </c>
      <c r="BW72" s="564" t="s">
        <v>45</v>
      </c>
      <c r="BX72" s="564" t="s">
        <v>44</v>
      </c>
      <c r="BY72" s="564" t="s">
        <v>43</v>
      </c>
      <c r="BZ72" s="564" t="s">
        <v>96</v>
      </c>
      <c r="CA72" s="564" t="s">
        <v>69</v>
      </c>
      <c r="CB72" s="564" t="s">
        <v>77</v>
      </c>
      <c r="CC72" s="564" t="s">
        <v>161</v>
      </c>
      <c r="CD72" s="564" t="str">
        <f t="shared" ref="CD72:CE72" si="53">CD49</f>
        <v>2018-19</v>
      </c>
      <c r="CE72" s="564" t="str">
        <f t="shared" si="53"/>
        <v>2019-20</v>
      </c>
      <c r="CF72" s="361" t="str">
        <f>BK72</f>
        <v>2020-21</v>
      </c>
    </row>
    <row r="73" spans="2:84" ht="18" customHeight="1">
      <c r="B73" s="363" t="s">
        <v>33</v>
      </c>
      <c r="C73" s="364">
        <f t="shared" ref="C73:N75" si="54">Z73+AU73*$W$6+AU80*$W$8+AU87*$W$10</f>
        <v>1897.6</v>
      </c>
      <c r="D73" s="364">
        <f t="shared" si="54"/>
        <v>2023</v>
      </c>
      <c r="E73" s="364">
        <f t="shared" si="54"/>
        <v>1931.2</v>
      </c>
      <c r="F73" s="364">
        <f t="shared" si="54"/>
        <v>1952.6000000000001</v>
      </c>
      <c r="G73" s="364">
        <f t="shared" si="54"/>
        <v>2293</v>
      </c>
      <c r="H73" s="364">
        <f t="shared" si="54"/>
        <v>3134</v>
      </c>
      <c r="I73" s="364">
        <f t="shared" si="54"/>
        <v>2121</v>
      </c>
      <c r="J73" s="364">
        <f t="shared" si="54"/>
        <v>1954.8</v>
      </c>
      <c r="K73" s="364">
        <f t="shared" si="54"/>
        <v>1735.4</v>
      </c>
      <c r="L73" s="364">
        <f t="shared" si="54"/>
        <v>1495.2</v>
      </c>
      <c r="M73" s="364">
        <f t="shared" si="54"/>
        <v>1328</v>
      </c>
      <c r="N73" s="364">
        <f t="shared" si="54"/>
        <v>1335.4</v>
      </c>
      <c r="O73" s="364">
        <f t="shared" ref="O73:S75" si="55">AL73+BG73*$W$6+BG80*$W$8+BG87*$W$10</f>
        <v>1357.2</v>
      </c>
      <c r="P73" s="364">
        <f t="shared" si="55"/>
        <v>1600.3999999999999</v>
      </c>
      <c r="Q73" s="364">
        <f t="shared" si="55"/>
        <v>1407.2</v>
      </c>
      <c r="R73" s="364">
        <f t="shared" si="55"/>
        <v>1313.2</v>
      </c>
      <c r="S73" s="364">
        <f t="shared" si="55"/>
        <v>1030.2</v>
      </c>
      <c r="T73" s="116"/>
      <c r="U73" s="383">
        <v>439.6637346376823</v>
      </c>
      <c r="V73" s="116"/>
      <c r="W73" s="116"/>
      <c r="Y73" s="427" t="s">
        <v>33</v>
      </c>
      <c r="Z73" s="375">
        <v>970</v>
      </c>
      <c r="AA73" s="375">
        <v>1047</v>
      </c>
      <c r="AB73" s="375">
        <v>1008</v>
      </c>
      <c r="AC73" s="375">
        <v>1036</v>
      </c>
      <c r="AD73" s="375">
        <v>1208</v>
      </c>
      <c r="AE73" s="375">
        <v>1611</v>
      </c>
      <c r="AF73" s="375">
        <v>1122</v>
      </c>
      <c r="AG73" s="375">
        <v>1039</v>
      </c>
      <c r="AH73" s="375">
        <v>959</v>
      </c>
      <c r="AI73" s="375">
        <v>834</v>
      </c>
      <c r="AJ73" s="375">
        <v>768</v>
      </c>
      <c r="AK73" s="375">
        <v>768</v>
      </c>
      <c r="AL73" s="375">
        <v>779</v>
      </c>
      <c r="AM73" s="375">
        <v>948</v>
      </c>
      <c r="AN73" s="375">
        <v>780</v>
      </c>
      <c r="AO73" s="375">
        <v>729</v>
      </c>
      <c r="AP73" s="375">
        <v>594</v>
      </c>
      <c r="AQ73" s="372"/>
      <c r="AR73" s="372"/>
      <c r="AS73" s="694" t="s">
        <v>99</v>
      </c>
      <c r="AT73" s="435" t="s">
        <v>33</v>
      </c>
      <c r="AU73" s="565">
        <v>246</v>
      </c>
      <c r="AV73" s="565">
        <v>266</v>
      </c>
      <c r="AW73" s="565">
        <v>258</v>
      </c>
      <c r="AX73" s="565">
        <v>319</v>
      </c>
      <c r="AY73" s="565">
        <v>300</v>
      </c>
      <c r="AZ73" s="565">
        <v>362</v>
      </c>
      <c r="BA73" s="565">
        <v>295</v>
      </c>
      <c r="BB73" s="565">
        <v>287</v>
      </c>
      <c r="BC73" s="565">
        <v>254</v>
      </c>
      <c r="BD73" s="565">
        <v>271</v>
      </c>
      <c r="BE73" s="565">
        <v>264</v>
      </c>
      <c r="BF73" s="565">
        <v>289</v>
      </c>
      <c r="BG73" s="565">
        <v>280</v>
      </c>
      <c r="BH73" s="565">
        <v>331</v>
      </c>
      <c r="BI73" s="565">
        <v>248</v>
      </c>
      <c r="BJ73" s="565">
        <v>218</v>
      </c>
      <c r="BK73" s="565">
        <v>190</v>
      </c>
      <c r="BN73" s="695" t="s">
        <v>51</v>
      </c>
      <c r="BO73" s="484" t="s">
        <v>33</v>
      </c>
      <c r="BP73" s="565">
        <v>298</v>
      </c>
      <c r="BQ73" s="565">
        <v>316</v>
      </c>
      <c r="BR73" s="565">
        <v>279</v>
      </c>
      <c r="BS73" s="565">
        <v>251</v>
      </c>
      <c r="BT73" s="565">
        <v>336</v>
      </c>
      <c r="BU73" s="565">
        <v>525</v>
      </c>
      <c r="BV73" s="565">
        <v>331</v>
      </c>
      <c r="BW73" s="565">
        <v>327</v>
      </c>
      <c r="BX73" s="565">
        <v>253</v>
      </c>
      <c r="BY73" s="565">
        <v>152</v>
      </c>
      <c r="BZ73" s="565">
        <v>93</v>
      </c>
      <c r="CA73" s="565">
        <v>99</v>
      </c>
      <c r="CB73" s="565">
        <v>101</v>
      </c>
      <c r="CC73" s="565">
        <v>110</v>
      </c>
      <c r="CD73" s="565">
        <v>197</v>
      </c>
      <c r="CE73" s="565">
        <v>190</v>
      </c>
      <c r="CF73" s="565">
        <v>116</v>
      </c>
    </row>
    <row r="74" spans="2:84">
      <c r="B74" s="363" t="s">
        <v>9</v>
      </c>
      <c r="C74" s="116">
        <f t="shared" si="54"/>
        <v>1408</v>
      </c>
      <c r="D74" s="116">
        <f t="shared" si="54"/>
        <v>1389</v>
      </c>
      <c r="E74" s="116">
        <f t="shared" si="54"/>
        <v>1438.4</v>
      </c>
      <c r="F74" s="116">
        <f t="shared" si="54"/>
        <v>1262.8</v>
      </c>
      <c r="G74" s="116">
        <f t="shared" si="54"/>
        <v>1404.8</v>
      </c>
      <c r="H74" s="116">
        <f t="shared" si="54"/>
        <v>2028</v>
      </c>
      <c r="I74" s="116">
        <f t="shared" si="54"/>
        <v>1379.8</v>
      </c>
      <c r="J74" s="116">
        <f t="shared" si="54"/>
        <v>1501.4</v>
      </c>
      <c r="K74" s="116">
        <f t="shared" si="54"/>
        <v>1208.5999999999999</v>
      </c>
      <c r="L74" s="116">
        <f t="shared" si="54"/>
        <v>1024.5999999999999</v>
      </c>
      <c r="M74" s="116">
        <f t="shared" si="54"/>
        <v>911.80000000000007</v>
      </c>
      <c r="N74" s="116">
        <f t="shared" si="54"/>
        <v>936.80000000000007</v>
      </c>
      <c r="O74" s="116">
        <f t="shared" si="55"/>
        <v>887.8</v>
      </c>
      <c r="P74" s="116">
        <f t="shared" si="55"/>
        <v>948</v>
      </c>
      <c r="Q74" s="116">
        <f t="shared" si="55"/>
        <v>1030.5999999999999</v>
      </c>
      <c r="R74" s="116">
        <f t="shared" si="55"/>
        <v>1079.8</v>
      </c>
      <c r="S74" s="116">
        <f t="shared" si="55"/>
        <v>862.80000000000007</v>
      </c>
      <c r="T74" s="116"/>
      <c r="U74" s="383">
        <v>260.4994561734573</v>
      </c>
      <c r="V74" s="116"/>
      <c r="W74" s="116"/>
      <c r="Y74" s="427" t="s">
        <v>9</v>
      </c>
      <c r="Z74" s="375">
        <v>714</v>
      </c>
      <c r="AA74" s="375">
        <v>719</v>
      </c>
      <c r="AB74" s="375">
        <v>736</v>
      </c>
      <c r="AC74" s="375">
        <v>658</v>
      </c>
      <c r="AD74" s="375">
        <v>732</v>
      </c>
      <c r="AE74" s="375">
        <v>1028</v>
      </c>
      <c r="AF74" s="375">
        <v>707</v>
      </c>
      <c r="AG74" s="375">
        <v>780</v>
      </c>
      <c r="AH74" s="375">
        <v>625</v>
      </c>
      <c r="AI74" s="375">
        <v>539</v>
      </c>
      <c r="AJ74" s="375">
        <v>489</v>
      </c>
      <c r="AK74" s="375">
        <v>514</v>
      </c>
      <c r="AL74" s="375">
        <v>479</v>
      </c>
      <c r="AM74" s="375">
        <v>523</v>
      </c>
      <c r="AN74" s="375">
        <v>569</v>
      </c>
      <c r="AO74" s="375">
        <v>584</v>
      </c>
      <c r="AP74" s="375">
        <v>478</v>
      </c>
      <c r="AQ74" s="372"/>
      <c r="AR74" s="372"/>
      <c r="AS74" s="692"/>
      <c r="AT74" s="427" t="s">
        <v>9</v>
      </c>
      <c r="AU74" s="566">
        <v>173</v>
      </c>
      <c r="AV74" s="566">
        <v>181</v>
      </c>
      <c r="AW74" s="566">
        <v>188</v>
      </c>
      <c r="AX74" s="566">
        <v>176</v>
      </c>
      <c r="AY74" s="566">
        <v>192</v>
      </c>
      <c r="AZ74" s="566">
        <v>217</v>
      </c>
      <c r="BA74" s="566">
        <v>161</v>
      </c>
      <c r="BB74" s="566">
        <v>184</v>
      </c>
      <c r="BC74" s="566">
        <v>128</v>
      </c>
      <c r="BD74" s="566">
        <v>151</v>
      </c>
      <c r="BE74" s="566">
        <v>157</v>
      </c>
      <c r="BF74" s="566">
        <v>169</v>
      </c>
      <c r="BG74" s="566">
        <v>161</v>
      </c>
      <c r="BH74" s="566">
        <v>182</v>
      </c>
      <c r="BI74" s="566">
        <v>173</v>
      </c>
      <c r="BJ74" s="566">
        <v>154</v>
      </c>
      <c r="BK74" s="566">
        <v>159</v>
      </c>
      <c r="BN74" s="696"/>
      <c r="BO74" s="456" t="s">
        <v>9</v>
      </c>
      <c r="BP74" s="566">
        <v>257</v>
      </c>
      <c r="BQ74" s="566">
        <v>228</v>
      </c>
      <c r="BR74" s="566">
        <v>251</v>
      </c>
      <c r="BS74" s="566">
        <v>191</v>
      </c>
      <c r="BT74" s="566">
        <v>219</v>
      </c>
      <c r="BU74" s="566">
        <v>389</v>
      </c>
      <c r="BV74" s="566">
        <v>277</v>
      </c>
      <c r="BW74" s="566">
        <v>277</v>
      </c>
      <c r="BX74" s="566">
        <v>253</v>
      </c>
      <c r="BY74" s="566">
        <v>162</v>
      </c>
      <c r="BZ74" s="566">
        <v>98</v>
      </c>
      <c r="CA74" s="566">
        <v>95</v>
      </c>
      <c r="CB74" s="566">
        <v>107</v>
      </c>
      <c r="CC74" s="566">
        <v>106</v>
      </c>
      <c r="CD74" s="566">
        <v>158</v>
      </c>
      <c r="CE74" s="566">
        <v>190</v>
      </c>
      <c r="CF74" s="566">
        <v>118</v>
      </c>
    </row>
    <row r="75" spans="2:84">
      <c r="B75" s="363" t="s">
        <v>34</v>
      </c>
      <c r="C75" s="116">
        <f t="shared" si="54"/>
        <v>1377.4</v>
      </c>
      <c r="D75" s="116">
        <f t="shared" si="54"/>
        <v>1036.8</v>
      </c>
      <c r="E75" s="116">
        <f t="shared" si="54"/>
        <v>1010.2</v>
      </c>
      <c r="F75" s="116">
        <f t="shared" si="54"/>
        <v>1000.5999999999999</v>
      </c>
      <c r="G75" s="116">
        <f t="shared" si="54"/>
        <v>977.4</v>
      </c>
      <c r="H75" s="116">
        <f t="shared" si="54"/>
        <v>1192.4000000000001</v>
      </c>
      <c r="I75" s="116">
        <f t="shared" si="54"/>
        <v>1043.4000000000001</v>
      </c>
      <c r="J75" s="116">
        <f t="shared" si="54"/>
        <v>1068.5999999999999</v>
      </c>
      <c r="K75" s="116">
        <f t="shared" si="54"/>
        <v>1059.2</v>
      </c>
      <c r="L75" s="116">
        <f t="shared" si="54"/>
        <v>885.4</v>
      </c>
      <c r="M75" s="116">
        <f t="shared" si="54"/>
        <v>825.80000000000007</v>
      </c>
      <c r="N75" s="116">
        <f t="shared" si="54"/>
        <v>728.6</v>
      </c>
      <c r="O75" s="116">
        <f t="shared" si="55"/>
        <v>710.4</v>
      </c>
      <c r="P75" s="116">
        <f t="shared" si="55"/>
        <v>725.4</v>
      </c>
      <c r="Q75" s="116">
        <f t="shared" si="55"/>
        <v>890.8</v>
      </c>
      <c r="R75" s="116">
        <f t="shared" si="55"/>
        <v>907.40000000000009</v>
      </c>
      <c r="S75" s="116">
        <f t="shared" si="55"/>
        <v>913.4</v>
      </c>
      <c r="T75" s="116"/>
      <c r="U75" s="383">
        <v>135.42670178202007</v>
      </c>
      <c r="V75" s="116"/>
      <c r="W75" s="116"/>
      <c r="Y75" s="427" t="s">
        <v>34</v>
      </c>
      <c r="Z75" s="375">
        <v>712</v>
      </c>
      <c r="AA75" s="375">
        <v>533</v>
      </c>
      <c r="AB75" s="375">
        <v>522</v>
      </c>
      <c r="AC75" s="375">
        <v>511</v>
      </c>
      <c r="AD75" s="375">
        <v>502</v>
      </c>
      <c r="AE75" s="375">
        <v>609</v>
      </c>
      <c r="AF75" s="375">
        <v>530</v>
      </c>
      <c r="AG75" s="375">
        <v>542</v>
      </c>
      <c r="AH75" s="375">
        <v>542</v>
      </c>
      <c r="AI75" s="375">
        <v>459</v>
      </c>
      <c r="AJ75" s="375">
        <v>440</v>
      </c>
      <c r="AK75" s="375">
        <v>392</v>
      </c>
      <c r="AL75" s="375">
        <v>387</v>
      </c>
      <c r="AM75" s="375">
        <v>386</v>
      </c>
      <c r="AN75" s="375">
        <v>481</v>
      </c>
      <c r="AO75" s="375">
        <v>493</v>
      </c>
      <c r="AP75" s="375">
        <v>486</v>
      </c>
      <c r="AQ75" s="372"/>
      <c r="AR75" s="372"/>
      <c r="AS75" s="692"/>
      <c r="AT75" s="427" t="s">
        <v>34</v>
      </c>
      <c r="AU75" s="566">
        <v>205</v>
      </c>
      <c r="AV75" s="566">
        <v>146</v>
      </c>
      <c r="AW75" s="566">
        <v>132</v>
      </c>
      <c r="AX75" s="566">
        <v>131</v>
      </c>
      <c r="AY75" s="566">
        <v>122</v>
      </c>
      <c r="AZ75" s="566">
        <v>133</v>
      </c>
      <c r="BA75" s="566">
        <v>123</v>
      </c>
      <c r="BB75" s="566">
        <v>117</v>
      </c>
      <c r="BC75" s="566">
        <v>119</v>
      </c>
      <c r="BD75" s="566">
        <v>106</v>
      </c>
      <c r="BE75" s="566">
        <v>124</v>
      </c>
      <c r="BF75" s="566">
        <v>127</v>
      </c>
      <c r="BG75" s="566">
        <v>137</v>
      </c>
      <c r="BH75" s="566">
        <v>113</v>
      </c>
      <c r="BI75" s="566">
        <v>148</v>
      </c>
      <c r="BJ75" s="566">
        <v>149</v>
      </c>
      <c r="BK75" s="566">
        <v>141</v>
      </c>
      <c r="BN75" s="696"/>
      <c r="BO75" s="456" t="s">
        <v>34</v>
      </c>
      <c r="BP75" s="566">
        <v>253</v>
      </c>
      <c r="BQ75" s="566">
        <v>202</v>
      </c>
      <c r="BR75" s="566">
        <v>194</v>
      </c>
      <c r="BS75" s="566">
        <v>204</v>
      </c>
      <c r="BT75" s="566">
        <v>197</v>
      </c>
      <c r="BU75" s="566">
        <v>252</v>
      </c>
      <c r="BV75" s="566">
        <v>228</v>
      </c>
      <c r="BW75" s="566">
        <v>252</v>
      </c>
      <c r="BX75" s="566">
        <v>232</v>
      </c>
      <c r="BY75" s="566">
        <v>170</v>
      </c>
      <c r="BZ75" s="566">
        <v>119</v>
      </c>
      <c r="CA75" s="566">
        <v>102</v>
      </c>
      <c r="CB75" s="566">
        <v>95</v>
      </c>
      <c r="CC75" s="566">
        <v>102</v>
      </c>
      <c r="CD75" s="566">
        <v>151</v>
      </c>
      <c r="CE75" s="566">
        <v>153</v>
      </c>
      <c r="CF75" s="566">
        <v>173</v>
      </c>
    </row>
    <row r="76" spans="2:84" ht="18" customHeight="1">
      <c r="B76" s="363" t="s">
        <v>35</v>
      </c>
      <c r="C76" s="116">
        <f t="shared" ref="C76:N76" si="56">Z76</f>
        <v>81</v>
      </c>
      <c r="D76" s="116">
        <f t="shared" si="56"/>
        <v>112</v>
      </c>
      <c r="E76" s="116">
        <f t="shared" si="56"/>
        <v>356</v>
      </c>
      <c r="F76" s="116">
        <f t="shared" si="56"/>
        <v>430</v>
      </c>
      <c r="G76" s="116">
        <f t="shared" si="56"/>
        <v>551</v>
      </c>
      <c r="H76" s="116">
        <f t="shared" si="56"/>
        <v>599</v>
      </c>
      <c r="I76" s="116">
        <f t="shared" si="56"/>
        <v>765</v>
      </c>
      <c r="J76" s="116">
        <f t="shared" si="56"/>
        <v>803</v>
      </c>
      <c r="K76" s="116">
        <f t="shared" si="56"/>
        <v>887</v>
      </c>
      <c r="L76" s="116">
        <f t="shared" si="56"/>
        <v>1025</v>
      </c>
      <c r="M76" s="116">
        <f t="shared" si="56"/>
        <v>981</v>
      </c>
      <c r="N76" s="116">
        <f t="shared" si="56"/>
        <v>1071</v>
      </c>
      <c r="O76" s="116">
        <f t="shared" ref="O76" si="57">AL76</f>
        <v>1048</v>
      </c>
      <c r="P76" s="116">
        <f t="shared" ref="P76" si="58">AM76</f>
        <v>1096</v>
      </c>
      <c r="Q76" s="116">
        <f t="shared" ref="Q76" si="59">AN76</f>
        <v>997</v>
      </c>
      <c r="R76" s="116">
        <f t="shared" ref="R76:S76" si="60">AO76</f>
        <v>848</v>
      </c>
      <c r="S76" s="116">
        <f t="shared" si="60"/>
        <v>787</v>
      </c>
      <c r="T76" s="116"/>
      <c r="U76" s="383">
        <v>318.76199759555891</v>
      </c>
      <c r="V76" s="116"/>
      <c r="W76" s="116"/>
      <c r="Y76" s="427" t="s">
        <v>35</v>
      </c>
      <c r="Z76" s="375">
        <v>81</v>
      </c>
      <c r="AA76" s="375">
        <v>112</v>
      </c>
      <c r="AB76" s="375">
        <v>356</v>
      </c>
      <c r="AC76" s="375">
        <v>430</v>
      </c>
      <c r="AD76" s="375">
        <v>551</v>
      </c>
      <c r="AE76" s="375">
        <v>599</v>
      </c>
      <c r="AF76" s="375">
        <v>765</v>
      </c>
      <c r="AG76" s="375">
        <v>803</v>
      </c>
      <c r="AH76" s="375">
        <v>887</v>
      </c>
      <c r="AI76" s="375">
        <v>1025</v>
      </c>
      <c r="AJ76" s="375">
        <v>981</v>
      </c>
      <c r="AK76" s="375">
        <v>1071</v>
      </c>
      <c r="AL76" s="375">
        <v>1048</v>
      </c>
      <c r="AM76" s="375">
        <v>1096</v>
      </c>
      <c r="AN76" s="375">
        <v>997</v>
      </c>
      <c r="AO76" s="375">
        <v>848</v>
      </c>
      <c r="AP76" s="375">
        <v>787</v>
      </c>
      <c r="AQ76" s="372"/>
      <c r="AR76" s="372"/>
      <c r="AS76" s="692"/>
      <c r="AT76" s="427" t="s">
        <v>36</v>
      </c>
      <c r="AU76" s="566">
        <v>67</v>
      </c>
      <c r="AV76" s="566">
        <v>62</v>
      </c>
      <c r="AW76" s="566">
        <v>63</v>
      </c>
      <c r="AX76" s="566">
        <v>43</v>
      </c>
      <c r="AY76" s="566">
        <v>62</v>
      </c>
      <c r="AZ76" s="566">
        <v>57</v>
      </c>
      <c r="BA76" s="566">
        <v>60</v>
      </c>
      <c r="BB76" s="566">
        <v>56</v>
      </c>
      <c r="BC76" s="566">
        <v>68</v>
      </c>
      <c r="BD76" s="566">
        <v>68</v>
      </c>
      <c r="BE76" s="566">
        <v>73</v>
      </c>
      <c r="BF76" s="566">
        <v>83</v>
      </c>
      <c r="BG76" s="566">
        <v>84</v>
      </c>
      <c r="BH76" s="566">
        <v>95</v>
      </c>
      <c r="BI76" s="566">
        <v>97</v>
      </c>
      <c r="BJ76" s="566">
        <v>95</v>
      </c>
      <c r="BK76" s="566">
        <v>108</v>
      </c>
      <c r="BN76" s="696"/>
      <c r="BO76" s="456" t="s">
        <v>36</v>
      </c>
      <c r="BP76" s="566">
        <v>138</v>
      </c>
      <c r="BQ76" s="566">
        <v>140</v>
      </c>
      <c r="BR76" s="566">
        <v>118</v>
      </c>
      <c r="BS76" s="566">
        <v>112</v>
      </c>
      <c r="BT76" s="566">
        <v>127</v>
      </c>
      <c r="BU76" s="566">
        <v>128</v>
      </c>
      <c r="BV76" s="566">
        <v>164</v>
      </c>
      <c r="BW76" s="566">
        <v>173</v>
      </c>
      <c r="BX76" s="566">
        <v>176</v>
      </c>
      <c r="BY76" s="566">
        <v>193</v>
      </c>
      <c r="BZ76" s="566">
        <v>183</v>
      </c>
      <c r="CA76" s="566">
        <v>132</v>
      </c>
      <c r="CB76" s="566">
        <v>133</v>
      </c>
      <c r="CC76" s="566">
        <v>149</v>
      </c>
      <c r="CD76" s="566">
        <v>162</v>
      </c>
      <c r="CE76" s="566">
        <v>170</v>
      </c>
      <c r="CF76" s="566">
        <v>174</v>
      </c>
    </row>
    <row r="77" spans="2:84">
      <c r="B77" s="363" t="s">
        <v>36</v>
      </c>
      <c r="C77" s="116">
        <f t="shared" ref="C77:N77" si="61">Z77+$W$13*Z78+$W$6*(AU76+$W$13*AU77)+$W$8*(AU83+$W$13*AU84)+$W$10*(AU90+$W$13*AU91)</f>
        <v>453.6</v>
      </c>
      <c r="D77" s="116">
        <f t="shared" si="61"/>
        <v>438.20000000000005</v>
      </c>
      <c r="E77" s="116">
        <f t="shared" si="61"/>
        <v>420</v>
      </c>
      <c r="F77" s="116">
        <f t="shared" si="61"/>
        <v>365.59999999999997</v>
      </c>
      <c r="G77" s="116">
        <f t="shared" si="61"/>
        <v>416.20000000000005</v>
      </c>
      <c r="H77" s="116">
        <f t="shared" si="61"/>
        <v>424.40000000000003</v>
      </c>
      <c r="I77" s="116">
        <f t="shared" si="61"/>
        <v>511.8</v>
      </c>
      <c r="J77" s="116">
        <f t="shared" si="61"/>
        <v>556</v>
      </c>
      <c r="K77" s="116">
        <f t="shared" si="61"/>
        <v>587.4</v>
      </c>
      <c r="L77" s="116">
        <f t="shared" si="61"/>
        <v>648.4</v>
      </c>
      <c r="M77" s="116">
        <f t="shared" si="61"/>
        <v>605</v>
      </c>
      <c r="N77" s="116">
        <f t="shared" si="61"/>
        <v>540</v>
      </c>
      <c r="O77" s="116">
        <f>AL77+$W$13*AL78+$W$6*(BG76+$W$13*BG77)+$W$8*(BG83+$W$13*BG84)+$W$10*(BG90+$W$13*BG91)</f>
        <v>562.4</v>
      </c>
      <c r="P77" s="116">
        <f>AM77+$W$13*AM78+$W$6*(BH76+$W$13*BH77)+$W$8*(BH83+$W$13*BH84)+$W$10*(BH90+$W$13*BH91)</f>
        <v>645.9</v>
      </c>
      <c r="Q77" s="116">
        <f>AN77+$W$13*AN78+$W$6*(BI76+$W$13*BI77)+$W$8*(BI83+$W$13*BI84)+$W$10*(BI90+$W$13*BI91)</f>
        <v>684</v>
      </c>
      <c r="R77" s="116">
        <f>AO77+$W$13*AO78+$W$6*(BJ76+$W$13*BJ77)+$W$8*(BJ83+$W$13*BJ84)+$W$10*(BJ90+$W$13*BJ91)</f>
        <v>682.8</v>
      </c>
      <c r="S77" s="116">
        <f>AP77+$W$13*AP78+$W$6*(BK76+$W$13*BK77)+$W$8*(BK83+$W$13*BK84)+$W$10*(BK90+$W$13*BK91)</f>
        <v>684.3</v>
      </c>
      <c r="T77" s="116"/>
      <c r="U77" s="383">
        <v>89.500055865903974</v>
      </c>
      <c r="V77" s="116"/>
      <c r="W77" s="116"/>
      <c r="Y77" s="427" t="s">
        <v>36</v>
      </c>
      <c r="Z77" s="375">
        <v>235</v>
      </c>
      <c r="AA77" s="375">
        <v>227</v>
      </c>
      <c r="AB77" s="375">
        <v>215</v>
      </c>
      <c r="AC77" s="375">
        <v>187</v>
      </c>
      <c r="AD77" s="375">
        <v>213</v>
      </c>
      <c r="AE77" s="375">
        <v>215</v>
      </c>
      <c r="AF77" s="375">
        <v>260</v>
      </c>
      <c r="AG77" s="375">
        <v>280</v>
      </c>
      <c r="AH77" s="375">
        <v>300</v>
      </c>
      <c r="AI77" s="375">
        <v>326</v>
      </c>
      <c r="AJ77" s="375">
        <v>308</v>
      </c>
      <c r="AK77" s="375">
        <v>270</v>
      </c>
      <c r="AL77" s="375">
        <v>292</v>
      </c>
      <c r="AM77" s="375">
        <v>320</v>
      </c>
      <c r="AN77" s="375">
        <v>352</v>
      </c>
      <c r="AO77" s="375">
        <v>360</v>
      </c>
      <c r="AP77" s="375">
        <v>363</v>
      </c>
      <c r="AQ77" s="372"/>
      <c r="AR77" s="372"/>
      <c r="AS77" s="692"/>
      <c r="AT77" s="427" t="s">
        <v>162</v>
      </c>
      <c r="AU77" s="375">
        <v>0</v>
      </c>
      <c r="AV77" s="375">
        <v>0</v>
      </c>
      <c r="AW77" s="375">
        <v>0</v>
      </c>
      <c r="AX77" s="375">
        <v>0</v>
      </c>
      <c r="AY77" s="375">
        <v>0</v>
      </c>
      <c r="AZ77" s="375">
        <v>0</v>
      </c>
      <c r="BA77" s="375">
        <v>0</v>
      </c>
      <c r="BB77" s="375">
        <v>0</v>
      </c>
      <c r="BC77" s="375">
        <v>0</v>
      </c>
      <c r="BD77" s="566">
        <v>0</v>
      </c>
      <c r="BE77" s="566">
        <v>0</v>
      </c>
      <c r="BF77" s="566">
        <v>6</v>
      </c>
      <c r="BG77" s="566">
        <v>2</v>
      </c>
      <c r="BH77" s="566">
        <v>7</v>
      </c>
      <c r="BI77" s="566">
        <v>5</v>
      </c>
      <c r="BJ77" s="566">
        <v>2</v>
      </c>
      <c r="BK77" s="566">
        <v>3</v>
      </c>
      <c r="BN77" s="696"/>
      <c r="BO77" s="427" t="s">
        <v>162</v>
      </c>
      <c r="BP77" s="375">
        <v>0</v>
      </c>
      <c r="BQ77" s="375">
        <v>0</v>
      </c>
      <c r="BR77" s="375">
        <v>0</v>
      </c>
      <c r="BS77" s="375">
        <v>0</v>
      </c>
      <c r="BT77" s="375">
        <v>0</v>
      </c>
      <c r="BU77" s="375">
        <v>0</v>
      </c>
      <c r="BV77" s="375">
        <v>0</v>
      </c>
      <c r="BW77" s="375">
        <v>0</v>
      </c>
      <c r="BX77" s="375">
        <v>0</v>
      </c>
      <c r="BY77" s="566">
        <v>0</v>
      </c>
      <c r="BZ77" s="566">
        <v>0</v>
      </c>
      <c r="CA77" s="566">
        <v>3</v>
      </c>
      <c r="CB77" s="566">
        <v>3</v>
      </c>
      <c r="CC77" s="566">
        <v>13</v>
      </c>
      <c r="CD77" s="566">
        <v>1</v>
      </c>
      <c r="CE77" s="566">
        <v>1</v>
      </c>
      <c r="CF77" s="566">
        <v>1</v>
      </c>
    </row>
    <row r="78" spans="2:84">
      <c r="B78" s="363" t="s">
        <v>37</v>
      </c>
      <c r="C78" s="116">
        <f t="shared" ref="C78:N79" si="62">Z79+AU78*$W$6+AU85*$W$8+AU92*$W$10</f>
        <v>21.799999999999997</v>
      </c>
      <c r="D78" s="116">
        <f t="shared" si="62"/>
        <v>16.600000000000001</v>
      </c>
      <c r="E78" s="116">
        <f t="shared" si="62"/>
        <v>23.799999999999997</v>
      </c>
      <c r="F78" s="116">
        <f t="shared" si="62"/>
        <v>0</v>
      </c>
      <c r="G78" s="116">
        <f t="shared" si="62"/>
        <v>0</v>
      </c>
      <c r="H78" s="116">
        <f t="shared" si="62"/>
        <v>0</v>
      </c>
      <c r="I78" s="116">
        <f t="shared" si="62"/>
        <v>30</v>
      </c>
      <c r="J78" s="116">
        <f t="shared" si="62"/>
        <v>62.599999999999994</v>
      </c>
      <c r="K78" s="116">
        <f t="shared" si="62"/>
        <v>50.599999999999994</v>
      </c>
      <c r="L78" s="116">
        <f t="shared" si="62"/>
        <v>67</v>
      </c>
      <c r="M78" s="116">
        <f t="shared" si="62"/>
        <v>42</v>
      </c>
      <c r="N78" s="116">
        <f t="shared" si="62"/>
        <v>42.8</v>
      </c>
      <c r="O78" s="116">
        <f t="shared" ref="O78:S79" si="63">AL79+BG78*$W$6+BG85*$W$8+BG92*$W$10</f>
        <v>106.6</v>
      </c>
      <c r="P78" s="116">
        <f t="shared" si="63"/>
        <v>61.8</v>
      </c>
      <c r="Q78" s="116">
        <f t="shared" si="63"/>
        <v>66.400000000000006</v>
      </c>
      <c r="R78" s="116">
        <f t="shared" si="63"/>
        <v>58.6</v>
      </c>
      <c r="S78" s="116">
        <f t="shared" si="63"/>
        <v>24</v>
      </c>
      <c r="T78" s="116"/>
      <c r="U78" s="383">
        <v>25.274748047980395</v>
      </c>
      <c r="V78" s="116"/>
      <c r="W78" s="116"/>
      <c r="Y78" s="427" t="s">
        <v>162</v>
      </c>
      <c r="Z78" s="375">
        <v>0</v>
      </c>
      <c r="AA78" s="375">
        <v>0</v>
      </c>
      <c r="AB78" s="375">
        <v>0</v>
      </c>
      <c r="AC78" s="375">
        <v>0</v>
      </c>
      <c r="AD78" s="375">
        <v>0</v>
      </c>
      <c r="AE78" s="375">
        <v>0</v>
      </c>
      <c r="AF78" s="375">
        <v>0</v>
      </c>
      <c r="AG78" s="375">
        <v>0</v>
      </c>
      <c r="AH78" s="375">
        <v>0</v>
      </c>
      <c r="AI78" s="375">
        <v>0</v>
      </c>
      <c r="AJ78" s="375">
        <v>0</v>
      </c>
      <c r="AK78" s="375">
        <v>14</v>
      </c>
      <c r="AL78" s="375">
        <v>7</v>
      </c>
      <c r="AM78" s="375">
        <v>39</v>
      </c>
      <c r="AN78" s="375">
        <v>8</v>
      </c>
      <c r="AO78" s="375">
        <v>5</v>
      </c>
      <c r="AP78" s="375">
        <v>7</v>
      </c>
      <c r="AQ78" s="372"/>
      <c r="AR78" s="372"/>
      <c r="AS78" s="692"/>
      <c r="AT78" s="427" t="s">
        <v>37</v>
      </c>
      <c r="AU78" s="566">
        <v>4</v>
      </c>
      <c r="AV78" s="566">
        <v>2</v>
      </c>
      <c r="AW78" s="566">
        <v>4</v>
      </c>
      <c r="AX78" s="566">
        <v>0</v>
      </c>
      <c r="AY78" s="566">
        <v>0</v>
      </c>
      <c r="AZ78" s="566">
        <v>0</v>
      </c>
      <c r="BA78" s="566">
        <v>5</v>
      </c>
      <c r="BB78" s="566">
        <v>6</v>
      </c>
      <c r="BC78" s="566">
        <v>6</v>
      </c>
      <c r="BD78" s="566">
        <v>6</v>
      </c>
      <c r="BE78" s="566">
        <v>2</v>
      </c>
      <c r="BF78" s="566">
        <v>6</v>
      </c>
      <c r="BG78" s="566">
        <v>14</v>
      </c>
      <c r="BH78" s="566">
        <v>8</v>
      </c>
      <c r="BI78" s="566">
        <v>4</v>
      </c>
      <c r="BJ78" s="566">
        <v>4</v>
      </c>
      <c r="BK78" s="566">
        <v>3</v>
      </c>
      <c r="BN78" s="696"/>
      <c r="BO78" s="456" t="s">
        <v>37</v>
      </c>
      <c r="BP78" s="566">
        <v>5</v>
      </c>
      <c r="BQ78" s="566">
        <v>6</v>
      </c>
      <c r="BR78" s="566">
        <v>6</v>
      </c>
      <c r="BS78" s="566">
        <v>0</v>
      </c>
      <c r="BT78" s="566">
        <v>0</v>
      </c>
      <c r="BU78" s="566">
        <v>0</v>
      </c>
      <c r="BV78" s="566">
        <v>11</v>
      </c>
      <c r="BW78" s="566">
        <v>22</v>
      </c>
      <c r="BX78" s="566">
        <v>18</v>
      </c>
      <c r="BY78" s="566">
        <v>24</v>
      </c>
      <c r="BZ78" s="566">
        <v>15</v>
      </c>
      <c r="CA78" s="566">
        <v>8</v>
      </c>
      <c r="CB78" s="566">
        <v>38</v>
      </c>
      <c r="CC78" s="566">
        <v>22</v>
      </c>
      <c r="CD78" s="566">
        <v>27</v>
      </c>
      <c r="CE78" s="566">
        <v>23</v>
      </c>
      <c r="CF78" s="566">
        <v>11</v>
      </c>
    </row>
    <row r="79" spans="2:84">
      <c r="B79" s="363" t="s">
        <v>38</v>
      </c>
      <c r="C79" s="116">
        <f t="shared" si="62"/>
        <v>31.4</v>
      </c>
      <c r="D79" s="116">
        <f t="shared" si="62"/>
        <v>20</v>
      </c>
      <c r="E79" s="116">
        <f t="shared" si="62"/>
        <v>41.2</v>
      </c>
      <c r="F79" s="116">
        <f t="shared" si="62"/>
        <v>11.399999999999999</v>
      </c>
      <c r="G79" s="116">
        <f t="shared" si="62"/>
        <v>30</v>
      </c>
      <c r="H79" s="116">
        <f t="shared" si="62"/>
        <v>24.799999999999997</v>
      </c>
      <c r="I79" s="116">
        <f t="shared" si="62"/>
        <v>0</v>
      </c>
      <c r="J79" s="116">
        <f t="shared" si="62"/>
        <v>41.4</v>
      </c>
      <c r="K79" s="116">
        <f t="shared" si="62"/>
        <v>43</v>
      </c>
      <c r="L79" s="116">
        <f t="shared" si="62"/>
        <v>39.6</v>
      </c>
      <c r="M79" s="116">
        <f t="shared" si="62"/>
        <v>87.6</v>
      </c>
      <c r="N79" s="116">
        <f t="shared" si="62"/>
        <v>85.6</v>
      </c>
      <c r="O79" s="116">
        <f t="shared" si="63"/>
        <v>67.8</v>
      </c>
      <c r="P79" s="116">
        <f t="shared" si="63"/>
        <v>145.80000000000001</v>
      </c>
      <c r="Q79" s="116">
        <f t="shared" si="63"/>
        <v>164</v>
      </c>
      <c r="R79" s="116">
        <f t="shared" si="63"/>
        <v>161</v>
      </c>
      <c r="S79" s="116">
        <f t="shared" si="63"/>
        <v>267.60000000000002</v>
      </c>
      <c r="T79" s="116"/>
      <c r="U79" s="383">
        <v>14.366024734305128</v>
      </c>
      <c r="V79" s="116"/>
      <c r="W79" s="116"/>
      <c r="Y79" s="427" t="s">
        <v>37</v>
      </c>
      <c r="Z79" s="375">
        <v>11</v>
      </c>
      <c r="AA79" s="375">
        <v>8</v>
      </c>
      <c r="AB79" s="375">
        <v>12</v>
      </c>
      <c r="AC79" s="375">
        <v>0</v>
      </c>
      <c r="AD79" s="375">
        <v>0</v>
      </c>
      <c r="AE79" s="375">
        <v>0</v>
      </c>
      <c r="AF79" s="375">
        <v>15</v>
      </c>
      <c r="AG79" s="375">
        <v>32</v>
      </c>
      <c r="AH79" s="375">
        <v>26</v>
      </c>
      <c r="AI79" s="375">
        <v>33</v>
      </c>
      <c r="AJ79" s="375">
        <v>20</v>
      </c>
      <c r="AK79" s="375">
        <v>23</v>
      </c>
      <c r="AL79" s="375">
        <v>55</v>
      </c>
      <c r="AM79" s="375">
        <v>31</v>
      </c>
      <c r="AN79" s="375">
        <v>32</v>
      </c>
      <c r="AO79" s="375">
        <v>29</v>
      </c>
      <c r="AP79" s="375">
        <v>12</v>
      </c>
      <c r="AQ79" s="372"/>
      <c r="AR79" s="372"/>
      <c r="AS79" s="693"/>
      <c r="AT79" s="442" t="s">
        <v>38</v>
      </c>
      <c r="AU79" s="568">
        <v>1</v>
      </c>
      <c r="AV79" s="568">
        <v>2</v>
      </c>
      <c r="AW79" s="569">
        <v>10</v>
      </c>
      <c r="AX79" s="568">
        <v>4</v>
      </c>
      <c r="AY79" s="568">
        <v>4</v>
      </c>
      <c r="AZ79" s="569">
        <v>4</v>
      </c>
      <c r="BA79" s="569">
        <v>0</v>
      </c>
      <c r="BB79" s="569">
        <v>3</v>
      </c>
      <c r="BC79" s="569">
        <v>4</v>
      </c>
      <c r="BD79" s="569">
        <v>2</v>
      </c>
      <c r="BE79" s="569">
        <v>11</v>
      </c>
      <c r="BF79" s="569">
        <v>15</v>
      </c>
      <c r="BG79" s="569">
        <v>8</v>
      </c>
      <c r="BH79" s="569">
        <v>25</v>
      </c>
      <c r="BI79" s="569">
        <v>18</v>
      </c>
      <c r="BJ79" s="569">
        <v>29</v>
      </c>
      <c r="BK79" s="569">
        <v>48</v>
      </c>
      <c r="BN79" s="696"/>
      <c r="BO79" s="567" t="s">
        <v>38</v>
      </c>
      <c r="BP79" s="568">
        <v>14</v>
      </c>
      <c r="BQ79" s="568">
        <v>9</v>
      </c>
      <c r="BR79" s="569">
        <v>19</v>
      </c>
      <c r="BS79" s="568">
        <v>5</v>
      </c>
      <c r="BT79" s="568">
        <v>14</v>
      </c>
      <c r="BU79" s="569">
        <v>12</v>
      </c>
      <c r="BV79" s="569">
        <v>0</v>
      </c>
      <c r="BW79" s="569">
        <v>15</v>
      </c>
      <c r="BX79" s="569">
        <v>12</v>
      </c>
      <c r="BY79" s="569">
        <v>13</v>
      </c>
      <c r="BZ79" s="569">
        <v>22</v>
      </c>
      <c r="CA79" s="569">
        <v>17</v>
      </c>
      <c r="CB79" s="569">
        <v>20</v>
      </c>
      <c r="CC79" s="569">
        <v>36</v>
      </c>
      <c r="CD79" s="569">
        <v>46</v>
      </c>
      <c r="CE79" s="569">
        <v>48</v>
      </c>
      <c r="CF79" s="569">
        <v>77</v>
      </c>
    </row>
    <row r="80" spans="2:84" ht="18" customHeight="1">
      <c r="B80" s="363" t="s">
        <v>39</v>
      </c>
      <c r="C80" s="116">
        <f t="shared" ref="C80:N83" si="64">Z81</f>
        <v>0</v>
      </c>
      <c r="D80" s="116">
        <f t="shared" si="64"/>
        <v>0</v>
      </c>
      <c r="E80" s="116">
        <f t="shared" si="64"/>
        <v>0</v>
      </c>
      <c r="F80" s="116">
        <f t="shared" si="64"/>
        <v>92</v>
      </c>
      <c r="G80" s="116">
        <f t="shared" si="64"/>
        <v>77</v>
      </c>
      <c r="H80" s="116">
        <f t="shared" si="64"/>
        <v>72</v>
      </c>
      <c r="I80" s="116">
        <f t="shared" si="64"/>
        <v>98</v>
      </c>
      <c r="J80" s="116">
        <f t="shared" si="64"/>
        <v>101</v>
      </c>
      <c r="K80" s="116">
        <f t="shared" si="64"/>
        <v>92</v>
      </c>
      <c r="L80" s="116">
        <f t="shared" si="64"/>
        <v>113</v>
      </c>
      <c r="M80" s="116">
        <f t="shared" si="64"/>
        <v>102</v>
      </c>
      <c r="N80" s="116">
        <f t="shared" si="64"/>
        <v>123</v>
      </c>
      <c r="O80" s="116">
        <f t="shared" ref="O80:O83" si="65">AL81</f>
        <v>125</v>
      </c>
      <c r="P80" s="116">
        <f t="shared" ref="P80:P83" si="66">AM81</f>
        <v>122</v>
      </c>
      <c r="Q80" s="116">
        <f t="shared" ref="Q80:Q83" si="67">AN81</f>
        <v>119</v>
      </c>
      <c r="R80" s="116">
        <f t="shared" ref="R80:S83" si="68">AO81</f>
        <v>141</v>
      </c>
      <c r="S80" s="116">
        <f t="shared" si="68"/>
        <v>149</v>
      </c>
      <c r="T80" s="116"/>
      <c r="U80" s="393">
        <v>22.010819850159848</v>
      </c>
      <c r="V80" s="116"/>
      <c r="W80" s="116"/>
      <c r="Y80" s="427" t="s">
        <v>38</v>
      </c>
      <c r="Z80" s="375">
        <v>15</v>
      </c>
      <c r="AA80" s="375">
        <v>10</v>
      </c>
      <c r="AB80" s="375">
        <v>21</v>
      </c>
      <c r="AC80" s="375">
        <v>6</v>
      </c>
      <c r="AD80" s="375">
        <v>15</v>
      </c>
      <c r="AE80" s="375">
        <v>12</v>
      </c>
      <c r="AF80" s="375">
        <v>0</v>
      </c>
      <c r="AG80" s="375">
        <v>20</v>
      </c>
      <c r="AH80" s="375">
        <v>21</v>
      </c>
      <c r="AI80" s="375">
        <v>19</v>
      </c>
      <c r="AJ80" s="375">
        <v>46</v>
      </c>
      <c r="AK80" s="375">
        <v>45</v>
      </c>
      <c r="AL80" s="375">
        <v>34</v>
      </c>
      <c r="AM80" s="375">
        <v>78</v>
      </c>
      <c r="AN80" s="375">
        <v>85</v>
      </c>
      <c r="AO80" s="375">
        <v>86</v>
      </c>
      <c r="AP80" s="375">
        <v>142</v>
      </c>
      <c r="AQ80" s="372"/>
      <c r="AR80" s="372"/>
      <c r="AS80" s="692" t="s">
        <v>100</v>
      </c>
      <c r="AT80" s="435" t="s">
        <v>33</v>
      </c>
      <c r="AU80" s="565">
        <v>474</v>
      </c>
      <c r="AV80" s="565">
        <v>516</v>
      </c>
      <c r="AW80" s="565">
        <v>490</v>
      </c>
      <c r="AX80" s="565">
        <v>455</v>
      </c>
      <c r="AY80" s="565">
        <v>563</v>
      </c>
      <c r="AZ80" s="565">
        <v>745</v>
      </c>
      <c r="BA80" s="565">
        <v>445</v>
      </c>
      <c r="BB80" s="565">
        <v>391</v>
      </c>
      <c r="BC80" s="565">
        <v>356</v>
      </c>
      <c r="BD80" s="565">
        <v>304</v>
      </c>
      <c r="BE80" s="565">
        <v>278</v>
      </c>
      <c r="BF80" s="566">
        <v>263</v>
      </c>
      <c r="BG80" s="566">
        <v>287</v>
      </c>
      <c r="BH80" s="566">
        <v>306</v>
      </c>
      <c r="BI80" s="566">
        <v>250</v>
      </c>
      <c r="BJ80" s="566">
        <v>285</v>
      </c>
      <c r="BK80" s="566">
        <v>211</v>
      </c>
      <c r="BN80" s="694" t="s">
        <v>52</v>
      </c>
      <c r="BO80" s="484" t="s">
        <v>33</v>
      </c>
      <c r="BP80" s="565">
        <v>738</v>
      </c>
      <c r="BQ80" s="565">
        <v>762</v>
      </c>
      <c r="BR80" s="565">
        <v>743</v>
      </c>
      <c r="BS80" s="565">
        <v>739</v>
      </c>
      <c r="BT80" s="565">
        <v>876</v>
      </c>
      <c r="BU80" s="565">
        <v>1265</v>
      </c>
      <c r="BV80" s="565">
        <v>841</v>
      </c>
      <c r="BW80" s="565">
        <v>756</v>
      </c>
      <c r="BX80" s="565">
        <v>657</v>
      </c>
      <c r="BY80" s="565">
        <v>568</v>
      </c>
      <c r="BZ80" s="565">
        <v>493</v>
      </c>
      <c r="CA80" s="565">
        <v>482</v>
      </c>
      <c r="CB80" s="565">
        <v>489</v>
      </c>
      <c r="CC80" s="565">
        <v>571</v>
      </c>
      <c r="CD80" s="565">
        <v>491</v>
      </c>
      <c r="CE80" s="565">
        <v>459</v>
      </c>
      <c r="CF80" s="565">
        <v>332</v>
      </c>
    </row>
    <row r="81" spans="2:84">
      <c r="B81" s="363" t="s">
        <v>15</v>
      </c>
      <c r="C81" s="116">
        <f t="shared" si="64"/>
        <v>201</v>
      </c>
      <c r="D81" s="116">
        <f t="shared" si="64"/>
        <v>207</v>
      </c>
      <c r="E81" s="116">
        <f t="shared" si="64"/>
        <v>188</v>
      </c>
      <c r="F81" s="116">
        <f t="shared" si="64"/>
        <v>191</v>
      </c>
      <c r="G81" s="116">
        <f t="shared" si="64"/>
        <v>170</v>
      </c>
      <c r="H81" s="116">
        <f t="shared" si="64"/>
        <v>180</v>
      </c>
      <c r="I81" s="116">
        <f t="shared" si="64"/>
        <v>190</v>
      </c>
      <c r="J81" s="116">
        <f t="shared" si="64"/>
        <v>218</v>
      </c>
      <c r="K81" s="116">
        <f t="shared" si="64"/>
        <v>243</v>
      </c>
      <c r="L81" s="116">
        <f t="shared" si="64"/>
        <v>209</v>
      </c>
      <c r="M81" s="116">
        <f t="shared" si="64"/>
        <v>183</v>
      </c>
      <c r="N81" s="116">
        <f t="shared" si="64"/>
        <v>173</v>
      </c>
      <c r="O81" s="116">
        <f t="shared" si="65"/>
        <v>183</v>
      </c>
      <c r="P81" s="116">
        <f t="shared" si="66"/>
        <v>177</v>
      </c>
      <c r="Q81" s="116">
        <f t="shared" si="67"/>
        <v>154</v>
      </c>
      <c r="R81" s="116">
        <f t="shared" si="68"/>
        <v>202</v>
      </c>
      <c r="S81" s="116">
        <f t="shared" si="68"/>
        <v>178</v>
      </c>
      <c r="T81" s="116"/>
      <c r="U81" s="383">
        <v>20.891518746983319</v>
      </c>
      <c r="V81" s="116"/>
      <c r="Y81" s="427" t="s">
        <v>39</v>
      </c>
      <c r="Z81" s="375"/>
      <c r="AA81" s="375"/>
      <c r="AB81" s="375"/>
      <c r="AC81" s="375">
        <v>92</v>
      </c>
      <c r="AD81" s="375">
        <v>77</v>
      </c>
      <c r="AE81" s="375">
        <v>72</v>
      </c>
      <c r="AF81" s="375">
        <v>98</v>
      </c>
      <c r="AG81" s="375">
        <v>101</v>
      </c>
      <c r="AH81" s="375">
        <v>92</v>
      </c>
      <c r="AI81" s="375">
        <v>113</v>
      </c>
      <c r="AJ81" s="375">
        <v>102</v>
      </c>
      <c r="AK81" s="375">
        <v>123</v>
      </c>
      <c r="AL81" s="375">
        <v>125</v>
      </c>
      <c r="AM81" s="375">
        <v>122</v>
      </c>
      <c r="AN81" s="375">
        <v>119</v>
      </c>
      <c r="AO81" s="375">
        <v>141</v>
      </c>
      <c r="AP81" s="375">
        <v>149</v>
      </c>
      <c r="AQ81" s="372"/>
      <c r="AR81" s="372"/>
      <c r="AS81" s="692"/>
      <c r="AT81" s="427" t="s">
        <v>9</v>
      </c>
      <c r="AU81" s="566">
        <v>342</v>
      </c>
      <c r="AV81" s="566">
        <v>338</v>
      </c>
      <c r="AW81" s="566">
        <v>342</v>
      </c>
      <c r="AX81" s="566">
        <v>290</v>
      </c>
      <c r="AY81" s="566">
        <v>320</v>
      </c>
      <c r="AZ81" s="566">
        <v>458</v>
      </c>
      <c r="BA81" s="566">
        <v>280</v>
      </c>
      <c r="BB81" s="566">
        <v>315</v>
      </c>
      <c r="BC81" s="566">
        <v>240</v>
      </c>
      <c r="BD81" s="566">
        <v>210</v>
      </c>
      <c r="BE81" s="566">
        <v>206</v>
      </c>
      <c r="BF81" s="566">
        <v>212</v>
      </c>
      <c r="BG81" s="566">
        <v>202</v>
      </c>
      <c r="BH81" s="566">
        <v>205</v>
      </c>
      <c r="BI81" s="566">
        <v>184</v>
      </c>
      <c r="BJ81" s="566">
        <v>213</v>
      </c>
      <c r="BK81" s="566">
        <v>164</v>
      </c>
      <c r="BN81" s="692"/>
      <c r="BO81" s="456" t="s">
        <v>9</v>
      </c>
      <c r="BP81" s="566">
        <v>521</v>
      </c>
      <c r="BQ81" s="566">
        <v>507</v>
      </c>
      <c r="BR81" s="566">
        <v>554</v>
      </c>
      <c r="BS81" s="566">
        <v>499</v>
      </c>
      <c r="BT81" s="566">
        <v>544</v>
      </c>
      <c r="BU81" s="566">
        <v>828</v>
      </c>
      <c r="BV81" s="566">
        <v>565</v>
      </c>
      <c r="BW81" s="566">
        <v>598</v>
      </c>
      <c r="BX81" s="566">
        <v>483</v>
      </c>
      <c r="BY81" s="566">
        <v>415</v>
      </c>
      <c r="BZ81" s="566">
        <v>365</v>
      </c>
      <c r="CA81" s="566">
        <v>357</v>
      </c>
      <c r="CB81" s="566">
        <v>346</v>
      </c>
      <c r="CC81" s="566">
        <v>358</v>
      </c>
      <c r="CD81" s="566">
        <v>369</v>
      </c>
      <c r="CE81" s="566">
        <v>399</v>
      </c>
      <c r="CF81" s="566">
        <v>283</v>
      </c>
    </row>
    <row r="82" spans="2:84">
      <c r="B82" s="363" t="s">
        <v>40</v>
      </c>
      <c r="C82" s="116">
        <f t="shared" si="64"/>
        <v>0</v>
      </c>
      <c r="D82" s="116">
        <f t="shared" si="64"/>
        <v>0</v>
      </c>
      <c r="E82" s="116">
        <f t="shared" si="64"/>
        <v>0</v>
      </c>
      <c r="F82" s="116">
        <f t="shared" si="64"/>
        <v>6793</v>
      </c>
      <c r="G82" s="116">
        <f t="shared" si="64"/>
        <v>6373</v>
      </c>
      <c r="H82" s="116">
        <f t="shared" si="64"/>
        <v>5938</v>
      </c>
      <c r="I82" s="116">
        <f t="shared" si="64"/>
        <v>5909</v>
      </c>
      <c r="J82" s="116">
        <f t="shared" si="64"/>
        <v>6027</v>
      </c>
      <c r="K82" s="116">
        <f t="shared" si="64"/>
        <v>7114</v>
      </c>
      <c r="L82" s="116">
        <f t="shared" si="64"/>
        <v>18945</v>
      </c>
      <c r="M82" s="116">
        <f t="shared" si="64"/>
        <v>12239</v>
      </c>
      <c r="N82" s="116">
        <f t="shared" si="64"/>
        <v>14434</v>
      </c>
      <c r="O82" s="116">
        <f t="shared" si="65"/>
        <v>8528.5</v>
      </c>
      <c r="P82" s="116">
        <f t="shared" si="66"/>
        <v>11115.7</v>
      </c>
      <c r="Q82" s="116">
        <f t="shared" si="67"/>
        <v>8278</v>
      </c>
      <c r="R82" s="116">
        <f t="shared" si="68"/>
        <v>7713.5</v>
      </c>
      <c r="S82" s="116">
        <f t="shared" si="68"/>
        <v>8389</v>
      </c>
      <c r="T82" s="116"/>
      <c r="U82" s="393">
        <v>4778.8449163748674</v>
      </c>
      <c r="V82" s="116"/>
      <c r="Y82" s="427" t="s">
        <v>15</v>
      </c>
      <c r="Z82" s="375">
        <v>201</v>
      </c>
      <c r="AA82" s="375">
        <v>207</v>
      </c>
      <c r="AB82" s="375">
        <v>188</v>
      </c>
      <c r="AC82" s="375">
        <v>191</v>
      </c>
      <c r="AD82" s="375">
        <v>170</v>
      </c>
      <c r="AE82" s="375">
        <v>180</v>
      </c>
      <c r="AF82" s="375">
        <v>190</v>
      </c>
      <c r="AG82" s="375">
        <v>218</v>
      </c>
      <c r="AH82" s="375">
        <v>243</v>
      </c>
      <c r="AI82" s="375">
        <v>209</v>
      </c>
      <c r="AJ82" s="375">
        <v>183</v>
      </c>
      <c r="AK82" s="375">
        <v>173</v>
      </c>
      <c r="AL82" s="375">
        <v>183</v>
      </c>
      <c r="AM82" s="375">
        <v>177</v>
      </c>
      <c r="AN82" s="375">
        <v>154</v>
      </c>
      <c r="AO82" s="375">
        <v>202</v>
      </c>
      <c r="AP82" s="375">
        <v>178</v>
      </c>
      <c r="AQ82" s="372"/>
      <c r="AR82" s="372"/>
      <c r="AS82" s="692"/>
      <c r="AT82" s="427" t="s">
        <v>34</v>
      </c>
      <c r="AU82" s="566">
        <v>289</v>
      </c>
      <c r="AV82" s="566">
        <v>225</v>
      </c>
      <c r="AW82" s="566">
        <v>223</v>
      </c>
      <c r="AX82" s="566">
        <v>218</v>
      </c>
      <c r="AY82" s="566">
        <v>205</v>
      </c>
      <c r="AZ82" s="566">
        <v>249</v>
      </c>
      <c r="BA82" s="566">
        <v>205</v>
      </c>
      <c r="BB82" s="566">
        <v>187</v>
      </c>
      <c r="BC82" s="566">
        <v>212</v>
      </c>
      <c r="BD82" s="566">
        <v>176</v>
      </c>
      <c r="BE82" s="566">
        <v>175</v>
      </c>
      <c r="BF82" s="566">
        <v>151</v>
      </c>
      <c r="BG82" s="566">
        <v>143</v>
      </c>
      <c r="BH82" s="566">
        <v>171</v>
      </c>
      <c r="BI82" s="566">
        <v>169</v>
      </c>
      <c r="BJ82" s="566">
        <v>168</v>
      </c>
      <c r="BK82" s="566">
        <v>173</v>
      </c>
      <c r="BN82" s="692"/>
      <c r="BO82" s="456" t="s">
        <v>34</v>
      </c>
      <c r="BP82" s="566">
        <v>511</v>
      </c>
      <c r="BQ82" s="566">
        <v>378</v>
      </c>
      <c r="BR82" s="566">
        <v>376</v>
      </c>
      <c r="BS82" s="566">
        <v>390</v>
      </c>
      <c r="BT82" s="566">
        <v>377</v>
      </c>
      <c r="BU82" s="566">
        <v>483</v>
      </c>
      <c r="BV82" s="566">
        <v>422</v>
      </c>
      <c r="BW82" s="566">
        <v>429</v>
      </c>
      <c r="BX82" s="566">
        <v>430</v>
      </c>
      <c r="BY82" s="566">
        <v>371</v>
      </c>
      <c r="BZ82" s="566">
        <v>338</v>
      </c>
      <c r="CA82" s="566">
        <v>282</v>
      </c>
      <c r="CB82" s="566">
        <v>279</v>
      </c>
      <c r="CC82" s="566">
        <v>288</v>
      </c>
      <c r="CD82" s="566">
        <v>344</v>
      </c>
      <c r="CE82" s="566">
        <v>333</v>
      </c>
      <c r="CF82" s="566">
        <v>330</v>
      </c>
    </row>
    <row r="83" spans="2:84">
      <c r="B83" s="365" t="s">
        <v>41</v>
      </c>
      <c r="C83" s="366">
        <f t="shared" si="64"/>
        <v>14.648960876555709</v>
      </c>
      <c r="D83" s="366">
        <f t="shared" si="64"/>
        <v>14.494839425963239</v>
      </c>
      <c r="E83" s="366">
        <f t="shared" si="64"/>
        <v>14.645791216826529</v>
      </c>
      <c r="F83" s="366">
        <f t="shared" si="64"/>
        <v>12.52847380410023</v>
      </c>
      <c r="G83" s="366">
        <f t="shared" si="64"/>
        <v>13.32027015759193</v>
      </c>
      <c r="H83" s="366">
        <f t="shared" si="64"/>
        <v>10.386306178644467</v>
      </c>
      <c r="I83" s="366">
        <f t="shared" si="64"/>
        <v>12.741312741312742</v>
      </c>
      <c r="J83" s="366">
        <f t="shared" si="64"/>
        <v>15.07319194163969</v>
      </c>
      <c r="K83" s="366">
        <f t="shared" si="64"/>
        <v>16.83246704072149</v>
      </c>
      <c r="L83" s="366">
        <f t="shared" si="64"/>
        <v>22.409954431011879</v>
      </c>
      <c r="M83" s="366">
        <f t="shared" si="64"/>
        <v>23.658395845354875</v>
      </c>
      <c r="N83" s="366">
        <f t="shared" si="64"/>
        <v>21.62525830169638</v>
      </c>
      <c r="O83" s="366">
        <f t="shared" si="65"/>
        <v>25.370973579442634</v>
      </c>
      <c r="P83" s="366">
        <f t="shared" si="66"/>
        <v>28.394430961808663</v>
      </c>
      <c r="Q83" s="366">
        <f t="shared" si="67"/>
        <v>26.810392482034274</v>
      </c>
      <c r="R83" s="366">
        <f t="shared" si="68"/>
        <v>25.45955085407093</v>
      </c>
      <c r="S83" s="366">
        <f t="shared" si="68"/>
        <v>26.276814847383889</v>
      </c>
      <c r="T83" s="378"/>
      <c r="U83" s="389">
        <v>3.2187065201758625</v>
      </c>
      <c r="Y83" s="427" t="s">
        <v>40</v>
      </c>
      <c r="Z83" s="375"/>
      <c r="AA83" s="375"/>
      <c r="AB83" s="375"/>
      <c r="AC83" s="375">
        <v>6793</v>
      </c>
      <c r="AD83" s="375">
        <v>6373</v>
      </c>
      <c r="AE83" s="375">
        <v>5938</v>
      </c>
      <c r="AF83" s="375">
        <v>5909</v>
      </c>
      <c r="AG83" s="375">
        <v>6027</v>
      </c>
      <c r="AH83" s="375">
        <v>7114</v>
      </c>
      <c r="AI83" s="375">
        <v>18945</v>
      </c>
      <c r="AJ83" s="375">
        <v>12239</v>
      </c>
      <c r="AK83" s="375">
        <v>14434</v>
      </c>
      <c r="AL83" s="375">
        <v>8528.5</v>
      </c>
      <c r="AM83" s="375">
        <v>11115.7</v>
      </c>
      <c r="AN83" s="375">
        <v>8278</v>
      </c>
      <c r="AO83" s="375">
        <v>7713.5</v>
      </c>
      <c r="AP83" s="375">
        <v>8389</v>
      </c>
      <c r="AQ83" s="372"/>
      <c r="AR83" s="372"/>
      <c r="AS83" s="692"/>
      <c r="AT83" s="427" t="s">
        <v>36</v>
      </c>
      <c r="AU83" s="566">
        <v>87</v>
      </c>
      <c r="AV83" s="566">
        <v>74</v>
      </c>
      <c r="AW83" s="566">
        <v>73</v>
      </c>
      <c r="AX83" s="566">
        <v>71</v>
      </c>
      <c r="AY83" s="566">
        <v>78</v>
      </c>
      <c r="AZ83" s="566">
        <v>69</v>
      </c>
      <c r="BA83" s="566">
        <v>85</v>
      </c>
      <c r="BB83" s="566">
        <v>104</v>
      </c>
      <c r="BC83" s="566">
        <v>101</v>
      </c>
      <c r="BD83" s="566">
        <v>106</v>
      </c>
      <c r="BE83" s="566">
        <v>91</v>
      </c>
      <c r="BF83" s="566">
        <v>93</v>
      </c>
      <c r="BG83" s="566">
        <v>97</v>
      </c>
      <c r="BH83" s="566">
        <v>114</v>
      </c>
      <c r="BI83" s="566">
        <v>152</v>
      </c>
      <c r="BJ83" s="566">
        <v>132</v>
      </c>
      <c r="BK83" s="566">
        <v>111</v>
      </c>
      <c r="BN83" s="692"/>
      <c r="BO83" s="456" t="s">
        <v>36</v>
      </c>
      <c r="BP83" s="566">
        <v>131</v>
      </c>
      <c r="BQ83" s="566">
        <v>140</v>
      </c>
      <c r="BR83" s="566">
        <v>147</v>
      </c>
      <c r="BS83" s="566">
        <v>124</v>
      </c>
      <c r="BT83" s="566">
        <v>141</v>
      </c>
      <c r="BU83" s="566">
        <v>146</v>
      </c>
      <c r="BV83" s="566">
        <v>194</v>
      </c>
      <c r="BW83" s="566">
        <v>209</v>
      </c>
      <c r="BX83" s="566">
        <v>224</v>
      </c>
      <c r="BY83" s="566">
        <v>260</v>
      </c>
      <c r="BZ83" s="566">
        <v>241</v>
      </c>
      <c r="CA83" s="566">
        <v>214</v>
      </c>
      <c r="CB83" s="566">
        <v>219</v>
      </c>
      <c r="CC83" s="566">
        <v>233</v>
      </c>
      <c r="CD83" s="566">
        <v>266</v>
      </c>
      <c r="CE83" s="566">
        <v>258</v>
      </c>
      <c r="CF83" s="566">
        <v>247</v>
      </c>
    </row>
    <row r="84" spans="2:84" ht="18" customHeight="1">
      <c r="C84" s="363"/>
      <c r="D84" s="363"/>
      <c r="E84" s="363"/>
      <c r="O84" s="368"/>
      <c r="P84" s="368"/>
      <c r="Q84" s="368"/>
      <c r="R84" s="368"/>
      <c r="S84" s="368"/>
      <c r="U84" s="82"/>
      <c r="Y84" s="442" t="s">
        <v>41</v>
      </c>
      <c r="Z84" s="570">
        <v>14.648960876555709</v>
      </c>
      <c r="AA84" s="570">
        <v>14.494839425963239</v>
      </c>
      <c r="AB84" s="570">
        <v>14.645791216826529</v>
      </c>
      <c r="AC84" s="570">
        <v>12.52847380410023</v>
      </c>
      <c r="AD84" s="570">
        <v>13.32027015759193</v>
      </c>
      <c r="AE84" s="570">
        <v>10.386306178644467</v>
      </c>
      <c r="AF84" s="570">
        <v>12.741312741312742</v>
      </c>
      <c r="AG84" s="570">
        <v>15.07319194163969</v>
      </c>
      <c r="AH84" s="570">
        <v>16.83246704072149</v>
      </c>
      <c r="AI84" s="570">
        <v>22.409954431011879</v>
      </c>
      <c r="AJ84" s="570">
        <v>23.658395845354875</v>
      </c>
      <c r="AK84" s="570">
        <v>21.62525830169638</v>
      </c>
      <c r="AL84" s="570">
        <v>25.370973579442634</v>
      </c>
      <c r="AM84" s="570">
        <v>28.394430961808663</v>
      </c>
      <c r="AN84" s="570">
        <f>(AN77+AN79+$W$13*AN78)/CX7*100</f>
        <v>26.810392482034274</v>
      </c>
      <c r="AO84" s="570">
        <f t="shared" ref="AO84:AP84" si="69">(AO77+AO79+$W$13*AO78)/CY7*100</f>
        <v>25.45955085407093</v>
      </c>
      <c r="AP84" s="570">
        <f t="shared" si="69"/>
        <v>26.276814847383889</v>
      </c>
      <c r="AQ84" s="372"/>
      <c r="AR84" s="372"/>
      <c r="AS84" s="692"/>
      <c r="AT84" s="427" t="s">
        <v>162</v>
      </c>
      <c r="AU84" s="375">
        <v>0</v>
      </c>
      <c r="AV84" s="375">
        <v>0</v>
      </c>
      <c r="AW84" s="375">
        <v>0</v>
      </c>
      <c r="AX84" s="375">
        <v>0</v>
      </c>
      <c r="AY84" s="375">
        <v>0</v>
      </c>
      <c r="AZ84" s="375">
        <v>0</v>
      </c>
      <c r="BA84" s="375">
        <v>0</v>
      </c>
      <c r="BB84" s="375">
        <v>0</v>
      </c>
      <c r="BC84" s="375">
        <v>0</v>
      </c>
      <c r="BD84" s="566">
        <v>0</v>
      </c>
      <c r="BE84" s="566">
        <v>0</v>
      </c>
      <c r="BF84" s="566">
        <v>2</v>
      </c>
      <c r="BG84" s="566">
        <v>1</v>
      </c>
      <c r="BH84" s="566">
        <v>16</v>
      </c>
      <c r="BI84" s="566">
        <v>2</v>
      </c>
      <c r="BJ84" s="566">
        <v>1</v>
      </c>
      <c r="BK84" s="566">
        <v>2</v>
      </c>
      <c r="BN84" s="692"/>
      <c r="BO84" s="427" t="s">
        <v>162</v>
      </c>
      <c r="BP84" s="375">
        <v>0</v>
      </c>
      <c r="BQ84" s="375">
        <v>0</v>
      </c>
      <c r="BR84" s="375">
        <v>0</v>
      </c>
      <c r="BS84" s="375">
        <v>0</v>
      </c>
      <c r="BT84" s="375">
        <v>0</v>
      </c>
      <c r="BU84" s="375">
        <v>0</v>
      </c>
      <c r="BV84" s="375">
        <v>0</v>
      </c>
      <c r="BW84" s="375">
        <v>0</v>
      </c>
      <c r="BX84" s="375">
        <v>0</v>
      </c>
      <c r="BY84" s="566">
        <v>0</v>
      </c>
      <c r="BZ84" s="566">
        <v>0</v>
      </c>
      <c r="CA84" s="566">
        <v>11</v>
      </c>
      <c r="CB84" s="566">
        <v>6</v>
      </c>
      <c r="CC84" s="566">
        <v>27</v>
      </c>
      <c r="CD84" s="566">
        <v>8</v>
      </c>
      <c r="CE84" s="566">
        <v>4</v>
      </c>
      <c r="CF84" s="566">
        <v>4</v>
      </c>
    </row>
    <row r="85" spans="2:84">
      <c r="C85" s="363"/>
      <c r="D85" s="363"/>
      <c r="E85" s="363"/>
      <c r="U85" s="82"/>
      <c r="Z85" s="427"/>
      <c r="AA85" s="427"/>
      <c r="AB85" s="427"/>
      <c r="AN85" s="360"/>
      <c r="AQ85" s="372"/>
      <c r="AR85" s="372"/>
      <c r="AS85" s="692"/>
      <c r="AT85" s="427" t="s">
        <v>37</v>
      </c>
      <c r="AU85" s="566">
        <v>4</v>
      </c>
      <c r="AV85" s="566">
        <v>1</v>
      </c>
      <c r="AW85" s="566">
        <v>5</v>
      </c>
      <c r="AX85" s="566">
        <v>0</v>
      </c>
      <c r="AY85" s="566">
        <v>0</v>
      </c>
      <c r="AZ85" s="566">
        <v>0</v>
      </c>
      <c r="BA85" s="566">
        <v>5</v>
      </c>
      <c r="BB85" s="566">
        <v>15</v>
      </c>
      <c r="BC85" s="566">
        <v>3</v>
      </c>
      <c r="BD85" s="566">
        <v>10</v>
      </c>
      <c r="BE85" s="566">
        <v>6</v>
      </c>
      <c r="BF85" s="566">
        <v>9</v>
      </c>
      <c r="BG85" s="566">
        <v>20</v>
      </c>
      <c r="BH85" s="566">
        <v>10</v>
      </c>
      <c r="BI85" s="566">
        <v>12</v>
      </c>
      <c r="BJ85" s="566">
        <v>12</v>
      </c>
      <c r="BK85" s="566">
        <v>6</v>
      </c>
      <c r="BN85" s="692"/>
      <c r="BO85" s="456" t="s">
        <v>37</v>
      </c>
      <c r="BP85" s="566">
        <v>8</v>
      </c>
      <c r="BQ85" s="566">
        <v>7</v>
      </c>
      <c r="BR85" s="566">
        <v>7</v>
      </c>
      <c r="BS85" s="566">
        <v>0</v>
      </c>
      <c r="BT85" s="566">
        <v>0</v>
      </c>
      <c r="BU85" s="566">
        <v>0</v>
      </c>
      <c r="BV85" s="566">
        <v>11</v>
      </c>
      <c r="BW85" s="566">
        <v>22</v>
      </c>
      <c r="BX85" s="566">
        <v>18</v>
      </c>
      <c r="BY85" s="566">
        <v>24</v>
      </c>
      <c r="BZ85" s="566">
        <v>17</v>
      </c>
      <c r="CA85" s="566">
        <v>16</v>
      </c>
      <c r="CB85" s="566">
        <v>39</v>
      </c>
      <c r="CC85" s="566">
        <v>23</v>
      </c>
      <c r="CD85" s="566">
        <v>27</v>
      </c>
      <c r="CE85" s="566">
        <v>24</v>
      </c>
      <c r="CF85" s="566">
        <v>8</v>
      </c>
    </row>
    <row r="86" spans="2:84">
      <c r="C86" s="363"/>
      <c r="D86" s="363"/>
      <c r="E86" s="363"/>
      <c r="U86" s="82"/>
      <c r="W86" s="368"/>
      <c r="Z86" s="427"/>
      <c r="AA86" s="427"/>
      <c r="AB86" s="427"/>
      <c r="AN86" s="360"/>
      <c r="AQ86" s="372"/>
      <c r="AR86" s="372"/>
      <c r="AS86" s="693"/>
      <c r="AT86" s="442" t="s">
        <v>38</v>
      </c>
      <c r="AU86" s="568">
        <v>6</v>
      </c>
      <c r="AV86" s="568">
        <v>6</v>
      </c>
      <c r="AW86" s="569">
        <v>5</v>
      </c>
      <c r="AX86" s="568">
        <v>1</v>
      </c>
      <c r="AY86" s="568">
        <v>7</v>
      </c>
      <c r="AZ86" s="569">
        <v>0</v>
      </c>
      <c r="BA86" s="569">
        <v>0</v>
      </c>
      <c r="BB86" s="569">
        <v>7</v>
      </c>
      <c r="BC86" s="569">
        <v>8</v>
      </c>
      <c r="BD86" s="569">
        <v>7</v>
      </c>
      <c r="BE86" s="569">
        <v>16</v>
      </c>
      <c r="BF86" s="569">
        <v>19</v>
      </c>
      <c r="BG86" s="569">
        <v>13</v>
      </c>
      <c r="BH86" s="569">
        <v>25</v>
      </c>
      <c r="BI86" s="569">
        <v>31</v>
      </c>
      <c r="BJ86" s="569">
        <v>29</v>
      </c>
      <c r="BK86" s="569">
        <v>56</v>
      </c>
      <c r="BN86" s="693"/>
      <c r="BO86" s="567" t="s">
        <v>38</v>
      </c>
      <c r="BP86" s="568">
        <v>14</v>
      </c>
      <c r="BQ86" s="568">
        <v>7</v>
      </c>
      <c r="BR86" s="569">
        <v>10</v>
      </c>
      <c r="BS86" s="568">
        <v>2</v>
      </c>
      <c r="BT86" s="568">
        <v>10</v>
      </c>
      <c r="BU86" s="569">
        <v>8</v>
      </c>
      <c r="BV86" s="569">
        <v>0</v>
      </c>
      <c r="BW86" s="569">
        <v>16</v>
      </c>
      <c r="BX86" s="569">
        <v>19</v>
      </c>
      <c r="BY86" s="569">
        <v>17</v>
      </c>
      <c r="BZ86" s="569">
        <v>32</v>
      </c>
      <c r="CA86" s="569">
        <v>29</v>
      </c>
      <c r="CB86" s="569">
        <v>28</v>
      </c>
      <c r="CC86" s="569">
        <v>52</v>
      </c>
      <c r="CD86" s="569">
        <v>65</v>
      </c>
      <c r="CE86" s="569">
        <v>54</v>
      </c>
      <c r="CF86" s="569">
        <v>93</v>
      </c>
    </row>
    <row r="87" spans="2:84" ht="18" customHeight="1">
      <c r="C87" s="363"/>
      <c r="D87" s="363"/>
      <c r="E87" s="363"/>
      <c r="U87" s="82"/>
      <c r="W87" s="368"/>
      <c r="Z87" s="427"/>
      <c r="AA87" s="427"/>
      <c r="AB87" s="427"/>
      <c r="AN87" s="360"/>
      <c r="AQ87" s="372"/>
      <c r="AR87" s="372"/>
      <c r="AS87" s="694" t="s">
        <v>101</v>
      </c>
      <c r="AT87" s="435" t="s">
        <v>33</v>
      </c>
      <c r="AU87" s="565">
        <v>214</v>
      </c>
      <c r="AV87" s="565">
        <v>206</v>
      </c>
      <c r="AW87" s="565">
        <v>189</v>
      </c>
      <c r="AX87" s="565">
        <v>172</v>
      </c>
      <c r="AY87" s="565">
        <v>235</v>
      </c>
      <c r="AZ87" s="565">
        <v>407</v>
      </c>
      <c r="BA87" s="565">
        <v>265</v>
      </c>
      <c r="BB87" s="565">
        <v>246</v>
      </c>
      <c r="BC87" s="565">
        <v>181</v>
      </c>
      <c r="BD87" s="565">
        <v>117</v>
      </c>
      <c r="BE87" s="565">
        <v>59</v>
      </c>
      <c r="BF87" s="566">
        <v>61</v>
      </c>
      <c r="BG87" s="566">
        <v>56</v>
      </c>
      <c r="BH87" s="566">
        <v>68</v>
      </c>
      <c r="BI87" s="566">
        <v>149</v>
      </c>
      <c r="BJ87" s="566">
        <v>104</v>
      </c>
      <c r="BK87" s="566">
        <v>61</v>
      </c>
      <c r="BN87" s="694" t="s">
        <v>70</v>
      </c>
      <c r="BO87" s="484" t="s">
        <v>33</v>
      </c>
      <c r="BP87" s="565">
        <v>800</v>
      </c>
      <c r="BQ87" s="565">
        <v>838</v>
      </c>
      <c r="BR87" s="565">
        <v>783</v>
      </c>
      <c r="BS87" s="565">
        <v>755</v>
      </c>
      <c r="BT87" s="565">
        <v>919</v>
      </c>
      <c r="BU87" s="565">
        <v>1283</v>
      </c>
      <c r="BV87" s="565">
        <v>808</v>
      </c>
      <c r="BW87" s="565">
        <v>724</v>
      </c>
      <c r="BX87" s="565">
        <v>599</v>
      </c>
      <c r="BY87" s="565">
        <v>510</v>
      </c>
      <c r="BZ87" s="565">
        <v>411</v>
      </c>
      <c r="CA87" s="565">
        <v>417</v>
      </c>
      <c r="CB87" s="565">
        <v>432</v>
      </c>
      <c r="CC87" s="565">
        <v>466</v>
      </c>
      <c r="CD87" s="565">
        <v>507</v>
      </c>
      <c r="CE87" s="565">
        <v>451</v>
      </c>
      <c r="CF87" s="565">
        <v>347</v>
      </c>
    </row>
    <row r="88" spans="2:84">
      <c r="C88" s="363"/>
      <c r="D88" s="363"/>
      <c r="E88" s="363"/>
      <c r="U88" s="82"/>
      <c r="W88" s="368"/>
      <c r="Z88" s="427"/>
      <c r="AA88" s="427"/>
      <c r="AB88" s="427"/>
      <c r="AN88" s="360"/>
      <c r="AQ88" s="372"/>
      <c r="AR88" s="372"/>
      <c r="AS88" s="692"/>
      <c r="AT88" s="427" t="s">
        <v>9</v>
      </c>
      <c r="AU88" s="566">
        <v>178</v>
      </c>
      <c r="AV88" s="566">
        <v>156</v>
      </c>
      <c r="AW88" s="566">
        <v>175</v>
      </c>
      <c r="AX88" s="566">
        <v>145</v>
      </c>
      <c r="AY88" s="566">
        <v>166</v>
      </c>
      <c r="AZ88" s="566">
        <v>307</v>
      </c>
      <c r="BA88" s="566">
        <v>220</v>
      </c>
      <c r="BB88" s="566">
        <v>216</v>
      </c>
      <c r="BC88" s="566">
        <v>201</v>
      </c>
      <c r="BD88" s="566">
        <v>129</v>
      </c>
      <c r="BE88" s="566">
        <v>76</v>
      </c>
      <c r="BF88" s="566">
        <v>63</v>
      </c>
      <c r="BG88" s="566">
        <v>65</v>
      </c>
      <c r="BH88" s="566">
        <v>62</v>
      </c>
      <c r="BI88" s="566">
        <v>116</v>
      </c>
      <c r="BJ88" s="566">
        <v>133</v>
      </c>
      <c r="BK88" s="566">
        <v>78</v>
      </c>
      <c r="BN88" s="692"/>
      <c r="BO88" s="456" t="s">
        <v>9</v>
      </c>
      <c r="BP88" s="566">
        <v>613</v>
      </c>
      <c r="BQ88" s="566">
        <v>590</v>
      </c>
      <c r="BR88" s="566">
        <v>592</v>
      </c>
      <c r="BS88" s="566">
        <v>501</v>
      </c>
      <c r="BT88" s="566">
        <v>567</v>
      </c>
      <c r="BU88" s="566">
        <v>837</v>
      </c>
      <c r="BV88" s="566">
        <v>539</v>
      </c>
      <c r="BW88" s="566">
        <v>587</v>
      </c>
      <c r="BX88" s="566">
        <v>475</v>
      </c>
      <c r="BY88" s="566">
        <v>381</v>
      </c>
      <c r="BZ88" s="566">
        <v>334</v>
      </c>
      <c r="CA88" s="566">
        <v>330</v>
      </c>
      <c r="CB88" s="566">
        <v>307</v>
      </c>
      <c r="CC88" s="566">
        <v>314</v>
      </c>
      <c r="CD88" s="566">
        <v>362</v>
      </c>
      <c r="CE88" s="566">
        <v>390</v>
      </c>
      <c r="CF88" s="566">
        <v>320</v>
      </c>
    </row>
    <row r="89" spans="2:84">
      <c r="C89" s="363"/>
      <c r="D89" s="363"/>
      <c r="E89" s="363"/>
      <c r="U89" s="82"/>
      <c r="W89" s="368"/>
      <c r="Z89" s="427"/>
      <c r="AA89" s="427"/>
      <c r="AB89" s="427"/>
      <c r="AN89" s="360"/>
      <c r="AQ89" s="372"/>
      <c r="AR89" s="372"/>
      <c r="AS89" s="692"/>
      <c r="AT89" s="427" t="s">
        <v>34</v>
      </c>
      <c r="AU89" s="566">
        <v>177</v>
      </c>
      <c r="AV89" s="566">
        <v>135</v>
      </c>
      <c r="AW89" s="566">
        <v>133</v>
      </c>
      <c r="AX89" s="566">
        <v>139</v>
      </c>
      <c r="AY89" s="566">
        <v>144</v>
      </c>
      <c r="AZ89" s="566">
        <v>190</v>
      </c>
      <c r="BA89" s="566">
        <v>175</v>
      </c>
      <c r="BB89" s="566">
        <v>205</v>
      </c>
      <c r="BC89" s="566">
        <v>175</v>
      </c>
      <c r="BD89" s="566">
        <v>138</v>
      </c>
      <c r="BE89" s="566">
        <v>93</v>
      </c>
      <c r="BF89" s="566">
        <v>70</v>
      </c>
      <c r="BG89" s="566">
        <v>59</v>
      </c>
      <c r="BH89" s="566">
        <v>65</v>
      </c>
      <c r="BI89" s="566">
        <v>102</v>
      </c>
      <c r="BJ89" s="566">
        <v>106</v>
      </c>
      <c r="BK89" s="566">
        <v>118</v>
      </c>
      <c r="BN89" s="692"/>
      <c r="BO89" s="456" t="s">
        <v>34</v>
      </c>
      <c r="BP89" s="566">
        <v>550</v>
      </c>
      <c r="BQ89" s="566">
        <v>421</v>
      </c>
      <c r="BR89" s="566">
        <v>407</v>
      </c>
      <c r="BS89" s="566">
        <v>390</v>
      </c>
      <c r="BT89" s="566">
        <v>390</v>
      </c>
      <c r="BU89" s="566">
        <v>466</v>
      </c>
      <c r="BV89" s="566">
        <v>408</v>
      </c>
      <c r="BW89" s="566">
        <v>425</v>
      </c>
      <c r="BX89" s="566">
        <v>406</v>
      </c>
      <c r="BY89" s="566">
        <v>331</v>
      </c>
      <c r="BZ89" s="566">
        <v>296</v>
      </c>
      <c r="CA89" s="566">
        <v>255</v>
      </c>
      <c r="CB89" s="566">
        <v>226</v>
      </c>
      <c r="CC89" s="566">
        <v>260</v>
      </c>
      <c r="CD89" s="566">
        <v>297</v>
      </c>
      <c r="CE89" s="566">
        <v>317</v>
      </c>
      <c r="CF89" s="566">
        <v>338</v>
      </c>
    </row>
    <row r="90" spans="2:84" ht="18" customHeight="1">
      <c r="C90" s="363"/>
      <c r="D90" s="363"/>
      <c r="E90" s="363"/>
      <c r="U90" s="82"/>
      <c r="Z90" s="427"/>
      <c r="AA90" s="427"/>
      <c r="AB90" s="427"/>
      <c r="AN90" s="360"/>
      <c r="AQ90" s="372"/>
      <c r="AR90" s="372"/>
      <c r="AS90" s="692"/>
      <c r="AT90" s="427" t="s">
        <v>36</v>
      </c>
      <c r="AU90" s="566">
        <v>65</v>
      </c>
      <c r="AV90" s="566">
        <v>73</v>
      </c>
      <c r="AW90" s="566">
        <v>68</v>
      </c>
      <c r="AX90" s="566">
        <v>61</v>
      </c>
      <c r="AY90" s="566">
        <v>63</v>
      </c>
      <c r="AZ90" s="566">
        <v>79</v>
      </c>
      <c r="BA90" s="566">
        <v>99</v>
      </c>
      <c r="BB90" s="566">
        <v>106</v>
      </c>
      <c r="BC90" s="566">
        <v>110</v>
      </c>
      <c r="BD90" s="566">
        <v>135</v>
      </c>
      <c r="BE90" s="566">
        <v>123</v>
      </c>
      <c r="BF90" s="566">
        <v>82</v>
      </c>
      <c r="BG90" s="566">
        <v>83</v>
      </c>
      <c r="BH90" s="566">
        <v>84</v>
      </c>
      <c r="BI90" s="566">
        <v>79</v>
      </c>
      <c r="BJ90" s="566">
        <v>92</v>
      </c>
      <c r="BK90" s="566">
        <v>98</v>
      </c>
      <c r="BN90" s="692"/>
      <c r="BO90" s="456" t="s">
        <v>36</v>
      </c>
      <c r="BP90" s="566">
        <v>167</v>
      </c>
      <c r="BQ90" s="566">
        <v>149</v>
      </c>
      <c r="BR90" s="566">
        <v>148</v>
      </c>
      <c r="BS90" s="566">
        <v>132</v>
      </c>
      <c r="BT90" s="566">
        <v>139</v>
      </c>
      <c r="BU90" s="566">
        <v>158</v>
      </c>
      <c r="BV90" s="566">
        <v>169</v>
      </c>
      <c r="BW90" s="566">
        <v>200</v>
      </c>
      <c r="BX90" s="566">
        <v>200</v>
      </c>
      <c r="BY90" s="566">
        <v>232</v>
      </c>
      <c r="BZ90" s="566">
        <v>200</v>
      </c>
      <c r="CA90" s="566">
        <v>169</v>
      </c>
      <c r="CB90" s="566">
        <v>175</v>
      </c>
      <c r="CC90" s="566">
        <v>193</v>
      </c>
      <c r="CD90" s="566">
        <v>210</v>
      </c>
      <c r="CE90" s="566">
        <v>207</v>
      </c>
      <c r="CF90" s="566">
        <v>203</v>
      </c>
    </row>
    <row r="91" spans="2:84">
      <c r="C91" s="363"/>
      <c r="D91" s="363"/>
      <c r="E91" s="363"/>
      <c r="U91" s="82"/>
      <c r="V91" s="368"/>
      <c r="Z91" s="427"/>
      <c r="AA91" s="427"/>
      <c r="AB91" s="427"/>
      <c r="AN91" s="360"/>
      <c r="AQ91" s="372"/>
      <c r="AR91" s="372"/>
      <c r="AS91" s="692"/>
      <c r="AT91" s="427" t="s">
        <v>162</v>
      </c>
      <c r="AU91" s="375">
        <v>0</v>
      </c>
      <c r="AV91" s="375">
        <v>0</v>
      </c>
      <c r="AW91" s="375">
        <v>0</v>
      </c>
      <c r="AX91" s="375">
        <v>0</v>
      </c>
      <c r="AY91" s="375">
        <v>0</v>
      </c>
      <c r="AZ91" s="375">
        <v>0</v>
      </c>
      <c r="BA91" s="375">
        <v>0</v>
      </c>
      <c r="BB91" s="375">
        <v>0</v>
      </c>
      <c r="BC91" s="375">
        <v>0</v>
      </c>
      <c r="BD91" s="566">
        <v>0</v>
      </c>
      <c r="BE91" s="566">
        <v>0</v>
      </c>
      <c r="BF91" s="566">
        <v>3</v>
      </c>
      <c r="BG91" s="566">
        <v>3</v>
      </c>
      <c r="BH91" s="566">
        <v>8</v>
      </c>
      <c r="BI91" s="566">
        <v>1</v>
      </c>
      <c r="BJ91" s="566">
        <v>1</v>
      </c>
      <c r="BK91" s="566">
        <v>1</v>
      </c>
      <c r="BN91" s="692"/>
      <c r="BO91" s="427" t="s">
        <v>162</v>
      </c>
      <c r="BP91" s="375">
        <v>0</v>
      </c>
      <c r="BQ91" s="375">
        <v>0</v>
      </c>
      <c r="BR91" s="375">
        <v>0</v>
      </c>
      <c r="BS91" s="375">
        <v>0</v>
      </c>
      <c r="BT91" s="375">
        <v>0</v>
      </c>
      <c r="BU91" s="375">
        <v>0</v>
      </c>
      <c r="BV91" s="375">
        <v>0</v>
      </c>
      <c r="BW91" s="375">
        <v>0</v>
      </c>
      <c r="BX91" s="375">
        <v>0</v>
      </c>
      <c r="BY91" s="566">
        <v>0</v>
      </c>
      <c r="BZ91" s="566">
        <v>0</v>
      </c>
      <c r="CA91" s="566">
        <v>5</v>
      </c>
      <c r="CB91" s="566">
        <v>4</v>
      </c>
      <c r="CC91" s="566">
        <v>23</v>
      </c>
      <c r="CD91" s="566">
        <v>3</v>
      </c>
      <c r="CE91" s="566">
        <v>2</v>
      </c>
      <c r="CF91" s="566">
        <v>5</v>
      </c>
    </row>
    <row r="92" spans="2:84">
      <c r="B92" s="213"/>
      <c r="C92" s="363"/>
      <c r="D92" s="363"/>
      <c r="E92" s="363"/>
      <c r="F92" s="368"/>
      <c r="G92" s="368"/>
      <c r="H92" s="368"/>
      <c r="I92" s="368"/>
      <c r="J92" s="368"/>
      <c r="K92" s="368"/>
      <c r="L92" s="368"/>
      <c r="M92" s="368"/>
      <c r="N92" s="368"/>
      <c r="T92" s="368"/>
      <c r="U92" s="390"/>
      <c r="W92" s="362"/>
      <c r="Z92" s="427"/>
      <c r="AA92" s="427"/>
      <c r="AB92" s="427"/>
      <c r="AC92" s="411"/>
      <c r="AD92" s="411"/>
      <c r="AE92" s="411"/>
      <c r="AF92" s="411"/>
      <c r="AG92" s="411"/>
      <c r="AH92" s="411"/>
      <c r="AI92" s="411"/>
      <c r="AJ92" s="411"/>
      <c r="AK92" s="411"/>
      <c r="AL92" s="411"/>
      <c r="AM92" s="411"/>
      <c r="AN92" s="411"/>
      <c r="AO92" s="411"/>
      <c r="AP92" s="411"/>
      <c r="AQ92" s="372"/>
      <c r="AR92" s="372"/>
      <c r="AS92" s="692"/>
      <c r="AT92" s="427" t="s">
        <v>37</v>
      </c>
      <c r="AU92" s="566">
        <v>3</v>
      </c>
      <c r="AV92" s="566">
        <v>5</v>
      </c>
      <c r="AW92" s="566">
        <v>3</v>
      </c>
      <c r="AX92" s="566">
        <v>0</v>
      </c>
      <c r="AY92" s="566">
        <v>0</v>
      </c>
      <c r="AZ92" s="566">
        <v>0</v>
      </c>
      <c r="BA92" s="566">
        <v>5</v>
      </c>
      <c r="BB92" s="566">
        <v>9</v>
      </c>
      <c r="BC92" s="566">
        <v>14</v>
      </c>
      <c r="BD92" s="566">
        <v>16</v>
      </c>
      <c r="BE92" s="566">
        <v>12</v>
      </c>
      <c r="BF92" s="566">
        <v>5</v>
      </c>
      <c r="BG92" s="566">
        <v>17</v>
      </c>
      <c r="BH92" s="566">
        <v>12</v>
      </c>
      <c r="BI92" s="566">
        <v>16</v>
      </c>
      <c r="BJ92" s="566">
        <v>12</v>
      </c>
      <c r="BK92" s="566">
        <v>3</v>
      </c>
      <c r="BN92" s="692"/>
      <c r="BO92" s="456" t="s">
        <v>37</v>
      </c>
      <c r="BP92" s="566">
        <v>8</v>
      </c>
      <c r="BQ92" s="566">
        <v>6</v>
      </c>
      <c r="BR92" s="566">
        <v>10</v>
      </c>
      <c r="BS92" s="566">
        <v>0</v>
      </c>
      <c r="BT92" s="566">
        <v>0</v>
      </c>
      <c r="BU92" s="566">
        <v>0</v>
      </c>
      <c r="BV92" s="566">
        <v>8</v>
      </c>
      <c r="BW92" s="566">
        <v>19</v>
      </c>
      <c r="BX92" s="566">
        <v>18</v>
      </c>
      <c r="BY92" s="566">
        <v>26</v>
      </c>
      <c r="BZ92" s="566">
        <v>18</v>
      </c>
      <c r="CA92" s="566">
        <v>15</v>
      </c>
      <c r="CB92" s="566">
        <v>28</v>
      </c>
      <c r="CC92" s="566">
        <v>19</v>
      </c>
      <c r="CD92" s="566">
        <v>22</v>
      </c>
      <c r="CE92" s="566">
        <v>17</v>
      </c>
      <c r="CF92" s="566">
        <v>5</v>
      </c>
    </row>
    <row r="93" spans="2:84">
      <c r="C93" s="363"/>
      <c r="D93" s="363"/>
      <c r="E93" s="363"/>
      <c r="U93" s="82"/>
      <c r="W93" s="116"/>
      <c r="Z93" s="427"/>
      <c r="AA93" s="427"/>
      <c r="AB93" s="427"/>
      <c r="AN93" s="360"/>
      <c r="AQ93" s="372"/>
      <c r="AR93" s="372"/>
      <c r="AS93" s="693"/>
      <c r="AT93" s="442" t="s">
        <v>38</v>
      </c>
      <c r="AU93" s="568">
        <v>8</v>
      </c>
      <c r="AV93" s="568">
        <v>2</v>
      </c>
      <c r="AW93" s="569">
        <v>6</v>
      </c>
      <c r="AX93" s="568">
        <v>1</v>
      </c>
      <c r="AY93" s="568">
        <v>4</v>
      </c>
      <c r="AZ93" s="569">
        <v>8</v>
      </c>
      <c r="BA93" s="569">
        <v>0</v>
      </c>
      <c r="BB93" s="569">
        <v>10</v>
      </c>
      <c r="BC93" s="569">
        <v>9</v>
      </c>
      <c r="BD93" s="569">
        <v>10</v>
      </c>
      <c r="BE93" s="569">
        <v>14</v>
      </c>
      <c r="BF93" s="569">
        <v>8</v>
      </c>
      <c r="BG93" s="569">
        <v>12</v>
      </c>
      <c r="BH93" s="569">
        <v>19</v>
      </c>
      <c r="BI93" s="569">
        <v>28</v>
      </c>
      <c r="BJ93" s="569">
        <v>19</v>
      </c>
      <c r="BK93" s="569">
        <v>26</v>
      </c>
      <c r="BN93" s="693"/>
      <c r="BO93" s="567" t="s">
        <v>38</v>
      </c>
      <c r="BP93" s="568">
        <v>9</v>
      </c>
      <c r="BQ93" s="568">
        <v>4</v>
      </c>
      <c r="BR93" s="569">
        <v>9</v>
      </c>
      <c r="BS93" s="568">
        <v>2</v>
      </c>
      <c r="BT93" s="568">
        <v>6</v>
      </c>
      <c r="BU93" s="569">
        <v>8</v>
      </c>
      <c r="BV93" s="569">
        <v>0</v>
      </c>
      <c r="BW93" s="569">
        <v>16</v>
      </c>
      <c r="BX93" s="569">
        <v>16</v>
      </c>
      <c r="BY93" s="569">
        <v>16</v>
      </c>
      <c r="BZ93" s="569">
        <v>31</v>
      </c>
      <c r="CA93" s="569">
        <v>31</v>
      </c>
      <c r="CB93" s="569">
        <v>22</v>
      </c>
      <c r="CC93" s="569">
        <v>44</v>
      </c>
      <c r="CD93" s="569">
        <v>53</v>
      </c>
      <c r="CE93" s="569">
        <v>42</v>
      </c>
      <c r="CF93" s="569">
        <v>68</v>
      </c>
    </row>
    <row r="94" spans="2:84">
      <c r="C94" s="372"/>
      <c r="D94" s="372"/>
      <c r="E94" s="372"/>
      <c r="U94" s="82"/>
      <c r="V94" s="362"/>
      <c r="W94" s="116"/>
      <c r="AN94" s="360"/>
      <c r="AQ94" s="372"/>
      <c r="AR94" s="372"/>
      <c r="AS94" s="574"/>
      <c r="BI94" s="360"/>
      <c r="BJ94" s="360"/>
      <c r="CD94" s="360"/>
      <c r="CE94" s="360"/>
      <c r="CF94" s="360"/>
    </row>
    <row r="95" spans="2:84" ht="18" customHeight="1">
      <c r="B95" s="361" t="s">
        <v>24</v>
      </c>
      <c r="C95" s="115" t="s">
        <v>124</v>
      </c>
      <c r="D95" s="115" t="s">
        <v>123</v>
      </c>
      <c r="E95" s="115" t="s">
        <v>122</v>
      </c>
      <c r="F95" s="361" t="s">
        <v>49</v>
      </c>
      <c r="G95" s="361" t="s">
        <v>48</v>
      </c>
      <c r="H95" s="361" t="s">
        <v>47</v>
      </c>
      <c r="I95" s="361" t="s">
        <v>46</v>
      </c>
      <c r="J95" s="361" t="s">
        <v>45</v>
      </c>
      <c r="K95" s="361" t="s">
        <v>44</v>
      </c>
      <c r="L95" s="361" t="s">
        <v>43</v>
      </c>
      <c r="M95" s="361" t="s">
        <v>96</v>
      </c>
      <c r="N95" s="361" t="s">
        <v>69</v>
      </c>
      <c r="O95" s="361" t="s">
        <v>77</v>
      </c>
      <c r="P95" s="361" t="s">
        <v>161</v>
      </c>
      <c r="Q95" s="361" t="str">
        <f>Q72</f>
        <v>2018-19</v>
      </c>
      <c r="R95" s="362" t="s">
        <v>184</v>
      </c>
      <c r="S95" s="361" t="str">
        <f>S72</f>
        <v>2020-21</v>
      </c>
      <c r="T95" s="362"/>
      <c r="U95" s="382" t="s">
        <v>112</v>
      </c>
      <c r="V95" s="116"/>
      <c r="W95" s="116"/>
      <c r="Y95" s="361" t="s">
        <v>24</v>
      </c>
      <c r="Z95" s="361" t="s">
        <v>124</v>
      </c>
      <c r="AA95" s="361" t="s">
        <v>123</v>
      </c>
      <c r="AB95" s="361" t="s">
        <v>122</v>
      </c>
      <c r="AC95" s="361" t="s">
        <v>49</v>
      </c>
      <c r="AD95" s="361" t="s">
        <v>48</v>
      </c>
      <c r="AE95" s="361" t="s">
        <v>47</v>
      </c>
      <c r="AF95" s="361" t="s">
        <v>46</v>
      </c>
      <c r="AG95" s="361" t="s">
        <v>45</v>
      </c>
      <c r="AH95" s="361" t="s">
        <v>44</v>
      </c>
      <c r="AI95" s="361" t="s">
        <v>43</v>
      </c>
      <c r="AJ95" s="361" t="s">
        <v>96</v>
      </c>
      <c r="AK95" s="361" t="s">
        <v>69</v>
      </c>
      <c r="AL95" s="361" t="s">
        <v>77</v>
      </c>
      <c r="AM95" s="361" t="s">
        <v>161</v>
      </c>
      <c r="AN95" s="361" t="str">
        <f>AN72</f>
        <v>2018-19</v>
      </c>
      <c r="AO95" s="361" t="str">
        <f>AO72</f>
        <v>2019-20</v>
      </c>
      <c r="AP95" s="361" t="s">
        <v>174</v>
      </c>
      <c r="AQ95" s="372"/>
      <c r="AR95" s="372"/>
      <c r="AS95" s="574"/>
      <c r="AT95" s="564" t="s">
        <v>24</v>
      </c>
      <c r="AU95" s="564" t="s">
        <v>124</v>
      </c>
      <c r="AV95" s="564" t="s">
        <v>123</v>
      </c>
      <c r="AW95" s="564" t="s">
        <v>122</v>
      </c>
      <c r="AX95" s="564" t="s">
        <v>49</v>
      </c>
      <c r="AY95" s="564" t="s">
        <v>48</v>
      </c>
      <c r="AZ95" s="564" t="s">
        <v>47</v>
      </c>
      <c r="BA95" s="564" t="s">
        <v>46</v>
      </c>
      <c r="BB95" s="564" t="s">
        <v>45</v>
      </c>
      <c r="BC95" s="564" t="s">
        <v>44</v>
      </c>
      <c r="BD95" s="564" t="s">
        <v>43</v>
      </c>
      <c r="BE95" s="564" t="s">
        <v>96</v>
      </c>
      <c r="BF95" s="361" t="s">
        <v>69</v>
      </c>
      <c r="BG95" s="361" t="s">
        <v>77</v>
      </c>
      <c r="BH95" s="361" t="s">
        <v>161</v>
      </c>
      <c r="BI95" s="361" t="str">
        <f>BI72</f>
        <v>2018-19</v>
      </c>
      <c r="BJ95" s="361" t="str">
        <f>BJ72</f>
        <v>2019-20</v>
      </c>
      <c r="BK95" s="407" t="str">
        <f>BK72</f>
        <v>2020-21</v>
      </c>
      <c r="BO95" s="564" t="s">
        <v>24</v>
      </c>
      <c r="BP95" s="564" t="s">
        <v>124</v>
      </c>
      <c r="BQ95" s="564" t="s">
        <v>123</v>
      </c>
      <c r="BR95" s="564" t="s">
        <v>122</v>
      </c>
      <c r="BS95" s="564" t="s">
        <v>49</v>
      </c>
      <c r="BT95" s="564" t="s">
        <v>48</v>
      </c>
      <c r="BU95" s="564" t="s">
        <v>47</v>
      </c>
      <c r="BV95" s="564" t="s">
        <v>46</v>
      </c>
      <c r="BW95" s="564" t="s">
        <v>45</v>
      </c>
      <c r="BX95" s="564" t="s">
        <v>44</v>
      </c>
      <c r="BY95" s="564" t="s">
        <v>43</v>
      </c>
      <c r="BZ95" s="564" t="s">
        <v>96</v>
      </c>
      <c r="CA95" s="564" t="s">
        <v>69</v>
      </c>
      <c r="CB95" s="564" t="s">
        <v>77</v>
      </c>
      <c r="CC95" s="564" t="s">
        <v>161</v>
      </c>
      <c r="CD95" s="564" t="str">
        <f t="shared" ref="CD95:CE95" si="70">CD72</f>
        <v>2018-19</v>
      </c>
      <c r="CE95" s="564" t="str">
        <f t="shared" si="70"/>
        <v>2019-20</v>
      </c>
      <c r="CF95" s="361" t="str">
        <f>BK95</f>
        <v>2020-21</v>
      </c>
    </row>
    <row r="96" spans="2:84" ht="18" customHeight="1">
      <c r="B96" s="363" t="s">
        <v>33</v>
      </c>
      <c r="C96" s="364">
        <f t="shared" ref="C96:N98" si="71">Z96+AU96*$W$6+AU103*$W$8+AU110*$W$10</f>
        <v>2945.3999999999996</v>
      </c>
      <c r="D96" s="364">
        <f t="shared" si="71"/>
        <v>3244.2</v>
      </c>
      <c r="E96" s="364">
        <f t="shared" si="71"/>
        <v>3557</v>
      </c>
      <c r="F96" s="364">
        <f t="shared" si="71"/>
        <v>3606.3999999999996</v>
      </c>
      <c r="G96" s="364">
        <f t="shared" si="71"/>
        <v>3550.7999999999997</v>
      </c>
      <c r="H96" s="364">
        <f t="shared" si="71"/>
        <v>4577.3999999999996</v>
      </c>
      <c r="I96" s="364">
        <f t="shared" si="71"/>
        <v>2565.3999999999996</v>
      </c>
      <c r="J96" s="364">
        <f t="shared" si="71"/>
        <v>2259.4</v>
      </c>
      <c r="K96" s="364">
        <f t="shared" si="71"/>
        <v>2093.8000000000002</v>
      </c>
      <c r="L96" s="364">
        <f t="shared" si="71"/>
        <v>2131.4</v>
      </c>
      <c r="M96" s="364">
        <f t="shared" si="71"/>
        <v>2301.6</v>
      </c>
      <c r="N96" s="364">
        <f t="shared" si="71"/>
        <v>2577.4</v>
      </c>
      <c r="O96" s="364">
        <f t="shared" ref="O96:S98" si="72">AL96+BG96*$W$6+BG103*$W$8+BG110*$W$10</f>
        <v>2501</v>
      </c>
      <c r="P96" s="364">
        <f t="shared" si="72"/>
        <v>2403</v>
      </c>
      <c r="Q96" s="364">
        <f t="shared" si="72"/>
        <v>2515.8000000000002</v>
      </c>
      <c r="R96" s="364">
        <f t="shared" si="72"/>
        <v>2230.2000000000003</v>
      </c>
      <c r="S96" s="364">
        <f t="shared" si="72"/>
        <v>1645.6</v>
      </c>
      <c r="T96" s="116"/>
      <c r="U96" s="383">
        <v>807.78627096253479</v>
      </c>
      <c r="V96" s="116"/>
      <c r="W96" s="116"/>
      <c r="Y96" s="427" t="s">
        <v>33</v>
      </c>
      <c r="Z96" s="375">
        <v>1574</v>
      </c>
      <c r="AA96" s="375">
        <v>1748</v>
      </c>
      <c r="AB96" s="375">
        <v>1890</v>
      </c>
      <c r="AC96" s="375">
        <v>1915</v>
      </c>
      <c r="AD96" s="375">
        <v>1882</v>
      </c>
      <c r="AE96" s="375">
        <v>2375</v>
      </c>
      <c r="AF96" s="375">
        <v>1351</v>
      </c>
      <c r="AG96" s="375">
        <v>1194</v>
      </c>
      <c r="AH96" s="375">
        <v>1127</v>
      </c>
      <c r="AI96" s="375">
        <v>1179</v>
      </c>
      <c r="AJ96" s="375">
        <v>1318</v>
      </c>
      <c r="AK96" s="375">
        <v>1464</v>
      </c>
      <c r="AL96" s="375">
        <v>1409</v>
      </c>
      <c r="AM96" s="375">
        <v>1363</v>
      </c>
      <c r="AN96" s="375">
        <v>1416</v>
      </c>
      <c r="AO96" s="375">
        <v>1275</v>
      </c>
      <c r="AP96" s="375">
        <v>1025</v>
      </c>
      <c r="AQ96" s="372"/>
      <c r="AR96" s="372"/>
      <c r="AS96" s="694" t="s">
        <v>99</v>
      </c>
      <c r="AT96" s="435" t="s">
        <v>33</v>
      </c>
      <c r="AU96" s="565">
        <v>489</v>
      </c>
      <c r="AV96" s="565">
        <v>537</v>
      </c>
      <c r="AW96" s="565">
        <v>576</v>
      </c>
      <c r="AX96" s="565">
        <v>539</v>
      </c>
      <c r="AY96" s="565">
        <v>524</v>
      </c>
      <c r="AZ96" s="565">
        <v>545</v>
      </c>
      <c r="BA96" s="565">
        <v>294</v>
      </c>
      <c r="BB96" s="565">
        <v>305</v>
      </c>
      <c r="BC96" s="565">
        <v>331</v>
      </c>
      <c r="BD96" s="565">
        <v>373</v>
      </c>
      <c r="BE96" s="565">
        <v>427</v>
      </c>
      <c r="BF96" s="565">
        <v>533</v>
      </c>
      <c r="BG96" s="565">
        <v>450</v>
      </c>
      <c r="BH96" s="565">
        <v>473</v>
      </c>
      <c r="BI96" s="565">
        <v>416</v>
      </c>
      <c r="BJ96" s="565">
        <v>436</v>
      </c>
      <c r="BK96" s="565">
        <v>307</v>
      </c>
      <c r="BN96" s="695" t="s">
        <v>51</v>
      </c>
      <c r="BO96" s="484" t="s">
        <v>33</v>
      </c>
      <c r="BP96" s="565">
        <v>354</v>
      </c>
      <c r="BQ96" s="565">
        <v>409</v>
      </c>
      <c r="BR96" s="565">
        <v>480</v>
      </c>
      <c r="BS96" s="565">
        <v>429</v>
      </c>
      <c r="BT96" s="565">
        <v>430</v>
      </c>
      <c r="BU96" s="565">
        <v>699</v>
      </c>
      <c r="BV96" s="565">
        <v>397</v>
      </c>
      <c r="BW96" s="565">
        <v>292</v>
      </c>
      <c r="BX96" s="565">
        <v>263</v>
      </c>
      <c r="BY96" s="565">
        <v>189</v>
      </c>
      <c r="BZ96" s="565">
        <v>175</v>
      </c>
      <c r="CA96" s="565">
        <v>136</v>
      </c>
      <c r="CB96" s="565">
        <v>146</v>
      </c>
      <c r="CC96" s="565">
        <v>145</v>
      </c>
      <c r="CD96" s="565">
        <v>267</v>
      </c>
      <c r="CE96" s="565">
        <v>200</v>
      </c>
      <c r="CF96" s="565">
        <v>138</v>
      </c>
    </row>
    <row r="97" spans="2:84">
      <c r="B97" s="363" t="s">
        <v>9</v>
      </c>
      <c r="C97" s="116">
        <f t="shared" si="71"/>
        <v>1850.6</v>
      </c>
      <c r="D97" s="116">
        <f t="shared" si="71"/>
        <v>1801</v>
      </c>
      <c r="E97" s="116">
        <f t="shared" si="71"/>
        <v>2019.2</v>
      </c>
      <c r="F97" s="116">
        <f t="shared" si="71"/>
        <v>2079.4</v>
      </c>
      <c r="G97" s="116">
        <f t="shared" si="71"/>
        <v>2087.4</v>
      </c>
      <c r="H97" s="116">
        <f t="shared" si="71"/>
        <v>2573</v>
      </c>
      <c r="I97" s="116">
        <f t="shared" si="71"/>
        <v>1972.8</v>
      </c>
      <c r="J97" s="116">
        <f t="shared" si="71"/>
        <v>1793.8</v>
      </c>
      <c r="K97" s="116">
        <f t="shared" si="71"/>
        <v>1734.1999999999998</v>
      </c>
      <c r="L97" s="116">
        <f t="shared" si="71"/>
        <v>1443.6</v>
      </c>
      <c r="M97" s="116">
        <f t="shared" si="71"/>
        <v>1529</v>
      </c>
      <c r="N97" s="116">
        <f t="shared" si="71"/>
        <v>1762.2</v>
      </c>
      <c r="O97" s="116">
        <f t="shared" si="72"/>
        <v>1685.4</v>
      </c>
      <c r="P97" s="116">
        <f t="shared" si="72"/>
        <v>1624.2</v>
      </c>
      <c r="Q97" s="116">
        <f t="shared" si="72"/>
        <v>1691.4</v>
      </c>
      <c r="R97" s="116">
        <f t="shared" si="72"/>
        <v>1841</v>
      </c>
      <c r="S97" s="116">
        <f t="shared" si="72"/>
        <v>1373.3999999999999</v>
      </c>
      <c r="T97" s="116"/>
      <c r="U97" s="383">
        <v>297.64706915704483</v>
      </c>
      <c r="V97" s="116"/>
      <c r="W97" s="116"/>
      <c r="Y97" s="427" t="s">
        <v>9</v>
      </c>
      <c r="Z97" s="375">
        <v>955</v>
      </c>
      <c r="AA97" s="375">
        <v>947</v>
      </c>
      <c r="AB97" s="375">
        <v>1056</v>
      </c>
      <c r="AC97" s="375">
        <v>1086</v>
      </c>
      <c r="AD97" s="375">
        <v>1088</v>
      </c>
      <c r="AE97" s="375">
        <v>1314</v>
      </c>
      <c r="AF97" s="375">
        <v>1010</v>
      </c>
      <c r="AG97" s="375">
        <v>921</v>
      </c>
      <c r="AH97" s="375">
        <v>899</v>
      </c>
      <c r="AI97" s="375">
        <v>763</v>
      </c>
      <c r="AJ97" s="375">
        <v>831</v>
      </c>
      <c r="AK97" s="375">
        <v>941</v>
      </c>
      <c r="AL97" s="375">
        <v>907</v>
      </c>
      <c r="AM97" s="375">
        <v>875</v>
      </c>
      <c r="AN97" s="375">
        <v>896</v>
      </c>
      <c r="AO97" s="375">
        <v>988</v>
      </c>
      <c r="AP97" s="375">
        <v>769</v>
      </c>
      <c r="AQ97" s="372"/>
      <c r="AR97" s="372"/>
      <c r="AS97" s="692"/>
      <c r="AT97" s="427" t="s">
        <v>9</v>
      </c>
      <c r="AU97" s="566">
        <v>230</v>
      </c>
      <c r="AV97" s="566">
        <v>255</v>
      </c>
      <c r="AW97" s="566">
        <v>299</v>
      </c>
      <c r="AX97" s="566">
        <v>316</v>
      </c>
      <c r="AY97" s="566">
        <v>294</v>
      </c>
      <c r="AZ97" s="566">
        <v>297</v>
      </c>
      <c r="BA97" s="566">
        <v>212</v>
      </c>
      <c r="BB97" s="566">
        <v>214</v>
      </c>
      <c r="BC97" s="566">
        <v>237</v>
      </c>
      <c r="BD97" s="566">
        <v>205</v>
      </c>
      <c r="BE97" s="566">
        <v>250</v>
      </c>
      <c r="BF97" s="566">
        <v>305</v>
      </c>
      <c r="BG97" s="566">
        <v>279</v>
      </c>
      <c r="BH97" s="566">
        <v>280</v>
      </c>
      <c r="BI97" s="566">
        <v>238</v>
      </c>
      <c r="BJ97" s="566">
        <v>267</v>
      </c>
      <c r="BK97" s="566">
        <v>252</v>
      </c>
      <c r="BN97" s="696"/>
      <c r="BO97" s="456" t="s">
        <v>9</v>
      </c>
      <c r="BP97" s="566">
        <v>309</v>
      </c>
      <c r="BQ97" s="566">
        <v>282</v>
      </c>
      <c r="BR97" s="566">
        <v>326</v>
      </c>
      <c r="BS97" s="566">
        <v>302</v>
      </c>
      <c r="BT97" s="566">
        <v>298</v>
      </c>
      <c r="BU97" s="566">
        <v>471</v>
      </c>
      <c r="BV97" s="566">
        <v>383</v>
      </c>
      <c r="BW97" s="566">
        <v>313</v>
      </c>
      <c r="BX97" s="566">
        <v>274</v>
      </c>
      <c r="BY97" s="566">
        <v>212</v>
      </c>
      <c r="BZ97" s="566">
        <v>177</v>
      </c>
      <c r="CA97" s="566">
        <v>171</v>
      </c>
      <c r="CB97" s="566">
        <v>169</v>
      </c>
      <c r="CC97" s="566">
        <v>166</v>
      </c>
      <c r="CD97" s="566">
        <v>248</v>
      </c>
      <c r="CE97" s="566">
        <v>282</v>
      </c>
      <c r="CF97" s="566">
        <v>196</v>
      </c>
    </row>
    <row r="98" spans="2:84">
      <c r="B98" s="363" t="s">
        <v>34</v>
      </c>
      <c r="C98" s="116">
        <f t="shared" si="71"/>
        <v>1922.6000000000001</v>
      </c>
      <c r="D98" s="116">
        <f t="shared" si="71"/>
        <v>1381.6</v>
      </c>
      <c r="E98" s="116">
        <f t="shared" si="71"/>
        <v>1529</v>
      </c>
      <c r="F98" s="116">
        <f t="shared" si="71"/>
        <v>1578.2</v>
      </c>
      <c r="G98" s="116">
        <f t="shared" si="71"/>
        <v>1662.3999999999999</v>
      </c>
      <c r="H98" s="116">
        <f t="shared" si="71"/>
        <v>1885.6</v>
      </c>
      <c r="I98" s="116">
        <f t="shared" si="71"/>
        <v>1654.3999999999999</v>
      </c>
      <c r="J98" s="116">
        <f t="shared" si="71"/>
        <v>1505.6</v>
      </c>
      <c r="K98" s="116">
        <f t="shared" si="71"/>
        <v>1340.1999999999998</v>
      </c>
      <c r="L98" s="116">
        <f t="shared" si="71"/>
        <v>1393.2</v>
      </c>
      <c r="M98" s="116">
        <f t="shared" si="71"/>
        <v>1335</v>
      </c>
      <c r="N98" s="116">
        <f t="shared" si="71"/>
        <v>1260.2</v>
      </c>
      <c r="O98" s="116">
        <f t="shared" si="72"/>
        <v>1443.8</v>
      </c>
      <c r="P98" s="116">
        <f t="shared" si="72"/>
        <v>1325.2</v>
      </c>
      <c r="Q98" s="116">
        <f t="shared" si="72"/>
        <v>1481.3999999999999</v>
      </c>
      <c r="R98" s="116">
        <f t="shared" si="72"/>
        <v>1601.3999999999999</v>
      </c>
      <c r="S98" s="116">
        <f t="shared" si="72"/>
        <v>1242.2</v>
      </c>
      <c r="T98" s="116"/>
      <c r="U98" s="383">
        <v>201.94003620437007</v>
      </c>
      <c r="V98" s="116"/>
      <c r="W98" s="116"/>
      <c r="Y98" s="427" t="s">
        <v>34</v>
      </c>
      <c r="Z98" s="375">
        <v>1033</v>
      </c>
      <c r="AA98" s="375">
        <v>731</v>
      </c>
      <c r="AB98" s="375">
        <v>804</v>
      </c>
      <c r="AC98" s="375">
        <v>824</v>
      </c>
      <c r="AD98" s="375">
        <v>863</v>
      </c>
      <c r="AE98" s="375">
        <v>976</v>
      </c>
      <c r="AF98" s="375">
        <v>847</v>
      </c>
      <c r="AG98" s="375">
        <v>782</v>
      </c>
      <c r="AH98" s="375">
        <v>691</v>
      </c>
      <c r="AI98" s="375">
        <v>721</v>
      </c>
      <c r="AJ98" s="375">
        <v>704</v>
      </c>
      <c r="AK98" s="375">
        <v>684</v>
      </c>
      <c r="AL98" s="375">
        <v>779</v>
      </c>
      <c r="AM98" s="375">
        <v>705</v>
      </c>
      <c r="AN98" s="375">
        <v>786</v>
      </c>
      <c r="AO98" s="375">
        <v>852</v>
      </c>
      <c r="AP98" s="375">
        <v>672</v>
      </c>
      <c r="AQ98" s="372"/>
      <c r="AR98" s="372"/>
      <c r="AS98" s="692"/>
      <c r="AT98" s="427" t="s">
        <v>34</v>
      </c>
      <c r="AU98" s="566">
        <v>349</v>
      </c>
      <c r="AV98" s="566">
        <v>205</v>
      </c>
      <c r="AW98" s="566">
        <v>226</v>
      </c>
      <c r="AX98" s="566">
        <v>241</v>
      </c>
      <c r="AY98" s="566">
        <v>226</v>
      </c>
      <c r="AZ98" s="566">
        <v>246</v>
      </c>
      <c r="BA98" s="566">
        <v>201</v>
      </c>
      <c r="BB98" s="566">
        <v>187</v>
      </c>
      <c r="BC98" s="566">
        <v>172</v>
      </c>
      <c r="BD98" s="566">
        <v>175</v>
      </c>
      <c r="BE98" s="566">
        <v>194</v>
      </c>
      <c r="BF98" s="566">
        <v>209</v>
      </c>
      <c r="BG98" s="566">
        <v>256</v>
      </c>
      <c r="BH98" s="566">
        <v>224</v>
      </c>
      <c r="BI98" s="566">
        <v>232</v>
      </c>
      <c r="BJ98" s="566">
        <v>222</v>
      </c>
      <c r="BK98" s="566">
        <v>205</v>
      </c>
      <c r="BN98" s="696"/>
      <c r="BO98" s="456" t="s">
        <v>34</v>
      </c>
      <c r="BP98" s="566">
        <v>274</v>
      </c>
      <c r="BQ98" s="566">
        <v>230</v>
      </c>
      <c r="BR98" s="566">
        <v>264</v>
      </c>
      <c r="BS98" s="566">
        <v>306</v>
      </c>
      <c r="BT98" s="566">
        <v>297</v>
      </c>
      <c r="BU98" s="566">
        <v>356</v>
      </c>
      <c r="BV98" s="566">
        <v>349</v>
      </c>
      <c r="BW98" s="566">
        <v>279</v>
      </c>
      <c r="BX98" s="566">
        <v>243</v>
      </c>
      <c r="BY98" s="566">
        <v>256</v>
      </c>
      <c r="BZ98" s="566">
        <v>211</v>
      </c>
      <c r="CA98" s="566">
        <v>143</v>
      </c>
      <c r="CB98" s="566">
        <v>159</v>
      </c>
      <c r="CC98" s="566">
        <v>162</v>
      </c>
      <c r="CD98" s="566">
        <v>213</v>
      </c>
      <c r="CE98" s="566">
        <v>269</v>
      </c>
      <c r="CF98" s="566">
        <v>203</v>
      </c>
    </row>
    <row r="99" spans="2:84">
      <c r="B99" s="363" t="s">
        <v>35</v>
      </c>
      <c r="C99" s="116">
        <f t="shared" ref="C99:N99" si="73">Z99</f>
        <v>66</v>
      </c>
      <c r="D99" s="116">
        <f t="shared" si="73"/>
        <v>97</v>
      </c>
      <c r="E99" s="116">
        <f t="shared" si="73"/>
        <v>87</v>
      </c>
      <c r="F99" s="116">
        <f t="shared" si="73"/>
        <v>361</v>
      </c>
      <c r="G99" s="116">
        <f t="shared" si="73"/>
        <v>666</v>
      </c>
      <c r="H99" s="116">
        <f t="shared" si="73"/>
        <v>837</v>
      </c>
      <c r="I99" s="116">
        <f t="shared" si="73"/>
        <v>971</v>
      </c>
      <c r="J99" s="116">
        <f t="shared" si="73"/>
        <v>815</v>
      </c>
      <c r="K99" s="116">
        <f t="shared" si="73"/>
        <v>800</v>
      </c>
      <c r="L99" s="116">
        <f t="shared" si="73"/>
        <v>1324</v>
      </c>
      <c r="M99" s="116">
        <f t="shared" si="73"/>
        <v>2005</v>
      </c>
      <c r="N99" s="116">
        <f t="shared" si="73"/>
        <v>1983</v>
      </c>
      <c r="O99" s="116">
        <f t="shared" ref="O99" si="74">AL99</f>
        <v>1696</v>
      </c>
      <c r="P99" s="116">
        <f t="shared" ref="P99" si="75">AM99</f>
        <v>1932</v>
      </c>
      <c r="Q99" s="116">
        <f t="shared" ref="Q99" si="76">AN99</f>
        <v>1774</v>
      </c>
      <c r="R99" s="116">
        <f t="shared" ref="R99:S99" si="77">AO99</f>
        <v>1724</v>
      </c>
      <c r="S99" s="116">
        <f t="shared" si="77"/>
        <v>1575</v>
      </c>
      <c r="T99" s="116"/>
      <c r="U99" s="383">
        <v>430.36991840353647</v>
      </c>
      <c r="V99" s="116"/>
      <c r="W99" s="116"/>
      <c r="Y99" s="427" t="s">
        <v>35</v>
      </c>
      <c r="Z99" s="375">
        <v>66</v>
      </c>
      <c r="AA99" s="375">
        <v>97</v>
      </c>
      <c r="AB99" s="375">
        <v>87</v>
      </c>
      <c r="AC99" s="375">
        <v>361</v>
      </c>
      <c r="AD99" s="375">
        <v>666</v>
      </c>
      <c r="AE99" s="375">
        <v>837</v>
      </c>
      <c r="AF99" s="375">
        <v>971</v>
      </c>
      <c r="AG99" s="375">
        <v>815</v>
      </c>
      <c r="AH99" s="375">
        <v>800</v>
      </c>
      <c r="AI99" s="375">
        <v>1324</v>
      </c>
      <c r="AJ99" s="375">
        <v>2005</v>
      </c>
      <c r="AK99" s="375">
        <v>1983</v>
      </c>
      <c r="AL99" s="375">
        <v>1696</v>
      </c>
      <c r="AM99" s="375">
        <v>1932</v>
      </c>
      <c r="AN99" s="375">
        <v>1774</v>
      </c>
      <c r="AO99" s="375">
        <v>1724</v>
      </c>
      <c r="AP99" s="375">
        <v>1575</v>
      </c>
      <c r="AQ99" s="372"/>
      <c r="AR99" s="372"/>
      <c r="AS99" s="692"/>
      <c r="AT99" s="427" t="s">
        <v>36</v>
      </c>
      <c r="AU99" s="566">
        <v>147</v>
      </c>
      <c r="AV99" s="566">
        <v>165</v>
      </c>
      <c r="AW99" s="566">
        <v>130</v>
      </c>
      <c r="AX99" s="566">
        <v>142</v>
      </c>
      <c r="AY99" s="566">
        <v>151</v>
      </c>
      <c r="AZ99" s="566">
        <v>167</v>
      </c>
      <c r="BA99" s="566">
        <v>182</v>
      </c>
      <c r="BB99" s="566">
        <v>125</v>
      </c>
      <c r="BC99" s="566">
        <v>127</v>
      </c>
      <c r="BD99" s="566">
        <v>114</v>
      </c>
      <c r="BE99" s="566">
        <v>108</v>
      </c>
      <c r="BF99" s="566">
        <v>116</v>
      </c>
      <c r="BG99" s="566">
        <v>131</v>
      </c>
      <c r="BH99" s="566">
        <v>142</v>
      </c>
      <c r="BI99" s="566">
        <v>147</v>
      </c>
      <c r="BJ99" s="566">
        <v>178</v>
      </c>
      <c r="BK99" s="566">
        <v>138</v>
      </c>
      <c r="BN99" s="696"/>
      <c r="BO99" s="456" t="s">
        <v>36</v>
      </c>
      <c r="BP99" s="566">
        <v>227</v>
      </c>
      <c r="BQ99" s="566">
        <v>213</v>
      </c>
      <c r="BR99" s="566">
        <v>232</v>
      </c>
      <c r="BS99" s="566">
        <v>263</v>
      </c>
      <c r="BT99" s="566">
        <v>258</v>
      </c>
      <c r="BU99" s="566">
        <v>297</v>
      </c>
      <c r="BV99" s="566">
        <v>312</v>
      </c>
      <c r="BW99" s="566">
        <v>322</v>
      </c>
      <c r="BX99" s="566">
        <v>282</v>
      </c>
      <c r="BY99" s="566">
        <v>236</v>
      </c>
      <c r="BZ99" s="566">
        <v>209</v>
      </c>
      <c r="CA99" s="566">
        <v>182</v>
      </c>
      <c r="CB99" s="566">
        <v>170</v>
      </c>
      <c r="CC99" s="566">
        <v>158</v>
      </c>
      <c r="CD99" s="566">
        <v>165</v>
      </c>
      <c r="CE99" s="566">
        <v>226</v>
      </c>
      <c r="CF99" s="566">
        <v>214</v>
      </c>
    </row>
    <row r="100" spans="2:84">
      <c r="B100" s="363" t="s">
        <v>36</v>
      </c>
      <c r="C100" s="116">
        <f t="shared" ref="C100:N100" si="78">Z100+$W$13*Z101+$W$6*(AU99+$W$13*AU100)+$W$8*(AU106+$W$13*AU107)+$W$10*(AU113+$W$13*AU114)</f>
        <v>833.80000000000007</v>
      </c>
      <c r="D100" s="116">
        <f t="shared" si="78"/>
        <v>817.4</v>
      </c>
      <c r="E100" s="116">
        <f t="shared" si="78"/>
        <v>784.2</v>
      </c>
      <c r="F100" s="116">
        <f t="shared" si="78"/>
        <v>902.4</v>
      </c>
      <c r="G100" s="116">
        <f t="shared" si="78"/>
        <v>877.4</v>
      </c>
      <c r="H100" s="116">
        <f t="shared" si="78"/>
        <v>1000.8</v>
      </c>
      <c r="I100" s="116">
        <f t="shared" si="78"/>
        <v>1112</v>
      </c>
      <c r="J100" s="116">
        <f t="shared" si="78"/>
        <v>1086.4000000000001</v>
      </c>
      <c r="K100" s="116">
        <f t="shared" si="78"/>
        <v>983.4</v>
      </c>
      <c r="L100" s="116">
        <f t="shared" si="78"/>
        <v>913.80000000000007</v>
      </c>
      <c r="M100" s="116">
        <f t="shared" si="78"/>
        <v>812</v>
      </c>
      <c r="N100" s="116">
        <f t="shared" si="78"/>
        <v>826.3</v>
      </c>
      <c r="O100" s="116">
        <f>AL100+$W$13*AL101+$W$6*(BG99+$W$13*BG100)+$W$8*(BG106+$W$13*BG107)+$W$10*(BG113+$W$13*BG114)</f>
        <v>876.1</v>
      </c>
      <c r="P100" s="116">
        <f>AM100+$W$13*AM101+$W$6*(BH99+$W$13*BH100)+$W$8*(BH106+$W$13*BH107)+$W$10*(BH113+$W$13*BH114)</f>
        <v>966.7</v>
      </c>
      <c r="Q100" s="116">
        <f>AN100+$W$13*AN101+$W$6*(BI99+$W$13*BI100)+$W$8*(BI106+$W$13*BI107)+$W$10*(BI113+$W$13*BI114)</f>
        <v>905.90000000000009</v>
      </c>
      <c r="R100" s="116">
        <f>AO100+$W$13*AO101+$W$6*(BJ99+$W$13*BJ100)+$W$8*(BJ106+$W$13*BJ107)+$W$10*(BJ113+$W$13*BJ114)</f>
        <v>1152.3</v>
      </c>
      <c r="S100" s="116">
        <f>AP100+$W$13*AP101+$W$6*(BK99+$W$13*BK100)+$W$8*(BK106+$W$13*BK107)+$W$10*(BK113+$W$13*BK114)</f>
        <v>1011.8</v>
      </c>
      <c r="T100" s="116"/>
      <c r="U100" s="383">
        <v>111.45038956115552</v>
      </c>
      <c r="V100" s="116"/>
      <c r="W100" s="116"/>
      <c r="Y100" s="427" t="s">
        <v>36</v>
      </c>
      <c r="Z100" s="375">
        <v>449</v>
      </c>
      <c r="AA100" s="375">
        <v>438</v>
      </c>
      <c r="AB100" s="375">
        <v>419</v>
      </c>
      <c r="AC100" s="375">
        <v>470</v>
      </c>
      <c r="AD100" s="375">
        <v>462</v>
      </c>
      <c r="AE100" s="375">
        <v>524</v>
      </c>
      <c r="AF100" s="375">
        <v>576</v>
      </c>
      <c r="AG100" s="375">
        <v>554</v>
      </c>
      <c r="AH100" s="375">
        <v>509</v>
      </c>
      <c r="AI100" s="375">
        <v>470</v>
      </c>
      <c r="AJ100" s="375">
        <v>416</v>
      </c>
      <c r="AK100" s="375">
        <v>416</v>
      </c>
      <c r="AL100" s="375">
        <v>440</v>
      </c>
      <c r="AM100" s="375">
        <v>493</v>
      </c>
      <c r="AN100" s="375">
        <v>462</v>
      </c>
      <c r="AO100" s="375">
        <v>594</v>
      </c>
      <c r="AP100" s="375">
        <v>518</v>
      </c>
      <c r="AQ100" s="372"/>
      <c r="AR100" s="372"/>
      <c r="AS100" s="692"/>
      <c r="AT100" s="427" t="s">
        <v>162</v>
      </c>
      <c r="AU100" s="375">
        <v>0</v>
      </c>
      <c r="AV100" s="375">
        <v>0</v>
      </c>
      <c r="AW100" s="375">
        <v>0</v>
      </c>
      <c r="AX100" s="375">
        <v>0</v>
      </c>
      <c r="AY100" s="375">
        <v>0</v>
      </c>
      <c r="AZ100" s="375">
        <v>0</v>
      </c>
      <c r="BA100" s="375">
        <v>0</v>
      </c>
      <c r="BB100" s="375">
        <v>0</v>
      </c>
      <c r="BC100" s="375">
        <v>0</v>
      </c>
      <c r="BD100" s="566">
        <v>0</v>
      </c>
      <c r="BE100" s="566">
        <v>0</v>
      </c>
      <c r="BF100" s="566">
        <v>5</v>
      </c>
      <c r="BG100" s="566">
        <v>11</v>
      </c>
      <c r="BH100" s="566">
        <v>15</v>
      </c>
      <c r="BI100" s="566">
        <v>14</v>
      </c>
      <c r="BJ100" s="566">
        <v>10</v>
      </c>
      <c r="BK100" s="566">
        <v>13</v>
      </c>
      <c r="BN100" s="696"/>
      <c r="BO100" s="427" t="s">
        <v>162</v>
      </c>
      <c r="BP100" s="375">
        <v>0</v>
      </c>
      <c r="BQ100" s="375">
        <v>0</v>
      </c>
      <c r="BR100" s="375">
        <v>0</v>
      </c>
      <c r="BS100" s="375">
        <v>0</v>
      </c>
      <c r="BT100" s="375">
        <v>0</v>
      </c>
      <c r="BU100" s="375">
        <v>0</v>
      </c>
      <c r="BV100" s="375">
        <v>0</v>
      </c>
      <c r="BW100" s="375">
        <v>0</v>
      </c>
      <c r="BX100" s="375">
        <v>0</v>
      </c>
      <c r="BY100" s="566">
        <v>0</v>
      </c>
      <c r="BZ100" s="566">
        <v>0</v>
      </c>
      <c r="CA100" s="566">
        <v>14</v>
      </c>
      <c r="CB100" s="566">
        <v>19</v>
      </c>
      <c r="CC100" s="566">
        <v>14</v>
      </c>
      <c r="CD100" s="566">
        <v>12</v>
      </c>
      <c r="CE100" s="566">
        <v>7</v>
      </c>
      <c r="CF100" s="566">
        <v>7</v>
      </c>
    </row>
    <row r="101" spans="2:84">
      <c r="B101" s="363" t="s">
        <v>37</v>
      </c>
      <c r="C101" s="116">
        <f t="shared" ref="C101:N102" si="79">Z102+AU101*$W$6+AU108*$W$8+AU115*$W$10</f>
        <v>1.8</v>
      </c>
      <c r="D101" s="116">
        <f t="shared" si="79"/>
        <v>46.8</v>
      </c>
      <c r="E101" s="116">
        <f t="shared" si="79"/>
        <v>19.799999999999997</v>
      </c>
      <c r="F101" s="116">
        <f t="shared" si="79"/>
        <v>18.799999999999997</v>
      </c>
      <c r="G101" s="116">
        <f t="shared" si="79"/>
        <v>38.199999999999996</v>
      </c>
      <c r="H101" s="116">
        <f t="shared" si="79"/>
        <v>24.2</v>
      </c>
      <c r="I101" s="116">
        <f t="shared" si="79"/>
        <v>0</v>
      </c>
      <c r="J101" s="116">
        <f t="shared" si="79"/>
        <v>65.599999999999994</v>
      </c>
      <c r="K101" s="116">
        <f t="shared" si="79"/>
        <v>67.2</v>
      </c>
      <c r="L101" s="116">
        <f t="shared" si="79"/>
        <v>73.2</v>
      </c>
      <c r="M101" s="116">
        <f t="shared" si="79"/>
        <v>27.8</v>
      </c>
      <c r="N101" s="116">
        <f t="shared" si="79"/>
        <v>18.399999999999999</v>
      </c>
      <c r="O101" s="116">
        <f t="shared" ref="O101:S102" si="80">AL102+BG101*$W$6+BG108*$W$8+BG115*$W$10</f>
        <v>0</v>
      </c>
      <c r="P101" s="116">
        <f t="shared" si="80"/>
        <v>26.4</v>
      </c>
      <c r="Q101" s="116">
        <f t="shared" si="80"/>
        <v>62.6</v>
      </c>
      <c r="R101" s="116">
        <f t="shared" si="80"/>
        <v>110.8</v>
      </c>
      <c r="S101" s="116">
        <f t="shared" si="80"/>
        <v>75.2</v>
      </c>
      <c r="T101" s="116"/>
      <c r="U101" s="383">
        <v>26.876515977914831</v>
      </c>
      <c r="V101" s="116"/>
      <c r="W101" s="116"/>
      <c r="Y101" s="427" t="s">
        <v>162</v>
      </c>
      <c r="Z101" s="375">
        <v>0</v>
      </c>
      <c r="AA101" s="375">
        <v>0</v>
      </c>
      <c r="AB101" s="375">
        <v>0</v>
      </c>
      <c r="AC101" s="375">
        <v>0</v>
      </c>
      <c r="AD101" s="375">
        <v>0</v>
      </c>
      <c r="AE101" s="375">
        <v>0</v>
      </c>
      <c r="AF101" s="375">
        <v>0</v>
      </c>
      <c r="AG101" s="375">
        <v>0</v>
      </c>
      <c r="AH101" s="375">
        <v>0</v>
      </c>
      <c r="AI101" s="375">
        <v>0</v>
      </c>
      <c r="AJ101" s="375">
        <v>0</v>
      </c>
      <c r="AK101" s="375">
        <v>40</v>
      </c>
      <c r="AL101" s="375">
        <v>47</v>
      </c>
      <c r="AM101" s="375">
        <v>48</v>
      </c>
      <c r="AN101" s="375">
        <v>36</v>
      </c>
      <c r="AO101" s="375">
        <v>28</v>
      </c>
      <c r="AP101" s="375">
        <v>39</v>
      </c>
      <c r="AQ101" s="372"/>
      <c r="AR101" s="372"/>
      <c r="AS101" s="692"/>
      <c r="AT101" s="427" t="s">
        <v>37</v>
      </c>
      <c r="AU101" s="566">
        <v>1</v>
      </c>
      <c r="AV101" s="566">
        <v>8</v>
      </c>
      <c r="AW101" s="566">
        <v>3</v>
      </c>
      <c r="AX101" s="566">
        <v>3</v>
      </c>
      <c r="AY101" s="566">
        <v>8</v>
      </c>
      <c r="AZ101" s="566">
        <v>5</v>
      </c>
      <c r="BA101" s="566">
        <v>0</v>
      </c>
      <c r="BB101" s="566">
        <v>8</v>
      </c>
      <c r="BC101" s="566">
        <v>7</v>
      </c>
      <c r="BD101" s="566">
        <v>9</v>
      </c>
      <c r="BE101" s="566">
        <v>0</v>
      </c>
      <c r="BF101" s="566">
        <v>2</v>
      </c>
      <c r="BG101" s="566">
        <v>0</v>
      </c>
      <c r="BH101" s="566">
        <v>4</v>
      </c>
      <c r="BI101" s="566">
        <v>2</v>
      </c>
      <c r="BJ101" s="566">
        <v>9</v>
      </c>
      <c r="BK101" s="566">
        <v>7</v>
      </c>
      <c r="BN101" s="696"/>
      <c r="BO101" s="456" t="s">
        <v>37</v>
      </c>
      <c r="BP101" s="566">
        <v>1</v>
      </c>
      <c r="BQ101" s="566">
        <v>19</v>
      </c>
      <c r="BR101" s="566">
        <v>8</v>
      </c>
      <c r="BS101" s="566">
        <v>5</v>
      </c>
      <c r="BT101" s="566">
        <v>13</v>
      </c>
      <c r="BU101" s="566">
        <v>7</v>
      </c>
      <c r="BV101" s="566">
        <v>0</v>
      </c>
      <c r="BW101" s="566">
        <v>16</v>
      </c>
      <c r="BX101" s="566">
        <v>17</v>
      </c>
      <c r="BY101" s="566">
        <v>20</v>
      </c>
      <c r="BZ101" s="566">
        <v>10</v>
      </c>
      <c r="CA101" s="566">
        <v>7</v>
      </c>
      <c r="CB101" s="566">
        <v>0</v>
      </c>
      <c r="CC101" s="566">
        <v>9</v>
      </c>
      <c r="CD101" s="566">
        <v>17</v>
      </c>
      <c r="CE101" s="566">
        <v>29</v>
      </c>
      <c r="CF101" s="566">
        <v>20</v>
      </c>
    </row>
    <row r="102" spans="2:84" ht="18" customHeight="1">
      <c r="B102" s="363" t="s">
        <v>38</v>
      </c>
      <c r="C102" s="116">
        <f t="shared" si="79"/>
        <v>15.6</v>
      </c>
      <c r="D102" s="116">
        <f t="shared" si="79"/>
        <v>55.599999999999994</v>
      </c>
      <c r="E102" s="116">
        <f t="shared" si="79"/>
        <v>22.4</v>
      </c>
      <c r="F102" s="116">
        <f t="shared" si="79"/>
        <v>29.6</v>
      </c>
      <c r="G102" s="116">
        <f t="shared" si="79"/>
        <v>43.8</v>
      </c>
      <c r="H102" s="116">
        <f t="shared" si="79"/>
        <v>63</v>
      </c>
      <c r="I102" s="116">
        <f t="shared" si="79"/>
        <v>53.8</v>
      </c>
      <c r="J102" s="116">
        <f t="shared" si="79"/>
        <v>32.4</v>
      </c>
      <c r="K102" s="116">
        <f t="shared" si="79"/>
        <v>53.6</v>
      </c>
      <c r="L102" s="116">
        <f t="shared" si="79"/>
        <v>70.8</v>
      </c>
      <c r="M102" s="116">
        <f t="shared" si="79"/>
        <v>164.2</v>
      </c>
      <c r="N102" s="116">
        <f t="shared" si="79"/>
        <v>119.2</v>
      </c>
      <c r="O102" s="116">
        <f t="shared" si="80"/>
        <v>69.599999999999994</v>
      </c>
      <c r="P102" s="116">
        <f t="shared" si="80"/>
        <v>174.6</v>
      </c>
      <c r="Q102" s="116">
        <f t="shared" si="80"/>
        <v>108.6</v>
      </c>
      <c r="R102" s="116">
        <f t="shared" si="80"/>
        <v>50.2</v>
      </c>
      <c r="S102" s="116">
        <f t="shared" si="80"/>
        <v>163.79999999999998</v>
      </c>
      <c r="T102" s="116"/>
      <c r="U102" s="383">
        <v>18.309208369318171</v>
      </c>
      <c r="V102" s="116"/>
      <c r="W102" s="116"/>
      <c r="Y102" s="427" t="s">
        <v>37</v>
      </c>
      <c r="Z102" s="375">
        <v>1</v>
      </c>
      <c r="AA102" s="375">
        <v>24</v>
      </c>
      <c r="AB102" s="375">
        <v>10</v>
      </c>
      <c r="AC102" s="375">
        <v>10</v>
      </c>
      <c r="AD102" s="375">
        <v>20</v>
      </c>
      <c r="AE102" s="375">
        <v>13</v>
      </c>
      <c r="AF102" s="375">
        <v>0</v>
      </c>
      <c r="AG102" s="375">
        <v>34</v>
      </c>
      <c r="AH102" s="375">
        <v>34</v>
      </c>
      <c r="AI102" s="375">
        <v>37</v>
      </c>
      <c r="AJ102" s="375">
        <v>14</v>
      </c>
      <c r="AK102" s="375">
        <v>9</v>
      </c>
      <c r="AL102" s="375">
        <v>0</v>
      </c>
      <c r="AM102" s="375">
        <v>13</v>
      </c>
      <c r="AN102" s="375">
        <v>31</v>
      </c>
      <c r="AO102" s="375">
        <v>55</v>
      </c>
      <c r="AP102" s="375">
        <v>38</v>
      </c>
      <c r="AQ102" s="372"/>
      <c r="AR102" s="372"/>
      <c r="AS102" s="693"/>
      <c r="AT102" s="442" t="s">
        <v>38</v>
      </c>
      <c r="AU102" s="568">
        <v>4</v>
      </c>
      <c r="AV102" s="568">
        <v>16</v>
      </c>
      <c r="AW102" s="569">
        <v>5</v>
      </c>
      <c r="AX102" s="568">
        <v>7</v>
      </c>
      <c r="AY102" s="568">
        <v>10</v>
      </c>
      <c r="AZ102" s="569">
        <v>11</v>
      </c>
      <c r="BA102" s="569">
        <v>10</v>
      </c>
      <c r="BB102" s="569">
        <v>7</v>
      </c>
      <c r="BC102" s="569">
        <v>7</v>
      </c>
      <c r="BD102" s="569">
        <v>6</v>
      </c>
      <c r="BE102" s="569">
        <v>23</v>
      </c>
      <c r="BF102" s="569">
        <v>14</v>
      </c>
      <c r="BG102" s="569">
        <v>11</v>
      </c>
      <c r="BH102" s="569">
        <v>29</v>
      </c>
      <c r="BI102" s="569">
        <v>9</v>
      </c>
      <c r="BJ102" s="569">
        <v>7</v>
      </c>
      <c r="BK102" s="569">
        <v>27</v>
      </c>
      <c r="BN102" s="696"/>
      <c r="BO102" s="567" t="s">
        <v>38</v>
      </c>
      <c r="BP102" s="568">
        <v>8</v>
      </c>
      <c r="BQ102" s="568">
        <v>24</v>
      </c>
      <c r="BR102" s="569">
        <v>6</v>
      </c>
      <c r="BS102" s="568">
        <v>9</v>
      </c>
      <c r="BT102" s="568">
        <v>19</v>
      </c>
      <c r="BU102" s="569">
        <v>23</v>
      </c>
      <c r="BV102" s="569">
        <v>16</v>
      </c>
      <c r="BW102" s="569">
        <v>7</v>
      </c>
      <c r="BX102" s="569">
        <v>8</v>
      </c>
      <c r="BY102" s="569">
        <v>12</v>
      </c>
      <c r="BZ102" s="569">
        <v>37</v>
      </c>
      <c r="CA102" s="569">
        <v>30</v>
      </c>
      <c r="CB102" s="569">
        <v>19</v>
      </c>
      <c r="CC102" s="569">
        <v>38</v>
      </c>
      <c r="CD102" s="569">
        <v>28</v>
      </c>
      <c r="CE102" s="569">
        <v>6</v>
      </c>
      <c r="CF102" s="569">
        <v>47</v>
      </c>
    </row>
    <row r="103" spans="2:84" ht="18" customHeight="1">
      <c r="B103" s="363" t="s">
        <v>39</v>
      </c>
      <c r="C103" s="116">
        <f t="shared" ref="C103:N106" si="81">Z104</f>
        <v>0</v>
      </c>
      <c r="D103" s="116">
        <f t="shared" si="81"/>
        <v>0</v>
      </c>
      <c r="E103" s="116">
        <f t="shared" si="81"/>
        <v>0</v>
      </c>
      <c r="F103" s="116">
        <f t="shared" si="81"/>
        <v>246</v>
      </c>
      <c r="G103" s="116">
        <f t="shared" si="81"/>
        <v>246</v>
      </c>
      <c r="H103" s="116">
        <f t="shared" si="81"/>
        <v>289</v>
      </c>
      <c r="I103" s="116">
        <f t="shared" si="81"/>
        <v>279</v>
      </c>
      <c r="J103" s="116">
        <f t="shared" si="81"/>
        <v>284</v>
      </c>
      <c r="K103" s="116">
        <f t="shared" si="81"/>
        <v>273</v>
      </c>
      <c r="L103" s="116">
        <f t="shared" si="81"/>
        <v>247</v>
      </c>
      <c r="M103" s="116">
        <f t="shared" si="81"/>
        <v>229</v>
      </c>
      <c r="N103" s="116">
        <f t="shared" si="81"/>
        <v>219</v>
      </c>
      <c r="O103" s="116">
        <f t="shared" ref="O103:O106" si="82">AL104</f>
        <v>175</v>
      </c>
      <c r="P103" s="116">
        <f t="shared" ref="P103:P106" si="83">AM104</f>
        <v>193</v>
      </c>
      <c r="Q103" s="116">
        <f t="shared" ref="Q103:Q106" si="84">AN104</f>
        <v>175</v>
      </c>
      <c r="R103" s="116">
        <f t="shared" ref="R103:S106" si="85">AO104</f>
        <v>184</v>
      </c>
      <c r="S103" s="116">
        <f t="shared" si="85"/>
        <v>172</v>
      </c>
      <c r="T103" s="116"/>
      <c r="U103" s="393">
        <v>40.594393232375744</v>
      </c>
      <c r="V103" s="116"/>
      <c r="W103" s="116"/>
      <c r="Y103" s="427" t="s">
        <v>38</v>
      </c>
      <c r="Z103" s="375">
        <v>8</v>
      </c>
      <c r="AA103" s="375">
        <v>29</v>
      </c>
      <c r="AB103" s="375">
        <v>13</v>
      </c>
      <c r="AC103" s="375">
        <v>15</v>
      </c>
      <c r="AD103" s="375">
        <v>23</v>
      </c>
      <c r="AE103" s="375">
        <v>32</v>
      </c>
      <c r="AF103" s="375">
        <v>27</v>
      </c>
      <c r="AG103" s="375">
        <v>17</v>
      </c>
      <c r="AH103" s="375">
        <v>27</v>
      </c>
      <c r="AI103" s="375">
        <v>35</v>
      </c>
      <c r="AJ103" s="375">
        <v>83</v>
      </c>
      <c r="AK103" s="375">
        <v>62</v>
      </c>
      <c r="AL103" s="375">
        <v>37</v>
      </c>
      <c r="AM103" s="375">
        <v>93</v>
      </c>
      <c r="AN103" s="375">
        <v>54</v>
      </c>
      <c r="AO103" s="375">
        <v>27</v>
      </c>
      <c r="AP103" s="375">
        <v>86</v>
      </c>
      <c r="AQ103" s="372"/>
      <c r="AR103" s="372"/>
      <c r="AS103" s="692" t="s">
        <v>100</v>
      </c>
      <c r="AT103" s="435" t="s">
        <v>33</v>
      </c>
      <c r="AU103" s="565">
        <v>757</v>
      </c>
      <c r="AV103" s="565">
        <v>793</v>
      </c>
      <c r="AW103" s="565">
        <v>845</v>
      </c>
      <c r="AX103" s="565">
        <v>947</v>
      </c>
      <c r="AY103" s="565">
        <v>904</v>
      </c>
      <c r="AZ103" s="565">
        <v>1134</v>
      </c>
      <c r="BA103" s="565">
        <v>612</v>
      </c>
      <c r="BB103" s="565">
        <v>561</v>
      </c>
      <c r="BC103" s="565">
        <v>474</v>
      </c>
      <c r="BD103" s="565">
        <v>486</v>
      </c>
      <c r="BE103" s="565">
        <v>486</v>
      </c>
      <c r="BF103" s="566">
        <v>579</v>
      </c>
      <c r="BG103" s="566">
        <v>606</v>
      </c>
      <c r="BH103" s="566">
        <v>532</v>
      </c>
      <c r="BI103" s="566">
        <v>527</v>
      </c>
      <c r="BJ103" s="566">
        <v>454</v>
      </c>
      <c r="BK103" s="566">
        <v>267</v>
      </c>
      <c r="BN103" s="694" t="s">
        <v>52</v>
      </c>
      <c r="BO103" s="484" t="s">
        <v>33</v>
      </c>
      <c r="BP103" s="565">
        <v>1055</v>
      </c>
      <c r="BQ103" s="565">
        <v>1155</v>
      </c>
      <c r="BR103" s="565">
        <v>1322</v>
      </c>
      <c r="BS103" s="565">
        <v>1382</v>
      </c>
      <c r="BT103" s="565">
        <v>1398</v>
      </c>
      <c r="BU103" s="565">
        <v>1855</v>
      </c>
      <c r="BV103" s="565">
        <v>1036</v>
      </c>
      <c r="BW103" s="565">
        <v>906</v>
      </c>
      <c r="BX103" s="565">
        <v>794</v>
      </c>
      <c r="BY103" s="565">
        <v>842</v>
      </c>
      <c r="BZ103" s="565">
        <v>839</v>
      </c>
      <c r="CA103" s="565">
        <v>948</v>
      </c>
      <c r="CB103" s="565">
        <v>966</v>
      </c>
      <c r="CC103" s="565">
        <v>908</v>
      </c>
      <c r="CD103" s="565">
        <v>929</v>
      </c>
      <c r="CE103" s="565">
        <v>767</v>
      </c>
      <c r="CF103" s="565">
        <v>480</v>
      </c>
    </row>
    <row r="104" spans="2:84" ht="18" customHeight="1">
      <c r="B104" s="363" t="s">
        <v>15</v>
      </c>
      <c r="C104" s="116">
        <f t="shared" si="81"/>
        <v>254</v>
      </c>
      <c r="D104" s="116">
        <f t="shared" si="81"/>
        <v>284</v>
      </c>
      <c r="E104" s="116">
        <f t="shared" si="81"/>
        <v>233</v>
      </c>
      <c r="F104" s="116">
        <f t="shared" si="81"/>
        <v>213</v>
      </c>
      <c r="G104" s="116">
        <f t="shared" si="81"/>
        <v>241</v>
      </c>
      <c r="H104" s="116">
        <f t="shared" si="81"/>
        <v>252</v>
      </c>
      <c r="I104" s="116">
        <f t="shared" si="81"/>
        <v>288</v>
      </c>
      <c r="J104" s="116">
        <f t="shared" si="81"/>
        <v>280</v>
      </c>
      <c r="K104" s="116">
        <f t="shared" si="81"/>
        <v>299</v>
      </c>
      <c r="L104" s="116">
        <f t="shared" si="81"/>
        <v>341</v>
      </c>
      <c r="M104" s="116">
        <f t="shared" si="81"/>
        <v>266</v>
      </c>
      <c r="N104" s="116">
        <f t="shared" si="81"/>
        <v>277</v>
      </c>
      <c r="O104" s="116">
        <f t="shared" si="82"/>
        <v>286</v>
      </c>
      <c r="P104" s="116">
        <f t="shared" si="83"/>
        <v>324</v>
      </c>
      <c r="Q104" s="116">
        <f t="shared" si="84"/>
        <v>314</v>
      </c>
      <c r="R104" s="116">
        <f t="shared" si="85"/>
        <v>330</v>
      </c>
      <c r="S104" s="116">
        <f t="shared" si="85"/>
        <v>323</v>
      </c>
      <c r="T104" s="116"/>
      <c r="U104" s="383">
        <v>37.295367600339382</v>
      </c>
      <c r="V104" s="116"/>
      <c r="Y104" s="427" t="s">
        <v>39</v>
      </c>
      <c r="Z104" s="375"/>
      <c r="AA104" s="375"/>
      <c r="AB104" s="375"/>
      <c r="AC104" s="375">
        <v>246</v>
      </c>
      <c r="AD104" s="375">
        <v>246</v>
      </c>
      <c r="AE104" s="375">
        <v>289</v>
      </c>
      <c r="AF104" s="375">
        <v>279</v>
      </c>
      <c r="AG104" s="375">
        <v>284</v>
      </c>
      <c r="AH104" s="375">
        <v>273</v>
      </c>
      <c r="AI104" s="375">
        <v>247</v>
      </c>
      <c r="AJ104" s="375">
        <v>229</v>
      </c>
      <c r="AK104" s="375">
        <v>219</v>
      </c>
      <c r="AL104" s="375">
        <v>175</v>
      </c>
      <c r="AM104" s="375">
        <v>193</v>
      </c>
      <c r="AN104" s="375">
        <v>175</v>
      </c>
      <c r="AO104" s="375">
        <v>184</v>
      </c>
      <c r="AP104" s="375">
        <v>172</v>
      </c>
      <c r="AQ104" s="372"/>
      <c r="AR104" s="372"/>
      <c r="AS104" s="692"/>
      <c r="AT104" s="427" t="s">
        <v>9</v>
      </c>
      <c r="AU104" s="566">
        <v>474</v>
      </c>
      <c r="AV104" s="566">
        <v>446</v>
      </c>
      <c r="AW104" s="566">
        <v>472</v>
      </c>
      <c r="AX104" s="566">
        <v>515</v>
      </c>
      <c r="AY104" s="566">
        <v>523</v>
      </c>
      <c r="AZ104" s="566">
        <v>593</v>
      </c>
      <c r="BA104" s="566">
        <v>444</v>
      </c>
      <c r="BB104" s="566">
        <v>416</v>
      </c>
      <c r="BC104" s="566">
        <v>420</v>
      </c>
      <c r="BD104" s="566">
        <v>345</v>
      </c>
      <c r="BE104" s="566">
        <v>348</v>
      </c>
      <c r="BF104" s="566">
        <v>432</v>
      </c>
      <c r="BG104" s="566">
        <v>422</v>
      </c>
      <c r="BH104" s="566">
        <v>374</v>
      </c>
      <c r="BI104" s="566">
        <v>371</v>
      </c>
      <c r="BJ104" s="566">
        <v>397</v>
      </c>
      <c r="BK104" s="566">
        <v>248</v>
      </c>
      <c r="BN104" s="692"/>
      <c r="BO104" s="456" t="s">
        <v>9</v>
      </c>
      <c r="BP104" s="566">
        <v>686</v>
      </c>
      <c r="BQ104" s="566">
        <v>644</v>
      </c>
      <c r="BR104" s="566">
        <v>733</v>
      </c>
      <c r="BS104" s="566">
        <v>782</v>
      </c>
      <c r="BT104" s="566">
        <v>828</v>
      </c>
      <c r="BU104" s="566">
        <v>1050</v>
      </c>
      <c r="BV104" s="566">
        <v>808</v>
      </c>
      <c r="BW104" s="566">
        <v>741</v>
      </c>
      <c r="BX104" s="566">
        <v>695</v>
      </c>
      <c r="BY104" s="566">
        <v>565</v>
      </c>
      <c r="BZ104" s="566">
        <v>583</v>
      </c>
      <c r="CA104" s="566">
        <v>681</v>
      </c>
      <c r="CB104" s="566">
        <v>652</v>
      </c>
      <c r="CC104" s="566">
        <v>646</v>
      </c>
      <c r="CD104" s="566">
        <v>678</v>
      </c>
      <c r="CE104" s="566">
        <v>693</v>
      </c>
      <c r="CF104" s="566">
        <v>474</v>
      </c>
    </row>
    <row r="105" spans="2:84">
      <c r="B105" s="363" t="s">
        <v>40</v>
      </c>
      <c r="C105" s="116">
        <f t="shared" si="81"/>
        <v>0</v>
      </c>
      <c r="D105" s="116">
        <f t="shared" si="81"/>
        <v>0</v>
      </c>
      <c r="E105" s="116">
        <f t="shared" si="81"/>
        <v>0</v>
      </c>
      <c r="F105" s="116">
        <f t="shared" si="81"/>
        <v>35506</v>
      </c>
      <c r="G105" s="116">
        <f t="shared" si="81"/>
        <v>2704</v>
      </c>
      <c r="H105" s="116">
        <f t="shared" si="81"/>
        <v>21008</v>
      </c>
      <c r="I105" s="116">
        <f t="shared" si="81"/>
        <v>17182</v>
      </c>
      <c r="J105" s="116">
        <f t="shared" si="81"/>
        <v>14019</v>
      </c>
      <c r="K105" s="116">
        <f t="shared" si="81"/>
        <v>17853</v>
      </c>
      <c r="L105" s="116">
        <f t="shared" si="81"/>
        <v>20571</v>
      </c>
      <c r="M105" s="116">
        <f t="shared" si="81"/>
        <v>28337</v>
      </c>
      <c r="N105" s="116">
        <f t="shared" si="81"/>
        <v>22283</v>
      </c>
      <c r="O105" s="116">
        <f t="shared" si="82"/>
        <v>25371.5</v>
      </c>
      <c r="P105" s="116">
        <f t="shared" si="83"/>
        <v>20725</v>
      </c>
      <c r="Q105" s="116">
        <f t="shared" si="84"/>
        <v>24658.418999999998</v>
      </c>
      <c r="R105" s="116">
        <f t="shared" si="85"/>
        <v>26063.8</v>
      </c>
      <c r="S105" s="116">
        <f t="shared" si="85"/>
        <v>17796.300000000003</v>
      </c>
      <c r="T105" s="116"/>
      <c r="U105" s="393">
        <v>9759.3597795239875</v>
      </c>
      <c r="V105" s="116"/>
      <c r="Y105" s="427" t="s">
        <v>15</v>
      </c>
      <c r="Z105" s="375">
        <v>254</v>
      </c>
      <c r="AA105" s="375">
        <v>284</v>
      </c>
      <c r="AB105" s="375">
        <v>233</v>
      </c>
      <c r="AC105" s="375">
        <v>213</v>
      </c>
      <c r="AD105" s="375">
        <v>241</v>
      </c>
      <c r="AE105" s="375">
        <v>252</v>
      </c>
      <c r="AF105" s="375">
        <v>288</v>
      </c>
      <c r="AG105" s="375">
        <v>280</v>
      </c>
      <c r="AH105" s="375">
        <v>299</v>
      </c>
      <c r="AI105" s="375">
        <v>341</v>
      </c>
      <c r="AJ105" s="375">
        <v>266</v>
      </c>
      <c r="AK105" s="375">
        <v>277</v>
      </c>
      <c r="AL105" s="375">
        <v>286</v>
      </c>
      <c r="AM105" s="375">
        <v>324</v>
      </c>
      <c r="AN105" s="375">
        <v>314</v>
      </c>
      <c r="AO105" s="375">
        <v>330</v>
      </c>
      <c r="AP105" s="375">
        <v>323</v>
      </c>
      <c r="AQ105" s="372"/>
      <c r="AR105" s="372"/>
      <c r="AS105" s="692"/>
      <c r="AT105" s="427" t="s">
        <v>34</v>
      </c>
      <c r="AU105" s="566">
        <v>410</v>
      </c>
      <c r="AV105" s="566">
        <v>315</v>
      </c>
      <c r="AW105" s="566">
        <v>351</v>
      </c>
      <c r="AX105" s="566">
        <v>349</v>
      </c>
      <c r="AY105" s="566">
        <v>399</v>
      </c>
      <c r="AZ105" s="566">
        <v>432</v>
      </c>
      <c r="BA105" s="566">
        <v>349</v>
      </c>
      <c r="BB105" s="566">
        <v>340</v>
      </c>
      <c r="BC105" s="566">
        <v>304</v>
      </c>
      <c r="BD105" s="566">
        <v>339</v>
      </c>
      <c r="BE105" s="566">
        <v>303</v>
      </c>
      <c r="BF105" s="566">
        <v>289</v>
      </c>
      <c r="BG105" s="566">
        <v>334</v>
      </c>
      <c r="BH105" s="566">
        <v>303</v>
      </c>
      <c r="BI105" s="566">
        <v>325</v>
      </c>
      <c r="BJ105" s="566">
        <v>327</v>
      </c>
      <c r="BK105" s="566">
        <v>261</v>
      </c>
      <c r="BN105" s="692"/>
      <c r="BO105" s="456" t="s">
        <v>34</v>
      </c>
      <c r="BP105" s="566">
        <v>657</v>
      </c>
      <c r="BQ105" s="566">
        <v>491</v>
      </c>
      <c r="BR105" s="566">
        <v>554</v>
      </c>
      <c r="BS105" s="566">
        <v>572</v>
      </c>
      <c r="BT105" s="566">
        <v>641</v>
      </c>
      <c r="BU105" s="566">
        <v>743</v>
      </c>
      <c r="BV105" s="566">
        <v>677</v>
      </c>
      <c r="BW105" s="566">
        <v>607</v>
      </c>
      <c r="BX105" s="566">
        <v>544</v>
      </c>
      <c r="BY105" s="566">
        <v>564</v>
      </c>
      <c r="BZ105" s="566">
        <v>536</v>
      </c>
      <c r="CA105" s="566">
        <v>485</v>
      </c>
      <c r="CB105" s="566">
        <v>544</v>
      </c>
      <c r="CC105" s="566">
        <v>525</v>
      </c>
      <c r="CD105" s="566">
        <v>594</v>
      </c>
      <c r="CE105" s="566">
        <v>621</v>
      </c>
      <c r="CF105" s="566">
        <v>437</v>
      </c>
    </row>
    <row r="106" spans="2:84">
      <c r="B106" s="365" t="s">
        <v>41</v>
      </c>
      <c r="C106" s="366">
        <f t="shared" si="81"/>
        <v>16.583340498974287</v>
      </c>
      <c r="D106" s="366">
        <f t="shared" si="81"/>
        <v>17.648182339084485</v>
      </c>
      <c r="E106" s="366">
        <f t="shared" si="81"/>
        <v>15.422408627920911</v>
      </c>
      <c r="F106" s="366">
        <f t="shared" si="81"/>
        <v>16.878428430774999</v>
      </c>
      <c r="G106" s="366">
        <f t="shared" si="81"/>
        <v>16.98578644426172</v>
      </c>
      <c r="H106" s="366">
        <f t="shared" si="81"/>
        <v>16.379941434846266</v>
      </c>
      <c r="I106" s="366">
        <f t="shared" si="81"/>
        <v>17.389029213166555</v>
      </c>
      <c r="J106" s="366">
        <f t="shared" si="81"/>
        <v>19.04638507385333</v>
      </c>
      <c r="K106" s="366">
        <f t="shared" si="81"/>
        <v>20.216938046068307</v>
      </c>
      <c r="L106" s="366">
        <f t="shared" si="81"/>
        <v>21.179714261843095</v>
      </c>
      <c r="M106" s="366">
        <f t="shared" si="81"/>
        <v>18.540609684234735</v>
      </c>
      <c r="N106" s="366">
        <f t="shared" si="81"/>
        <v>18.464985684449299</v>
      </c>
      <c r="O106" s="366">
        <f t="shared" si="82"/>
        <v>18.568223700024038</v>
      </c>
      <c r="P106" s="366">
        <f t="shared" si="83"/>
        <v>21.951623591782639</v>
      </c>
      <c r="Q106" s="366">
        <f t="shared" si="84"/>
        <v>20.670684842846164</v>
      </c>
      <c r="R106" s="366">
        <f t="shared" si="85"/>
        <v>25.204972564723178</v>
      </c>
      <c r="S106" s="366">
        <f t="shared" si="85"/>
        <v>26.648864741383306</v>
      </c>
      <c r="T106" s="378"/>
      <c r="U106" s="389">
        <v>1.8154951256104588</v>
      </c>
      <c r="Y106" s="427" t="s">
        <v>40</v>
      </c>
      <c r="Z106" s="375"/>
      <c r="AA106" s="375"/>
      <c r="AB106" s="375"/>
      <c r="AC106" s="375">
        <v>35506</v>
      </c>
      <c r="AD106" s="375">
        <v>2704</v>
      </c>
      <c r="AE106" s="375">
        <v>21008</v>
      </c>
      <c r="AF106" s="375">
        <v>17182</v>
      </c>
      <c r="AG106" s="375">
        <v>14019</v>
      </c>
      <c r="AH106" s="375">
        <v>17853</v>
      </c>
      <c r="AI106" s="375">
        <v>20571</v>
      </c>
      <c r="AJ106" s="375">
        <v>28337</v>
      </c>
      <c r="AK106" s="375">
        <v>22283</v>
      </c>
      <c r="AL106" s="375">
        <v>25371.5</v>
      </c>
      <c r="AM106" s="375">
        <v>20725</v>
      </c>
      <c r="AN106" s="375">
        <v>24658.418999999998</v>
      </c>
      <c r="AO106" s="375">
        <v>26063.8</v>
      </c>
      <c r="AP106" s="375">
        <v>17796.300000000003</v>
      </c>
      <c r="AQ106" s="372"/>
      <c r="AR106" s="372"/>
      <c r="AS106" s="692"/>
      <c r="AT106" s="427" t="s">
        <v>36</v>
      </c>
      <c r="AU106" s="566">
        <v>164</v>
      </c>
      <c r="AV106" s="566">
        <v>149</v>
      </c>
      <c r="AW106" s="566">
        <v>140</v>
      </c>
      <c r="AX106" s="566">
        <v>188</v>
      </c>
      <c r="AY106" s="566">
        <v>159</v>
      </c>
      <c r="AZ106" s="566">
        <v>186</v>
      </c>
      <c r="BA106" s="566">
        <v>202</v>
      </c>
      <c r="BB106" s="566">
        <v>208</v>
      </c>
      <c r="BC106" s="566">
        <v>200</v>
      </c>
      <c r="BD106" s="566">
        <v>187</v>
      </c>
      <c r="BE106" s="566">
        <v>168</v>
      </c>
      <c r="BF106" s="566">
        <v>171</v>
      </c>
      <c r="BG106" s="566">
        <v>161</v>
      </c>
      <c r="BH106" s="566">
        <v>197</v>
      </c>
      <c r="BI106" s="566">
        <v>176</v>
      </c>
      <c r="BJ106" s="566">
        <v>234</v>
      </c>
      <c r="BK106" s="566">
        <v>194</v>
      </c>
      <c r="BN106" s="692"/>
      <c r="BO106" s="456" t="s">
        <v>36</v>
      </c>
      <c r="BP106" s="566">
        <v>230</v>
      </c>
      <c r="BQ106" s="566">
        <v>223</v>
      </c>
      <c r="BR106" s="566">
        <v>228</v>
      </c>
      <c r="BS106" s="566">
        <v>284</v>
      </c>
      <c r="BT106" s="566">
        <v>288</v>
      </c>
      <c r="BU106" s="566">
        <v>329</v>
      </c>
      <c r="BV106" s="566">
        <v>393</v>
      </c>
      <c r="BW106" s="566">
        <v>411</v>
      </c>
      <c r="BX106" s="566">
        <v>374</v>
      </c>
      <c r="BY106" s="566">
        <v>364</v>
      </c>
      <c r="BZ106" s="566">
        <v>311</v>
      </c>
      <c r="CA106" s="566">
        <v>302</v>
      </c>
      <c r="CB106" s="566">
        <v>324</v>
      </c>
      <c r="CC106" s="566">
        <v>348</v>
      </c>
      <c r="CD106" s="566">
        <v>345</v>
      </c>
      <c r="CE106" s="566">
        <v>436</v>
      </c>
      <c r="CF106" s="566">
        <v>360</v>
      </c>
    </row>
    <row r="107" spans="2:84">
      <c r="C107" s="363"/>
      <c r="D107" s="363"/>
      <c r="E107" s="363"/>
      <c r="U107" s="82"/>
      <c r="Y107" s="442" t="s">
        <v>41</v>
      </c>
      <c r="Z107" s="570">
        <v>16.583340498974287</v>
      </c>
      <c r="AA107" s="570">
        <v>17.648182339084485</v>
      </c>
      <c r="AB107" s="570">
        <v>15.422408627920911</v>
      </c>
      <c r="AC107" s="570">
        <v>16.878428430774999</v>
      </c>
      <c r="AD107" s="570">
        <v>16.98578644426172</v>
      </c>
      <c r="AE107" s="570">
        <v>16.379941434846266</v>
      </c>
      <c r="AF107" s="570">
        <v>17.389029213166555</v>
      </c>
      <c r="AG107" s="570">
        <v>19.04638507385333</v>
      </c>
      <c r="AH107" s="570">
        <v>20.216938046068307</v>
      </c>
      <c r="AI107" s="570">
        <v>21.179714261843095</v>
      </c>
      <c r="AJ107" s="570">
        <v>18.540609684234735</v>
      </c>
      <c r="AK107" s="570">
        <v>18.464985684449299</v>
      </c>
      <c r="AL107" s="570">
        <v>18.568223700024038</v>
      </c>
      <c r="AM107" s="570">
        <v>21.951623591782639</v>
      </c>
      <c r="AN107" s="570">
        <f>(AN100+AN102+$W$13*AN101)/CX8*100</f>
        <v>20.670684842846164</v>
      </c>
      <c r="AO107" s="570">
        <f>(AO100+AO102+$W$13*AO101)/CY8*100</f>
        <v>25.204972564723178</v>
      </c>
      <c r="AP107" s="570">
        <f t="shared" ref="AP107" si="86">(AP100+AP102+$W$13*AP101)/CZ8*100</f>
        <v>26.648864741383306</v>
      </c>
      <c r="AQ107" s="372"/>
      <c r="AR107" s="372"/>
      <c r="AS107" s="692"/>
      <c r="AT107" s="427" t="s">
        <v>162</v>
      </c>
      <c r="AU107" s="375">
        <v>0</v>
      </c>
      <c r="AV107" s="375">
        <v>0</v>
      </c>
      <c r="AW107" s="375">
        <v>0</v>
      </c>
      <c r="AX107" s="375">
        <v>0</v>
      </c>
      <c r="AY107" s="375">
        <v>0</v>
      </c>
      <c r="AZ107" s="375">
        <v>0</v>
      </c>
      <c r="BA107" s="375">
        <v>0</v>
      </c>
      <c r="BB107" s="375">
        <v>0</v>
      </c>
      <c r="BC107" s="375">
        <v>0</v>
      </c>
      <c r="BD107" s="566">
        <v>0</v>
      </c>
      <c r="BE107" s="566">
        <v>0</v>
      </c>
      <c r="BF107" s="566">
        <v>21</v>
      </c>
      <c r="BG107" s="566">
        <v>22</v>
      </c>
      <c r="BH107" s="566">
        <v>19</v>
      </c>
      <c r="BI107" s="566">
        <v>11</v>
      </c>
      <c r="BJ107" s="566">
        <v>5</v>
      </c>
      <c r="BK107" s="566">
        <v>15</v>
      </c>
      <c r="BN107" s="692"/>
      <c r="BO107" s="427" t="s">
        <v>162</v>
      </c>
      <c r="BP107" s="375">
        <v>0</v>
      </c>
      <c r="BQ107" s="375">
        <v>0</v>
      </c>
      <c r="BR107" s="375">
        <v>0</v>
      </c>
      <c r="BS107" s="375">
        <v>0</v>
      </c>
      <c r="BT107" s="375">
        <v>0</v>
      </c>
      <c r="BU107" s="375">
        <v>0</v>
      </c>
      <c r="BV107" s="375">
        <v>0</v>
      </c>
      <c r="BW107" s="375">
        <v>0</v>
      </c>
      <c r="BX107" s="375">
        <v>0</v>
      </c>
      <c r="BY107" s="566">
        <v>0</v>
      </c>
      <c r="BZ107" s="566">
        <v>0</v>
      </c>
      <c r="CA107" s="566">
        <v>35</v>
      </c>
      <c r="CB107" s="566">
        <v>39</v>
      </c>
      <c r="CC107" s="566">
        <v>37</v>
      </c>
      <c r="CD107" s="566">
        <v>26</v>
      </c>
      <c r="CE107" s="566">
        <v>18</v>
      </c>
      <c r="CF107" s="566">
        <v>29</v>
      </c>
    </row>
    <row r="108" spans="2:84">
      <c r="C108" s="363"/>
      <c r="D108" s="363"/>
      <c r="E108" s="363"/>
      <c r="U108" s="82"/>
      <c r="Z108" s="427"/>
      <c r="AA108" s="427"/>
      <c r="AB108" s="427"/>
      <c r="AN108" s="360"/>
      <c r="AQ108" s="372"/>
      <c r="AR108" s="372"/>
      <c r="AS108" s="692"/>
      <c r="AT108" s="427" t="s">
        <v>37</v>
      </c>
      <c r="AU108" s="566">
        <v>0</v>
      </c>
      <c r="AV108" s="566">
        <v>8</v>
      </c>
      <c r="AW108" s="566">
        <v>5</v>
      </c>
      <c r="AX108" s="566">
        <v>4</v>
      </c>
      <c r="AY108" s="566">
        <v>7</v>
      </c>
      <c r="AZ108" s="566">
        <v>6</v>
      </c>
      <c r="BA108" s="566">
        <v>0</v>
      </c>
      <c r="BB108" s="566">
        <v>12</v>
      </c>
      <c r="BC108" s="566">
        <v>18</v>
      </c>
      <c r="BD108" s="566">
        <v>17</v>
      </c>
      <c r="BE108" s="566">
        <v>9</v>
      </c>
      <c r="BF108" s="566">
        <v>3</v>
      </c>
      <c r="BG108" s="566">
        <v>0</v>
      </c>
      <c r="BH108" s="566">
        <v>3</v>
      </c>
      <c r="BI108" s="566">
        <v>18</v>
      </c>
      <c r="BJ108" s="566">
        <v>27</v>
      </c>
      <c r="BK108" s="566">
        <v>16</v>
      </c>
      <c r="BN108" s="692"/>
      <c r="BO108" s="456" t="s">
        <v>37</v>
      </c>
      <c r="BP108" s="566">
        <v>0</v>
      </c>
      <c r="BQ108" s="566">
        <v>11</v>
      </c>
      <c r="BR108" s="566">
        <v>3</v>
      </c>
      <c r="BS108" s="566">
        <v>4</v>
      </c>
      <c r="BT108" s="566">
        <v>7</v>
      </c>
      <c r="BU108" s="566">
        <v>6</v>
      </c>
      <c r="BV108" s="566">
        <v>0</v>
      </c>
      <c r="BW108" s="566">
        <v>25</v>
      </c>
      <c r="BX108" s="566">
        <v>23</v>
      </c>
      <c r="BY108" s="566">
        <v>30</v>
      </c>
      <c r="BZ108" s="566">
        <v>10</v>
      </c>
      <c r="CA108" s="566">
        <v>8</v>
      </c>
      <c r="CB108" s="566">
        <v>0</v>
      </c>
      <c r="CC108" s="566">
        <v>10</v>
      </c>
      <c r="CD108" s="566">
        <v>28</v>
      </c>
      <c r="CE108" s="566">
        <v>46</v>
      </c>
      <c r="CF108" s="566">
        <v>29</v>
      </c>
    </row>
    <row r="109" spans="2:84" ht="18" customHeight="1">
      <c r="C109" s="363"/>
      <c r="D109" s="363"/>
      <c r="E109" s="363"/>
      <c r="U109" s="82"/>
      <c r="Z109" s="427"/>
      <c r="AA109" s="427"/>
      <c r="AB109" s="427"/>
      <c r="AN109" s="360"/>
      <c r="AQ109" s="372"/>
      <c r="AR109" s="372"/>
      <c r="AS109" s="693"/>
      <c r="AT109" s="442" t="s">
        <v>38</v>
      </c>
      <c r="AU109" s="568">
        <v>2</v>
      </c>
      <c r="AV109" s="568">
        <v>9</v>
      </c>
      <c r="AW109" s="569">
        <v>3</v>
      </c>
      <c r="AX109" s="568">
        <v>3</v>
      </c>
      <c r="AY109" s="568">
        <v>8</v>
      </c>
      <c r="AZ109" s="569">
        <v>9</v>
      </c>
      <c r="BA109" s="569">
        <v>8</v>
      </c>
      <c r="BB109" s="569">
        <v>5</v>
      </c>
      <c r="BC109" s="569">
        <v>15</v>
      </c>
      <c r="BD109" s="569">
        <v>19</v>
      </c>
      <c r="BE109" s="569">
        <v>34</v>
      </c>
      <c r="BF109" s="569">
        <v>28</v>
      </c>
      <c r="BG109" s="569">
        <v>13</v>
      </c>
      <c r="BH109" s="569">
        <v>26</v>
      </c>
      <c r="BI109" s="569">
        <v>27</v>
      </c>
      <c r="BJ109" s="569">
        <v>14</v>
      </c>
      <c r="BK109" s="569">
        <v>25</v>
      </c>
      <c r="BN109" s="693"/>
      <c r="BO109" s="567" t="s">
        <v>38</v>
      </c>
      <c r="BP109" s="568">
        <v>4</v>
      </c>
      <c r="BQ109" s="568">
        <v>10</v>
      </c>
      <c r="BR109" s="569">
        <v>5</v>
      </c>
      <c r="BS109" s="568">
        <v>9</v>
      </c>
      <c r="BT109" s="568">
        <v>12</v>
      </c>
      <c r="BU109" s="569">
        <v>19</v>
      </c>
      <c r="BV109" s="569">
        <v>19</v>
      </c>
      <c r="BW109" s="569">
        <v>11</v>
      </c>
      <c r="BX109" s="569">
        <v>23</v>
      </c>
      <c r="BY109" s="569">
        <v>31</v>
      </c>
      <c r="BZ109" s="569">
        <v>67</v>
      </c>
      <c r="CA109" s="569">
        <v>42</v>
      </c>
      <c r="CB109" s="569">
        <v>24</v>
      </c>
      <c r="CC109" s="569">
        <v>64</v>
      </c>
      <c r="CD109" s="569">
        <v>45</v>
      </c>
      <c r="CE109" s="569">
        <v>21</v>
      </c>
      <c r="CF109" s="569">
        <v>56</v>
      </c>
    </row>
    <row r="110" spans="2:84" ht="18" customHeight="1">
      <c r="C110" s="363"/>
      <c r="D110" s="363"/>
      <c r="E110" s="363"/>
      <c r="U110" s="82"/>
      <c r="Z110" s="427"/>
      <c r="AA110" s="427"/>
      <c r="AB110" s="427"/>
      <c r="AN110" s="360"/>
      <c r="AQ110" s="372"/>
      <c r="AR110" s="372"/>
      <c r="AS110" s="694" t="s">
        <v>101</v>
      </c>
      <c r="AT110" s="435" t="s">
        <v>33</v>
      </c>
      <c r="AU110" s="565">
        <v>186</v>
      </c>
      <c r="AV110" s="565">
        <v>228</v>
      </c>
      <c r="AW110" s="565">
        <v>301</v>
      </c>
      <c r="AX110" s="565">
        <v>261</v>
      </c>
      <c r="AY110" s="565">
        <v>288</v>
      </c>
      <c r="AZ110" s="565">
        <v>527</v>
      </c>
      <c r="BA110" s="565">
        <v>306</v>
      </c>
      <c r="BB110" s="565">
        <v>217</v>
      </c>
      <c r="BC110" s="565">
        <v>190</v>
      </c>
      <c r="BD110" s="565">
        <v>140</v>
      </c>
      <c r="BE110" s="565">
        <v>130</v>
      </c>
      <c r="BF110" s="566">
        <v>90</v>
      </c>
      <c r="BG110" s="566">
        <v>105</v>
      </c>
      <c r="BH110" s="566">
        <v>108</v>
      </c>
      <c r="BI110" s="566">
        <v>200</v>
      </c>
      <c r="BJ110" s="566">
        <v>127</v>
      </c>
      <c r="BK110" s="566">
        <v>90</v>
      </c>
      <c r="BN110" s="694" t="s">
        <v>70</v>
      </c>
      <c r="BO110" s="484" t="s">
        <v>33</v>
      </c>
      <c r="BP110" s="565">
        <v>1152</v>
      </c>
      <c r="BQ110" s="565">
        <v>1243</v>
      </c>
      <c r="BR110" s="565">
        <v>1367</v>
      </c>
      <c r="BS110" s="565">
        <v>1405</v>
      </c>
      <c r="BT110" s="565">
        <v>1368</v>
      </c>
      <c r="BU110" s="565">
        <v>1840</v>
      </c>
      <c r="BV110" s="565">
        <v>1003</v>
      </c>
      <c r="BW110" s="565">
        <v>880</v>
      </c>
      <c r="BX110" s="565">
        <v>792</v>
      </c>
      <c r="BY110" s="565">
        <v>734</v>
      </c>
      <c r="BZ110" s="565">
        <v>775</v>
      </c>
      <c r="CA110" s="565">
        <v>877</v>
      </c>
      <c r="CB110" s="565">
        <v>865</v>
      </c>
      <c r="CC110" s="565">
        <v>808</v>
      </c>
      <c r="CD110" s="565">
        <v>874</v>
      </c>
      <c r="CE110" s="565">
        <v>758</v>
      </c>
      <c r="CF110" s="565">
        <v>493</v>
      </c>
    </row>
    <row r="111" spans="2:84">
      <c r="C111" s="363"/>
      <c r="D111" s="363"/>
      <c r="E111" s="363"/>
      <c r="U111" s="82"/>
      <c r="Z111" s="427"/>
      <c r="AA111" s="427"/>
      <c r="AB111" s="427"/>
      <c r="AN111" s="360"/>
      <c r="AQ111" s="372"/>
      <c r="AR111" s="372"/>
      <c r="AS111" s="692"/>
      <c r="AT111" s="427" t="s">
        <v>9</v>
      </c>
      <c r="AU111" s="566">
        <v>198</v>
      </c>
      <c r="AV111" s="566">
        <v>170</v>
      </c>
      <c r="AW111" s="566">
        <v>210</v>
      </c>
      <c r="AX111" s="566">
        <v>188</v>
      </c>
      <c r="AY111" s="566">
        <v>201</v>
      </c>
      <c r="AZ111" s="566">
        <v>357</v>
      </c>
      <c r="BA111" s="566">
        <v>291</v>
      </c>
      <c r="BB111" s="566">
        <v>238</v>
      </c>
      <c r="BC111" s="566">
        <v>188</v>
      </c>
      <c r="BD111" s="566">
        <v>143</v>
      </c>
      <c r="BE111" s="566">
        <v>125</v>
      </c>
      <c r="BF111" s="566">
        <v>121</v>
      </c>
      <c r="BG111" s="566">
        <v>111</v>
      </c>
      <c r="BH111" s="566">
        <v>126</v>
      </c>
      <c r="BI111" s="566">
        <v>195</v>
      </c>
      <c r="BJ111" s="566">
        <v>202</v>
      </c>
      <c r="BK111" s="566">
        <v>129</v>
      </c>
      <c r="BN111" s="692"/>
      <c r="BO111" s="456" t="s">
        <v>9</v>
      </c>
      <c r="BP111" s="566">
        <v>777</v>
      </c>
      <c r="BQ111" s="566">
        <v>731</v>
      </c>
      <c r="BR111" s="566">
        <v>814</v>
      </c>
      <c r="BS111" s="566">
        <v>826</v>
      </c>
      <c r="BT111" s="566">
        <v>817</v>
      </c>
      <c r="BU111" s="566">
        <v>1033</v>
      </c>
      <c r="BV111" s="566">
        <v>782</v>
      </c>
      <c r="BW111" s="566">
        <v>706</v>
      </c>
      <c r="BX111" s="566">
        <v>672</v>
      </c>
      <c r="BY111" s="566">
        <v>547</v>
      </c>
      <c r="BZ111" s="566">
        <v>561</v>
      </c>
      <c r="CA111" s="566">
        <v>680</v>
      </c>
      <c r="CB111" s="566">
        <v>635</v>
      </c>
      <c r="CC111" s="566">
        <v>594</v>
      </c>
      <c r="CD111" s="566">
        <v>639</v>
      </c>
      <c r="CE111" s="566">
        <v>692</v>
      </c>
      <c r="CF111" s="566">
        <v>465</v>
      </c>
    </row>
    <row r="112" spans="2:84">
      <c r="C112" s="363"/>
      <c r="D112" s="363"/>
      <c r="E112" s="363"/>
      <c r="U112" s="82"/>
      <c r="Z112" s="427"/>
      <c r="AA112" s="427"/>
      <c r="AB112" s="427"/>
      <c r="AN112" s="360"/>
      <c r="AQ112" s="372"/>
      <c r="AR112" s="372"/>
      <c r="AS112" s="692"/>
      <c r="AT112" s="427" t="s">
        <v>34</v>
      </c>
      <c r="AU112" s="566">
        <v>167</v>
      </c>
      <c r="AV112" s="566">
        <v>143</v>
      </c>
      <c r="AW112" s="566">
        <v>161</v>
      </c>
      <c r="AX112" s="566">
        <v>177</v>
      </c>
      <c r="AY112" s="566">
        <v>183</v>
      </c>
      <c r="AZ112" s="566">
        <v>234</v>
      </c>
      <c r="BA112" s="566">
        <v>248</v>
      </c>
      <c r="BB112" s="566">
        <v>195</v>
      </c>
      <c r="BC112" s="566">
        <v>173</v>
      </c>
      <c r="BD112" s="566">
        <v>161</v>
      </c>
      <c r="BE112" s="566">
        <v>144</v>
      </c>
      <c r="BF112" s="566">
        <v>100</v>
      </c>
      <c r="BG112" s="566">
        <v>105</v>
      </c>
      <c r="BH112" s="566">
        <v>115</v>
      </c>
      <c r="BI112" s="566">
        <v>154</v>
      </c>
      <c r="BJ112" s="566">
        <v>204</v>
      </c>
      <c r="BK112" s="566">
        <v>121</v>
      </c>
      <c r="BN112" s="692"/>
      <c r="BO112" s="456" t="s">
        <v>34</v>
      </c>
      <c r="BP112" s="566">
        <v>739</v>
      </c>
      <c r="BQ112" s="566">
        <v>543</v>
      </c>
      <c r="BR112" s="566">
        <v>593</v>
      </c>
      <c r="BS112" s="566">
        <v>592</v>
      </c>
      <c r="BT112" s="566">
        <v>635</v>
      </c>
      <c r="BU112" s="566">
        <v>713</v>
      </c>
      <c r="BV112" s="566">
        <v>617</v>
      </c>
      <c r="BW112" s="566">
        <v>566</v>
      </c>
      <c r="BX112" s="566">
        <v>512</v>
      </c>
      <c r="BY112" s="566">
        <v>516</v>
      </c>
      <c r="BZ112" s="566">
        <v>485</v>
      </c>
      <c r="CA112" s="566">
        <v>459</v>
      </c>
      <c r="CB112" s="566">
        <v>536</v>
      </c>
      <c r="CC112" s="566">
        <v>488</v>
      </c>
      <c r="CD112" s="566">
        <v>537</v>
      </c>
      <c r="CE112" s="566">
        <v>598</v>
      </c>
      <c r="CF112" s="566">
        <v>450</v>
      </c>
    </row>
    <row r="113" spans="2:84">
      <c r="C113" s="363"/>
      <c r="D113" s="363"/>
      <c r="E113" s="363"/>
      <c r="U113" s="82"/>
      <c r="Z113" s="427"/>
      <c r="AA113" s="427"/>
      <c r="AB113" s="427"/>
      <c r="AN113" s="360"/>
      <c r="AQ113" s="372"/>
      <c r="AR113" s="372"/>
      <c r="AS113" s="692"/>
      <c r="AT113" s="427" t="s">
        <v>36</v>
      </c>
      <c r="AU113" s="566">
        <v>86</v>
      </c>
      <c r="AV113" s="566">
        <v>82</v>
      </c>
      <c r="AW113" s="566">
        <v>101</v>
      </c>
      <c r="AX113" s="566">
        <v>109</v>
      </c>
      <c r="AY113" s="566">
        <v>113</v>
      </c>
      <c r="AZ113" s="566">
        <v>131</v>
      </c>
      <c r="BA113" s="566">
        <v>157</v>
      </c>
      <c r="BB113" s="566">
        <v>187</v>
      </c>
      <c r="BC113" s="566">
        <v>144</v>
      </c>
      <c r="BD113" s="566">
        <v>138</v>
      </c>
      <c r="BE113" s="566">
        <v>118</v>
      </c>
      <c r="BF113" s="566">
        <v>90</v>
      </c>
      <c r="BG113" s="566">
        <v>104</v>
      </c>
      <c r="BH113" s="566">
        <v>98</v>
      </c>
      <c r="BI113" s="566">
        <v>97</v>
      </c>
      <c r="BJ113" s="566">
        <v>131</v>
      </c>
      <c r="BK113" s="566">
        <v>128</v>
      </c>
      <c r="BN113" s="692"/>
      <c r="BO113" s="456" t="s">
        <v>36</v>
      </c>
      <c r="BP113" s="566">
        <v>276</v>
      </c>
      <c r="BQ113" s="566">
        <v>273</v>
      </c>
      <c r="BR113" s="566">
        <v>253</v>
      </c>
      <c r="BS113" s="566">
        <v>298</v>
      </c>
      <c r="BT113" s="566">
        <v>262</v>
      </c>
      <c r="BU113" s="566">
        <v>306</v>
      </c>
      <c r="BV113" s="566">
        <v>352</v>
      </c>
      <c r="BW113" s="566">
        <v>369</v>
      </c>
      <c r="BX113" s="566">
        <v>303</v>
      </c>
      <c r="BY113" s="566">
        <v>302</v>
      </c>
      <c r="BZ113" s="566">
        <v>278</v>
      </c>
      <c r="CA113" s="566">
        <v>244</v>
      </c>
      <c r="CB113" s="566">
        <v>271</v>
      </c>
      <c r="CC113" s="566">
        <v>324</v>
      </c>
      <c r="CD113" s="566">
        <v>280</v>
      </c>
      <c r="CE113" s="566">
        <v>377</v>
      </c>
      <c r="CF113" s="566">
        <v>336</v>
      </c>
    </row>
    <row r="114" spans="2:84">
      <c r="C114" s="363"/>
      <c r="D114" s="363"/>
      <c r="E114" s="363"/>
      <c r="U114" s="82"/>
      <c r="W114" s="362"/>
      <c r="Z114" s="427"/>
      <c r="AA114" s="427"/>
      <c r="AB114" s="427"/>
      <c r="AN114" s="360"/>
      <c r="AQ114" s="372"/>
      <c r="AR114" s="372"/>
      <c r="AS114" s="692"/>
      <c r="AT114" s="427" t="s">
        <v>162</v>
      </c>
      <c r="AU114" s="375">
        <v>0</v>
      </c>
      <c r="AV114" s="375">
        <v>0</v>
      </c>
      <c r="AW114" s="375">
        <v>0</v>
      </c>
      <c r="AX114" s="375">
        <v>0</v>
      </c>
      <c r="AY114" s="375">
        <v>0</v>
      </c>
      <c r="AZ114" s="375">
        <v>0</v>
      </c>
      <c r="BA114" s="375">
        <v>0</v>
      </c>
      <c r="BB114" s="375">
        <v>0</v>
      </c>
      <c r="BC114" s="375">
        <v>0</v>
      </c>
      <c r="BD114" s="566">
        <v>0</v>
      </c>
      <c r="BE114" s="566">
        <v>0</v>
      </c>
      <c r="BF114" s="566">
        <v>10</v>
      </c>
      <c r="BG114" s="566">
        <v>11</v>
      </c>
      <c r="BH114" s="566">
        <v>10</v>
      </c>
      <c r="BI114" s="566">
        <v>8</v>
      </c>
      <c r="BJ114" s="566">
        <v>7</v>
      </c>
      <c r="BK114" s="566">
        <v>6</v>
      </c>
      <c r="BN114" s="692"/>
      <c r="BO114" s="427" t="s">
        <v>162</v>
      </c>
      <c r="BP114" s="375">
        <v>0</v>
      </c>
      <c r="BQ114" s="375">
        <v>0</v>
      </c>
      <c r="BR114" s="375">
        <v>0</v>
      </c>
      <c r="BS114" s="375">
        <v>0</v>
      </c>
      <c r="BT114" s="375">
        <v>0</v>
      </c>
      <c r="BU114" s="375">
        <v>0</v>
      </c>
      <c r="BV114" s="375">
        <v>0</v>
      </c>
      <c r="BW114" s="375">
        <v>0</v>
      </c>
      <c r="BX114" s="375">
        <v>0</v>
      </c>
      <c r="BY114" s="566">
        <v>0</v>
      </c>
      <c r="BZ114" s="566">
        <v>0</v>
      </c>
      <c r="CA114" s="566">
        <v>28</v>
      </c>
      <c r="CB114" s="566">
        <v>30</v>
      </c>
      <c r="CC114" s="566">
        <v>32</v>
      </c>
      <c r="CD114" s="566">
        <v>22</v>
      </c>
      <c r="CE114" s="566">
        <v>16</v>
      </c>
      <c r="CF114" s="566">
        <v>25</v>
      </c>
    </row>
    <row r="115" spans="2:84">
      <c r="C115" s="363"/>
      <c r="D115" s="363"/>
      <c r="E115" s="363"/>
      <c r="U115" s="82"/>
      <c r="W115" s="116"/>
      <c r="Z115" s="427"/>
      <c r="AA115" s="427"/>
      <c r="AB115" s="427"/>
      <c r="AN115" s="360"/>
      <c r="AQ115" s="372"/>
      <c r="AR115" s="372"/>
      <c r="AS115" s="692"/>
      <c r="AT115" s="427" t="s">
        <v>37</v>
      </c>
      <c r="AU115" s="566">
        <v>0</v>
      </c>
      <c r="AV115" s="566">
        <v>7</v>
      </c>
      <c r="AW115" s="566">
        <v>2</v>
      </c>
      <c r="AX115" s="566">
        <v>2</v>
      </c>
      <c r="AY115" s="566">
        <v>4</v>
      </c>
      <c r="AZ115" s="566">
        <v>1</v>
      </c>
      <c r="BA115" s="566">
        <v>0</v>
      </c>
      <c r="BB115" s="566">
        <v>11</v>
      </c>
      <c r="BC115" s="566">
        <v>8</v>
      </c>
      <c r="BD115" s="566">
        <v>10</v>
      </c>
      <c r="BE115" s="566">
        <v>4</v>
      </c>
      <c r="BF115" s="566">
        <v>4</v>
      </c>
      <c r="BG115" s="566">
        <v>0</v>
      </c>
      <c r="BH115" s="566">
        <v>6</v>
      </c>
      <c r="BI115" s="566">
        <v>10</v>
      </c>
      <c r="BJ115" s="566">
        <v>18</v>
      </c>
      <c r="BK115" s="566">
        <v>13</v>
      </c>
      <c r="BN115" s="692"/>
      <c r="BO115" s="456" t="s">
        <v>37</v>
      </c>
      <c r="BP115" s="566">
        <v>0</v>
      </c>
      <c r="BQ115" s="566">
        <v>15</v>
      </c>
      <c r="BR115" s="566">
        <v>8</v>
      </c>
      <c r="BS115" s="566">
        <v>8</v>
      </c>
      <c r="BT115" s="566">
        <v>14</v>
      </c>
      <c r="BU115" s="566">
        <v>7</v>
      </c>
      <c r="BV115" s="566">
        <v>0</v>
      </c>
      <c r="BW115" s="566">
        <v>24</v>
      </c>
      <c r="BX115" s="566">
        <v>27</v>
      </c>
      <c r="BY115" s="566">
        <v>23</v>
      </c>
      <c r="BZ115" s="566">
        <v>10</v>
      </c>
      <c r="CA115" s="566">
        <v>5</v>
      </c>
      <c r="CB115" s="566">
        <v>0</v>
      </c>
      <c r="CC115" s="566">
        <v>9</v>
      </c>
      <c r="CD115" s="566">
        <v>23</v>
      </c>
      <c r="CE115" s="566">
        <v>42</v>
      </c>
      <c r="CF115" s="566">
        <v>29</v>
      </c>
    </row>
    <row r="116" spans="2:84" ht="18" customHeight="1">
      <c r="C116" s="363"/>
      <c r="D116" s="363"/>
      <c r="E116" s="363"/>
      <c r="O116" s="368"/>
      <c r="P116" s="368"/>
      <c r="Q116" s="368"/>
      <c r="R116" s="368"/>
      <c r="S116" s="368"/>
      <c r="U116" s="82"/>
      <c r="W116" s="116"/>
      <c r="Z116" s="427"/>
      <c r="AA116" s="427"/>
      <c r="AB116" s="427"/>
      <c r="AN116" s="360"/>
      <c r="AQ116" s="372"/>
      <c r="AR116" s="372"/>
      <c r="AS116" s="693"/>
      <c r="AT116" s="442" t="s">
        <v>38</v>
      </c>
      <c r="AU116" s="568">
        <v>2</v>
      </c>
      <c r="AV116" s="568">
        <v>4</v>
      </c>
      <c r="AW116" s="569">
        <v>2</v>
      </c>
      <c r="AX116" s="568">
        <v>5</v>
      </c>
      <c r="AY116" s="568">
        <v>4</v>
      </c>
      <c r="AZ116" s="569">
        <v>11</v>
      </c>
      <c r="BA116" s="569">
        <v>9</v>
      </c>
      <c r="BB116" s="569">
        <v>4</v>
      </c>
      <c r="BC116" s="569">
        <v>5</v>
      </c>
      <c r="BD116" s="569">
        <v>10</v>
      </c>
      <c r="BE116" s="569">
        <v>24</v>
      </c>
      <c r="BF116" s="569">
        <v>15</v>
      </c>
      <c r="BG116" s="569">
        <v>9</v>
      </c>
      <c r="BH116" s="569">
        <v>27</v>
      </c>
      <c r="BI116" s="569">
        <v>17</v>
      </c>
      <c r="BJ116" s="569">
        <v>3</v>
      </c>
      <c r="BK116" s="569">
        <v>26</v>
      </c>
      <c r="BN116" s="693"/>
      <c r="BO116" s="567" t="s">
        <v>38</v>
      </c>
      <c r="BP116" s="568">
        <v>2</v>
      </c>
      <c r="BQ116" s="568">
        <v>12</v>
      </c>
      <c r="BR116" s="569">
        <v>6</v>
      </c>
      <c r="BS116" s="568">
        <v>10</v>
      </c>
      <c r="BT116" s="568">
        <v>7</v>
      </c>
      <c r="BU116" s="569">
        <v>20</v>
      </c>
      <c r="BV116" s="569">
        <v>18</v>
      </c>
      <c r="BW116" s="569">
        <v>11</v>
      </c>
      <c r="BX116" s="569">
        <v>21</v>
      </c>
      <c r="BY116" s="569">
        <v>31</v>
      </c>
      <c r="BZ116" s="569">
        <v>59</v>
      </c>
      <c r="CA116" s="569">
        <v>43</v>
      </c>
      <c r="CB116" s="569">
        <v>21</v>
      </c>
      <c r="CC116" s="569">
        <v>60</v>
      </c>
      <c r="CD116" s="569">
        <v>41</v>
      </c>
      <c r="CE116" s="569">
        <v>17</v>
      </c>
      <c r="CF116" s="569">
        <v>52</v>
      </c>
    </row>
    <row r="117" spans="2:84">
      <c r="C117" s="372"/>
      <c r="D117" s="372"/>
      <c r="E117" s="372"/>
      <c r="U117" s="82"/>
      <c r="V117" s="362"/>
      <c r="W117" s="116"/>
      <c r="AN117" s="360"/>
      <c r="AQ117" s="372"/>
      <c r="AR117" s="372"/>
      <c r="AS117" s="574"/>
      <c r="BI117" s="360"/>
      <c r="BJ117" s="360"/>
      <c r="CD117" s="360"/>
      <c r="CE117" s="360"/>
      <c r="CF117" s="360"/>
    </row>
    <row r="118" spans="2:84">
      <c r="B118" s="361" t="s">
        <v>25</v>
      </c>
      <c r="C118" s="115" t="s">
        <v>124</v>
      </c>
      <c r="D118" s="115" t="s">
        <v>123</v>
      </c>
      <c r="E118" s="115" t="s">
        <v>122</v>
      </c>
      <c r="F118" s="361" t="s">
        <v>49</v>
      </c>
      <c r="G118" s="361" t="s">
        <v>48</v>
      </c>
      <c r="H118" s="361" t="s">
        <v>47</v>
      </c>
      <c r="I118" s="361" t="s">
        <v>46</v>
      </c>
      <c r="J118" s="361" t="s">
        <v>45</v>
      </c>
      <c r="K118" s="361" t="s">
        <v>44</v>
      </c>
      <c r="L118" s="361" t="s">
        <v>43</v>
      </c>
      <c r="M118" s="361" t="s">
        <v>96</v>
      </c>
      <c r="N118" s="361" t="s">
        <v>69</v>
      </c>
      <c r="O118" s="361" t="s">
        <v>77</v>
      </c>
      <c r="P118" s="361" t="s">
        <v>161</v>
      </c>
      <c r="Q118" s="361" t="str">
        <f>Q95</f>
        <v>2018-19</v>
      </c>
      <c r="R118" s="362" t="s">
        <v>184</v>
      </c>
      <c r="S118" s="361" t="str">
        <f>S95</f>
        <v>2020-21</v>
      </c>
      <c r="T118" s="362"/>
      <c r="U118" s="382" t="s">
        <v>112</v>
      </c>
      <c r="V118" s="116"/>
      <c r="W118" s="116"/>
      <c r="Y118" s="361" t="s">
        <v>25</v>
      </c>
      <c r="Z118" s="361" t="s">
        <v>124</v>
      </c>
      <c r="AA118" s="361" t="s">
        <v>123</v>
      </c>
      <c r="AB118" s="361" t="s">
        <v>122</v>
      </c>
      <c r="AC118" s="361" t="s">
        <v>49</v>
      </c>
      <c r="AD118" s="361" t="s">
        <v>48</v>
      </c>
      <c r="AE118" s="361" t="s">
        <v>47</v>
      </c>
      <c r="AF118" s="361" t="s">
        <v>46</v>
      </c>
      <c r="AG118" s="361" t="s">
        <v>45</v>
      </c>
      <c r="AH118" s="361" t="s">
        <v>44</v>
      </c>
      <c r="AI118" s="361" t="s">
        <v>43</v>
      </c>
      <c r="AJ118" s="361" t="s">
        <v>96</v>
      </c>
      <c r="AK118" s="361" t="s">
        <v>69</v>
      </c>
      <c r="AL118" s="361" t="s">
        <v>77</v>
      </c>
      <c r="AM118" s="361" t="s">
        <v>161</v>
      </c>
      <c r="AN118" s="361" t="str">
        <f>AN95</f>
        <v>2018-19</v>
      </c>
      <c r="AO118" s="361" t="str">
        <f>AO95</f>
        <v>2019-20</v>
      </c>
      <c r="AP118" s="361" t="s">
        <v>174</v>
      </c>
      <c r="AQ118" s="372"/>
      <c r="AR118" s="372"/>
      <c r="AS118" s="574"/>
      <c r="AT118" s="564" t="s">
        <v>25</v>
      </c>
      <c r="AU118" s="564" t="s">
        <v>124</v>
      </c>
      <c r="AV118" s="564" t="s">
        <v>123</v>
      </c>
      <c r="AW118" s="564" t="s">
        <v>122</v>
      </c>
      <c r="AX118" s="564" t="s">
        <v>49</v>
      </c>
      <c r="AY118" s="564" t="s">
        <v>48</v>
      </c>
      <c r="AZ118" s="564" t="s">
        <v>47</v>
      </c>
      <c r="BA118" s="564" t="s">
        <v>46</v>
      </c>
      <c r="BB118" s="564" t="s">
        <v>45</v>
      </c>
      <c r="BC118" s="564" t="s">
        <v>44</v>
      </c>
      <c r="BD118" s="564" t="s">
        <v>43</v>
      </c>
      <c r="BE118" s="564" t="s">
        <v>96</v>
      </c>
      <c r="BF118" s="361" t="s">
        <v>69</v>
      </c>
      <c r="BG118" s="361" t="s">
        <v>77</v>
      </c>
      <c r="BH118" s="361" t="s">
        <v>161</v>
      </c>
      <c r="BI118" s="361" t="str">
        <f>BI95</f>
        <v>2018-19</v>
      </c>
      <c r="BJ118" s="361" t="str">
        <f>BJ95</f>
        <v>2019-20</v>
      </c>
      <c r="BK118" s="407" t="str">
        <f>BK95</f>
        <v>2020-21</v>
      </c>
      <c r="BO118" s="564" t="s">
        <v>25</v>
      </c>
      <c r="BP118" s="564" t="s">
        <v>124</v>
      </c>
      <c r="BQ118" s="564" t="s">
        <v>123</v>
      </c>
      <c r="BR118" s="564" t="s">
        <v>122</v>
      </c>
      <c r="BS118" s="564" t="s">
        <v>49</v>
      </c>
      <c r="BT118" s="564" t="s">
        <v>48</v>
      </c>
      <c r="BU118" s="564" t="s">
        <v>47</v>
      </c>
      <c r="BV118" s="564" t="s">
        <v>46</v>
      </c>
      <c r="BW118" s="564" t="s">
        <v>45</v>
      </c>
      <c r="BX118" s="564" t="s">
        <v>44</v>
      </c>
      <c r="BY118" s="564" t="s">
        <v>43</v>
      </c>
      <c r="BZ118" s="564" t="s">
        <v>96</v>
      </c>
      <c r="CA118" s="564" t="s">
        <v>69</v>
      </c>
      <c r="CB118" s="564" t="s">
        <v>77</v>
      </c>
      <c r="CC118" s="564" t="s">
        <v>161</v>
      </c>
      <c r="CD118" s="564" t="str">
        <f t="shared" ref="CD118:CE118" si="87">CD95</f>
        <v>2018-19</v>
      </c>
      <c r="CE118" s="564" t="str">
        <f t="shared" si="87"/>
        <v>2019-20</v>
      </c>
      <c r="CF118" s="361" t="str">
        <f>BK118</f>
        <v>2020-21</v>
      </c>
    </row>
    <row r="119" spans="2:84" ht="18" customHeight="1">
      <c r="B119" s="363" t="s">
        <v>33</v>
      </c>
      <c r="C119" s="364">
        <f t="shared" ref="C119:N121" si="88">Z119+AU119*$W$6+AU126*$W$8+AU133*$W$10</f>
        <v>2552.6</v>
      </c>
      <c r="D119" s="364">
        <f t="shared" si="88"/>
        <v>2815.2</v>
      </c>
      <c r="E119" s="364">
        <f t="shared" si="88"/>
        <v>3023.2000000000003</v>
      </c>
      <c r="F119" s="364">
        <f t="shared" si="88"/>
        <v>3378.2000000000003</v>
      </c>
      <c r="G119" s="364">
        <f t="shared" si="88"/>
        <v>3641.6</v>
      </c>
      <c r="H119" s="364">
        <f t="shared" si="88"/>
        <v>4114.6000000000004</v>
      </c>
      <c r="I119" s="364">
        <f t="shared" si="88"/>
        <v>2708.4</v>
      </c>
      <c r="J119" s="364">
        <f t="shared" si="88"/>
        <v>2567.8000000000002</v>
      </c>
      <c r="K119" s="364">
        <f t="shared" si="88"/>
        <v>2450.1999999999998</v>
      </c>
      <c r="L119" s="364">
        <f t="shared" si="88"/>
        <v>2631</v>
      </c>
      <c r="M119" s="364">
        <f t="shared" si="88"/>
        <v>2580.2000000000003</v>
      </c>
      <c r="N119" s="364">
        <f t="shared" si="88"/>
        <v>3528.4</v>
      </c>
      <c r="O119" s="364">
        <f t="shared" ref="O119:S121" si="89">AL119+BG119*$W$6+BG126*$W$8+BG133*$W$10</f>
        <v>3351</v>
      </c>
      <c r="P119" s="364">
        <f t="shared" si="89"/>
        <v>3583.6</v>
      </c>
      <c r="Q119" s="364">
        <f t="shared" si="89"/>
        <v>4206</v>
      </c>
      <c r="R119" s="364">
        <f t="shared" si="89"/>
        <v>3896.4</v>
      </c>
      <c r="S119" s="364">
        <f t="shared" si="89"/>
        <v>3012.6</v>
      </c>
      <c r="T119" s="116"/>
      <c r="U119" s="383">
        <v>556.16580461425303</v>
      </c>
      <c r="V119" s="116"/>
      <c r="W119" s="116"/>
      <c r="Y119" s="427" t="s">
        <v>33</v>
      </c>
      <c r="Z119" s="375">
        <v>1381</v>
      </c>
      <c r="AA119" s="375">
        <v>1519</v>
      </c>
      <c r="AB119" s="375">
        <v>1625</v>
      </c>
      <c r="AC119" s="375">
        <v>1830</v>
      </c>
      <c r="AD119" s="375">
        <v>1956</v>
      </c>
      <c r="AE119" s="375">
        <v>2202</v>
      </c>
      <c r="AF119" s="375">
        <v>1457</v>
      </c>
      <c r="AG119" s="375">
        <v>1410</v>
      </c>
      <c r="AH119" s="375">
        <v>1363</v>
      </c>
      <c r="AI119" s="375">
        <v>1495</v>
      </c>
      <c r="AJ119" s="375">
        <v>1485</v>
      </c>
      <c r="AK119" s="375">
        <v>1992</v>
      </c>
      <c r="AL119" s="375">
        <v>1902</v>
      </c>
      <c r="AM119" s="375">
        <v>2053</v>
      </c>
      <c r="AN119" s="375">
        <v>2396</v>
      </c>
      <c r="AO119" s="375">
        <v>2259</v>
      </c>
      <c r="AP119" s="375">
        <v>1895</v>
      </c>
      <c r="AQ119" s="372"/>
      <c r="AR119" s="372"/>
      <c r="AS119" s="694" t="s">
        <v>99</v>
      </c>
      <c r="AT119" s="435" t="s">
        <v>33</v>
      </c>
      <c r="AU119" s="565">
        <v>470</v>
      </c>
      <c r="AV119" s="565">
        <v>554</v>
      </c>
      <c r="AW119" s="565">
        <v>523</v>
      </c>
      <c r="AX119" s="565">
        <v>641</v>
      </c>
      <c r="AY119" s="565">
        <v>654</v>
      </c>
      <c r="AZ119" s="565">
        <v>721</v>
      </c>
      <c r="BA119" s="565">
        <v>468</v>
      </c>
      <c r="BB119" s="565">
        <v>453</v>
      </c>
      <c r="BC119" s="565">
        <v>512</v>
      </c>
      <c r="BD119" s="565">
        <v>565</v>
      </c>
      <c r="BE119" s="565">
        <v>586</v>
      </c>
      <c r="BF119" s="565">
        <v>815</v>
      </c>
      <c r="BG119" s="565">
        <v>766</v>
      </c>
      <c r="BH119" s="565">
        <v>818</v>
      </c>
      <c r="BI119" s="565">
        <v>861</v>
      </c>
      <c r="BJ119" s="565">
        <v>848</v>
      </c>
      <c r="BK119" s="565">
        <v>599</v>
      </c>
      <c r="BN119" s="695" t="s">
        <v>51</v>
      </c>
      <c r="BO119" s="484" t="s">
        <v>33</v>
      </c>
      <c r="BP119" s="565">
        <v>246</v>
      </c>
      <c r="BQ119" s="565">
        <v>301</v>
      </c>
      <c r="BR119" s="565">
        <v>290</v>
      </c>
      <c r="BS119" s="565">
        <v>308</v>
      </c>
      <c r="BT119" s="565">
        <v>385</v>
      </c>
      <c r="BU119" s="565">
        <v>442</v>
      </c>
      <c r="BV119" s="565">
        <v>377</v>
      </c>
      <c r="BW119" s="565">
        <v>284</v>
      </c>
      <c r="BX119" s="565">
        <v>262</v>
      </c>
      <c r="BY119" s="565">
        <v>210</v>
      </c>
      <c r="BZ119" s="565">
        <v>197</v>
      </c>
      <c r="CA119" s="565">
        <v>171</v>
      </c>
      <c r="CB119" s="565">
        <v>167</v>
      </c>
      <c r="CC119" s="565">
        <v>174</v>
      </c>
      <c r="CD119" s="565">
        <v>398</v>
      </c>
      <c r="CE119" s="565">
        <v>333</v>
      </c>
      <c r="CF119" s="565">
        <v>231</v>
      </c>
    </row>
    <row r="120" spans="2:84">
      <c r="B120" s="363" t="s">
        <v>9</v>
      </c>
      <c r="C120" s="116">
        <f t="shared" si="88"/>
        <v>1675.4</v>
      </c>
      <c r="D120" s="116">
        <f t="shared" si="88"/>
        <v>1946</v>
      </c>
      <c r="E120" s="116">
        <f t="shared" si="88"/>
        <v>2121</v>
      </c>
      <c r="F120" s="116">
        <f t="shared" si="88"/>
        <v>2359.7999999999997</v>
      </c>
      <c r="G120" s="116">
        <f t="shared" si="88"/>
        <v>2499.4</v>
      </c>
      <c r="H120" s="116">
        <f t="shared" si="88"/>
        <v>3025.4</v>
      </c>
      <c r="I120" s="116">
        <f t="shared" si="88"/>
        <v>2155.1999999999998</v>
      </c>
      <c r="J120" s="116">
        <f t="shared" si="88"/>
        <v>2135.4</v>
      </c>
      <c r="K120" s="116">
        <f t="shared" si="88"/>
        <v>1927.6</v>
      </c>
      <c r="L120" s="116">
        <f t="shared" si="88"/>
        <v>2034.1999999999998</v>
      </c>
      <c r="M120" s="116">
        <f t="shared" si="88"/>
        <v>2115</v>
      </c>
      <c r="N120" s="116">
        <f t="shared" si="88"/>
        <v>2691.7999999999997</v>
      </c>
      <c r="O120" s="116">
        <f t="shared" si="89"/>
        <v>2797.4</v>
      </c>
      <c r="P120" s="116">
        <f t="shared" si="89"/>
        <v>2674.2</v>
      </c>
      <c r="Q120" s="116">
        <f t="shared" si="89"/>
        <v>2977.6</v>
      </c>
      <c r="R120" s="116">
        <f t="shared" si="89"/>
        <v>3199.4</v>
      </c>
      <c r="S120" s="116">
        <f t="shared" si="89"/>
        <v>2417.8000000000002</v>
      </c>
      <c r="T120" s="116"/>
      <c r="U120" s="383">
        <v>373.94756851730034</v>
      </c>
      <c r="V120" s="116"/>
      <c r="W120" s="116"/>
      <c r="Y120" s="427" t="s">
        <v>9</v>
      </c>
      <c r="Z120" s="375">
        <v>882</v>
      </c>
      <c r="AA120" s="375">
        <v>1045</v>
      </c>
      <c r="AB120" s="375">
        <v>1133</v>
      </c>
      <c r="AC120" s="375">
        <v>1257</v>
      </c>
      <c r="AD120" s="375">
        <v>1330</v>
      </c>
      <c r="AE120" s="375">
        <v>1599</v>
      </c>
      <c r="AF120" s="375">
        <v>1139</v>
      </c>
      <c r="AG120" s="375">
        <v>1133</v>
      </c>
      <c r="AH120" s="375">
        <v>1044</v>
      </c>
      <c r="AI120" s="375">
        <v>1104</v>
      </c>
      <c r="AJ120" s="375">
        <v>1184</v>
      </c>
      <c r="AK120" s="375">
        <v>1511</v>
      </c>
      <c r="AL120" s="375">
        <v>1563</v>
      </c>
      <c r="AM120" s="375">
        <v>1502</v>
      </c>
      <c r="AN120" s="375">
        <v>1648</v>
      </c>
      <c r="AO120" s="375">
        <v>1778</v>
      </c>
      <c r="AP120" s="375">
        <v>1397</v>
      </c>
      <c r="AQ120" s="372"/>
      <c r="AR120" s="372"/>
      <c r="AS120" s="692"/>
      <c r="AT120" s="427" t="s">
        <v>9</v>
      </c>
      <c r="AU120" s="566">
        <v>285</v>
      </c>
      <c r="AV120" s="566">
        <v>359</v>
      </c>
      <c r="AW120" s="566">
        <v>391</v>
      </c>
      <c r="AX120" s="566">
        <v>409</v>
      </c>
      <c r="AY120" s="566">
        <v>435</v>
      </c>
      <c r="AZ120" s="566">
        <v>495</v>
      </c>
      <c r="BA120" s="566">
        <v>367</v>
      </c>
      <c r="BB120" s="566">
        <v>348</v>
      </c>
      <c r="BC120" s="566">
        <v>351</v>
      </c>
      <c r="BD120" s="566">
        <v>372</v>
      </c>
      <c r="BE120" s="566">
        <v>469</v>
      </c>
      <c r="BF120" s="566">
        <v>627</v>
      </c>
      <c r="BG120" s="566">
        <v>622</v>
      </c>
      <c r="BH120" s="566">
        <v>584</v>
      </c>
      <c r="BI120" s="566">
        <v>588</v>
      </c>
      <c r="BJ120" s="566">
        <v>593</v>
      </c>
      <c r="BK120" s="566">
        <v>508</v>
      </c>
      <c r="BN120" s="696"/>
      <c r="BO120" s="456" t="s">
        <v>9</v>
      </c>
      <c r="BP120" s="566">
        <v>212</v>
      </c>
      <c r="BQ120" s="566">
        <v>247</v>
      </c>
      <c r="BR120" s="566">
        <v>268</v>
      </c>
      <c r="BS120" s="566">
        <v>279</v>
      </c>
      <c r="BT120" s="566">
        <v>321</v>
      </c>
      <c r="BU120" s="566">
        <v>370</v>
      </c>
      <c r="BV120" s="566">
        <v>323</v>
      </c>
      <c r="BW120" s="566">
        <v>338</v>
      </c>
      <c r="BX120" s="566">
        <v>242</v>
      </c>
      <c r="BY120" s="566">
        <v>232</v>
      </c>
      <c r="BZ120" s="566">
        <v>194</v>
      </c>
      <c r="CA120" s="566">
        <v>151</v>
      </c>
      <c r="CB120" s="566">
        <v>159</v>
      </c>
      <c r="CC120" s="566">
        <v>162</v>
      </c>
      <c r="CD120" s="566">
        <v>336</v>
      </c>
      <c r="CE120" s="566">
        <v>416</v>
      </c>
      <c r="CF120" s="566">
        <v>276</v>
      </c>
    </row>
    <row r="121" spans="2:84">
      <c r="B121" s="363" t="s">
        <v>34</v>
      </c>
      <c r="C121" s="116">
        <f t="shared" si="88"/>
        <v>1882.8000000000002</v>
      </c>
      <c r="D121" s="116">
        <f t="shared" si="88"/>
        <v>1428.6000000000001</v>
      </c>
      <c r="E121" s="116">
        <f t="shared" si="88"/>
        <v>1474.2</v>
      </c>
      <c r="F121" s="116">
        <f t="shared" si="88"/>
        <v>1691.3999999999999</v>
      </c>
      <c r="G121" s="116">
        <f t="shared" si="88"/>
        <v>1820</v>
      </c>
      <c r="H121" s="116">
        <f t="shared" si="88"/>
        <v>2170.8000000000002</v>
      </c>
      <c r="I121" s="116">
        <f t="shared" si="88"/>
        <v>1871.1999999999998</v>
      </c>
      <c r="J121" s="116">
        <f t="shared" si="88"/>
        <v>1828.8</v>
      </c>
      <c r="K121" s="116">
        <f t="shared" si="88"/>
        <v>1677.3999999999999</v>
      </c>
      <c r="L121" s="116">
        <f t="shared" si="88"/>
        <v>1574.6</v>
      </c>
      <c r="M121" s="116">
        <f t="shared" si="88"/>
        <v>1706.8</v>
      </c>
      <c r="N121" s="116">
        <f t="shared" si="88"/>
        <v>1767</v>
      </c>
      <c r="O121" s="116">
        <f t="shared" si="89"/>
        <v>2388.4</v>
      </c>
      <c r="P121" s="116">
        <f t="shared" si="89"/>
        <v>2413.1999999999998</v>
      </c>
      <c r="Q121" s="116">
        <f t="shared" si="89"/>
        <v>2443.3999999999996</v>
      </c>
      <c r="R121" s="116">
        <f t="shared" si="89"/>
        <v>2761.2000000000003</v>
      </c>
      <c r="S121" s="116">
        <f t="shared" si="89"/>
        <v>2319</v>
      </c>
      <c r="T121" s="116"/>
      <c r="U121" s="383">
        <v>222.30625622225588</v>
      </c>
      <c r="V121" s="116"/>
      <c r="W121" s="116"/>
      <c r="Y121" s="427" t="s">
        <v>34</v>
      </c>
      <c r="Z121" s="375">
        <v>1020</v>
      </c>
      <c r="AA121" s="375">
        <v>769</v>
      </c>
      <c r="AB121" s="375">
        <v>797</v>
      </c>
      <c r="AC121" s="375">
        <v>909</v>
      </c>
      <c r="AD121" s="375">
        <v>970</v>
      </c>
      <c r="AE121" s="375">
        <v>1140</v>
      </c>
      <c r="AF121" s="375">
        <v>993</v>
      </c>
      <c r="AG121" s="375">
        <v>962</v>
      </c>
      <c r="AH121" s="375">
        <v>901</v>
      </c>
      <c r="AI121" s="375">
        <v>854</v>
      </c>
      <c r="AJ121" s="375">
        <v>941</v>
      </c>
      <c r="AK121" s="375">
        <v>985</v>
      </c>
      <c r="AL121" s="375">
        <v>1331</v>
      </c>
      <c r="AM121" s="375">
        <v>1348</v>
      </c>
      <c r="AN121" s="375">
        <v>1345</v>
      </c>
      <c r="AO121" s="375">
        <v>1515</v>
      </c>
      <c r="AP121" s="375">
        <v>1279</v>
      </c>
      <c r="AQ121" s="372"/>
      <c r="AR121" s="372"/>
      <c r="AS121" s="692"/>
      <c r="AT121" s="427" t="s">
        <v>34</v>
      </c>
      <c r="AU121" s="566">
        <v>383</v>
      </c>
      <c r="AV121" s="566">
        <v>258</v>
      </c>
      <c r="AW121" s="566">
        <v>279</v>
      </c>
      <c r="AX121" s="566">
        <v>281</v>
      </c>
      <c r="AY121" s="566">
        <v>285</v>
      </c>
      <c r="AZ121" s="566">
        <v>350</v>
      </c>
      <c r="BA121" s="566">
        <v>312</v>
      </c>
      <c r="BB121" s="566">
        <v>276</v>
      </c>
      <c r="BC121" s="566">
        <v>286</v>
      </c>
      <c r="BD121" s="566">
        <v>295</v>
      </c>
      <c r="BE121" s="566">
        <v>331</v>
      </c>
      <c r="BF121" s="566">
        <v>388</v>
      </c>
      <c r="BG121" s="566">
        <v>536</v>
      </c>
      <c r="BH121" s="566">
        <v>522</v>
      </c>
      <c r="BI121" s="566">
        <v>494</v>
      </c>
      <c r="BJ121" s="566">
        <v>486</v>
      </c>
      <c r="BK121" s="566">
        <v>429</v>
      </c>
      <c r="BN121" s="696"/>
      <c r="BO121" s="456" t="s">
        <v>34</v>
      </c>
      <c r="BP121" s="566">
        <v>206</v>
      </c>
      <c r="BQ121" s="566">
        <v>208</v>
      </c>
      <c r="BR121" s="566">
        <v>231</v>
      </c>
      <c r="BS121" s="566">
        <v>249</v>
      </c>
      <c r="BT121" s="566">
        <v>270</v>
      </c>
      <c r="BU121" s="566">
        <v>340</v>
      </c>
      <c r="BV121" s="566">
        <v>285</v>
      </c>
      <c r="BW121" s="566">
        <v>331</v>
      </c>
      <c r="BX121" s="566">
        <v>267</v>
      </c>
      <c r="BY121" s="566">
        <v>224</v>
      </c>
      <c r="BZ121" s="566">
        <v>205</v>
      </c>
      <c r="CA121" s="566">
        <v>179</v>
      </c>
      <c r="CB121" s="566">
        <v>168</v>
      </c>
      <c r="CC121" s="566">
        <v>150</v>
      </c>
      <c r="CD121" s="566">
        <v>286</v>
      </c>
      <c r="CE121" s="566">
        <v>421</v>
      </c>
      <c r="CF121" s="566">
        <v>342</v>
      </c>
    </row>
    <row r="122" spans="2:84">
      <c r="B122" s="363" t="s">
        <v>35</v>
      </c>
      <c r="C122" s="116">
        <f t="shared" ref="C122:N122" si="90">Z122</f>
        <v>244</v>
      </c>
      <c r="D122" s="116">
        <f t="shared" si="90"/>
        <v>266</v>
      </c>
      <c r="E122" s="116">
        <f t="shared" si="90"/>
        <v>436</v>
      </c>
      <c r="F122" s="116">
        <f t="shared" si="90"/>
        <v>563</v>
      </c>
      <c r="G122" s="116">
        <f t="shared" si="90"/>
        <v>585</v>
      </c>
      <c r="H122" s="116">
        <f t="shared" si="90"/>
        <v>686</v>
      </c>
      <c r="I122" s="116">
        <f t="shared" si="90"/>
        <v>787</v>
      </c>
      <c r="J122" s="116">
        <f t="shared" si="90"/>
        <v>854</v>
      </c>
      <c r="K122" s="116">
        <f t="shared" si="90"/>
        <v>859</v>
      </c>
      <c r="L122" s="116">
        <f t="shared" si="90"/>
        <v>1061</v>
      </c>
      <c r="M122" s="116">
        <f t="shared" si="90"/>
        <v>970</v>
      </c>
      <c r="N122" s="116">
        <f t="shared" si="90"/>
        <v>850</v>
      </c>
      <c r="O122" s="116">
        <f t="shared" ref="O122" si="91">AL122</f>
        <v>1112</v>
      </c>
      <c r="P122" s="116">
        <f t="shared" ref="P122" si="92">AM122</f>
        <v>1781</v>
      </c>
      <c r="Q122" s="116">
        <f t="shared" ref="Q122" si="93">AN122</f>
        <v>1942</v>
      </c>
      <c r="R122" s="116">
        <f t="shared" ref="R122:S122" si="94">AO122</f>
        <v>2003</v>
      </c>
      <c r="S122" s="116">
        <f t="shared" si="94"/>
        <v>2011</v>
      </c>
      <c r="T122" s="116"/>
      <c r="U122" s="383">
        <v>267.00746972489156</v>
      </c>
      <c r="V122" s="116"/>
      <c r="W122" s="116"/>
      <c r="Y122" s="427" t="s">
        <v>35</v>
      </c>
      <c r="Z122" s="375">
        <v>244</v>
      </c>
      <c r="AA122" s="375">
        <v>266</v>
      </c>
      <c r="AB122" s="375">
        <v>436</v>
      </c>
      <c r="AC122" s="375">
        <v>563</v>
      </c>
      <c r="AD122" s="375">
        <v>585</v>
      </c>
      <c r="AE122" s="375">
        <v>686</v>
      </c>
      <c r="AF122" s="375">
        <v>787</v>
      </c>
      <c r="AG122" s="375">
        <v>854</v>
      </c>
      <c r="AH122" s="375">
        <v>859</v>
      </c>
      <c r="AI122" s="375">
        <v>1061</v>
      </c>
      <c r="AJ122" s="375">
        <v>970</v>
      </c>
      <c r="AK122" s="375">
        <v>850</v>
      </c>
      <c r="AL122" s="375">
        <v>1112</v>
      </c>
      <c r="AM122" s="375">
        <v>1781</v>
      </c>
      <c r="AN122" s="375">
        <v>1942</v>
      </c>
      <c r="AO122" s="375">
        <v>2003</v>
      </c>
      <c r="AP122" s="375">
        <v>2011</v>
      </c>
      <c r="AQ122" s="372"/>
      <c r="AR122" s="372"/>
      <c r="AS122" s="692"/>
      <c r="AT122" s="427" t="s">
        <v>36</v>
      </c>
      <c r="AU122" s="566">
        <v>153</v>
      </c>
      <c r="AV122" s="566">
        <v>142</v>
      </c>
      <c r="AW122" s="566">
        <v>131</v>
      </c>
      <c r="AX122" s="566">
        <v>129</v>
      </c>
      <c r="AY122" s="566">
        <v>139</v>
      </c>
      <c r="AZ122" s="566">
        <v>154</v>
      </c>
      <c r="BA122" s="566">
        <v>167</v>
      </c>
      <c r="BB122" s="566">
        <v>197</v>
      </c>
      <c r="BC122" s="566">
        <v>155</v>
      </c>
      <c r="BD122" s="566">
        <v>175</v>
      </c>
      <c r="BE122" s="566">
        <v>175</v>
      </c>
      <c r="BF122" s="566">
        <v>225</v>
      </c>
      <c r="BG122" s="566">
        <v>278</v>
      </c>
      <c r="BH122" s="566">
        <v>342</v>
      </c>
      <c r="BI122" s="566">
        <v>379</v>
      </c>
      <c r="BJ122" s="566">
        <v>366</v>
      </c>
      <c r="BK122" s="566">
        <v>323</v>
      </c>
      <c r="BN122" s="696"/>
      <c r="BO122" s="456" t="s">
        <v>36</v>
      </c>
      <c r="BP122" s="566">
        <v>184</v>
      </c>
      <c r="BQ122" s="566">
        <v>173</v>
      </c>
      <c r="BR122" s="566">
        <v>185</v>
      </c>
      <c r="BS122" s="566">
        <v>190</v>
      </c>
      <c r="BT122" s="566">
        <v>217</v>
      </c>
      <c r="BU122" s="566">
        <v>251</v>
      </c>
      <c r="BV122" s="566">
        <v>240</v>
      </c>
      <c r="BW122" s="566">
        <v>284</v>
      </c>
      <c r="BX122" s="566">
        <v>275</v>
      </c>
      <c r="BY122" s="566">
        <v>247</v>
      </c>
      <c r="BZ122" s="566">
        <v>224</v>
      </c>
      <c r="CA122" s="566">
        <v>200</v>
      </c>
      <c r="CB122" s="566">
        <v>170</v>
      </c>
      <c r="CC122" s="566">
        <v>188</v>
      </c>
      <c r="CD122" s="566">
        <v>197</v>
      </c>
      <c r="CE122" s="566">
        <v>282</v>
      </c>
      <c r="CF122" s="566">
        <v>369</v>
      </c>
    </row>
    <row r="123" spans="2:84">
      <c r="B123" s="363" t="s">
        <v>36</v>
      </c>
      <c r="C123" s="116">
        <f t="shared" ref="C123:N123" si="95">Z123+$W$13*Z124+$W$6*(AU122+$W$13*AU123)+$W$8*(AU129+$W$13*AU130)+$W$10*(AU136+$W$13*AU137)</f>
        <v>789.8</v>
      </c>
      <c r="D123" s="116">
        <f t="shared" si="95"/>
        <v>741.4</v>
      </c>
      <c r="E123" s="116">
        <f t="shared" si="95"/>
        <v>757.8</v>
      </c>
      <c r="F123" s="116">
        <f t="shared" si="95"/>
        <v>748.6</v>
      </c>
      <c r="G123" s="116">
        <f t="shared" si="95"/>
        <v>874.6</v>
      </c>
      <c r="H123" s="116">
        <f t="shared" si="95"/>
        <v>1022.4000000000001</v>
      </c>
      <c r="I123" s="116">
        <f t="shared" si="95"/>
        <v>1006</v>
      </c>
      <c r="J123" s="116">
        <f t="shared" si="95"/>
        <v>1194.5999999999999</v>
      </c>
      <c r="K123" s="116">
        <f t="shared" si="95"/>
        <v>1095.2</v>
      </c>
      <c r="L123" s="116">
        <f t="shared" si="95"/>
        <v>1138.5999999999999</v>
      </c>
      <c r="M123" s="116">
        <f t="shared" si="95"/>
        <v>1104.2</v>
      </c>
      <c r="N123" s="116">
        <f t="shared" si="95"/>
        <v>1241.8000000000002</v>
      </c>
      <c r="O123" s="116">
        <f>AL123+$W$13*AL124+$W$6*(BG122+$W$13*BG123)+$W$8*(BG129+$W$13*BG130)+$W$10*(BG136+$W$13*BG137)</f>
        <v>1414.3999999999999</v>
      </c>
      <c r="P123" s="116">
        <f>AM123+$W$13*AM124+$W$6*(BH122+$W$13*BH123)+$W$8*(BH129+$W$13*BH130)+$W$10*(BH136+$W$13*BH137)</f>
        <v>1685.3999999999999</v>
      </c>
      <c r="Q123" s="116">
        <f>AN123+$W$13*AN124+$W$6*(BI122+$W$13*BI123)+$W$8*(BI129+$W$13*BI130)+$W$10*(BI136+$W$13*BI137)</f>
        <v>1847.5</v>
      </c>
      <c r="R123" s="116">
        <f>AO123+$W$13*AO124+$W$6*(BJ122+$W$13*BJ123)+$W$8*(BJ129+$W$13*BJ130)+$W$10*(BJ136+$W$13*BJ137)</f>
        <v>1935.8999999999999</v>
      </c>
      <c r="S123" s="116">
        <f>AP123+$W$13*AP124+$W$6*(BK122+$W$13*BK123)+$W$8*(BK129+$W$13*BK130)+$W$10*(BK136+$W$13*BK137)</f>
        <v>1951.3</v>
      </c>
      <c r="T123" s="116"/>
      <c r="U123" s="383">
        <v>174.11916864288347</v>
      </c>
      <c r="V123" s="116"/>
      <c r="W123" s="116"/>
      <c r="Y123" s="427" t="s">
        <v>36</v>
      </c>
      <c r="Z123" s="375">
        <v>426</v>
      </c>
      <c r="AA123" s="375">
        <v>395</v>
      </c>
      <c r="AB123" s="375">
        <v>409</v>
      </c>
      <c r="AC123" s="375">
        <v>404</v>
      </c>
      <c r="AD123" s="375">
        <v>460</v>
      </c>
      <c r="AE123" s="375">
        <v>537</v>
      </c>
      <c r="AF123" s="375">
        <v>526</v>
      </c>
      <c r="AG123" s="375">
        <v>627</v>
      </c>
      <c r="AH123" s="375">
        <v>568</v>
      </c>
      <c r="AI123" s="375">
        <v>602</v>
      </c>
      <c r="AJ123" s="375">
        <v>597</v>
      </c>
      <c r="AK123" s="375">
        <v>640</v>
      </c>
      <c r="AL123" s="375">
        <v>739</v>
      </c>
      <c r="AM123" s="375">
        <v>887</v>
      </c>
      <c r="AN123" s="375">
        <v>980</v>
      </c>
      <c r="AO123" s="375">
        <v>1027</v>
      </c>
      <c r="AP123" s="375">
        <v>1000</v>
      </c>
      <c r="AQ123" s="372"/>
      <c r="AR123" s="372"/>
      <c r="AS123" s="692"/>
      <c r="AT123" s="427" t="s">
        <v>162</v>
      </c>
      <c r="AU123" s="375">
        <v>0</v>
      </c>
      <c r="AV123" s="375">
        <v>0</v>
      </c>
      <c r="AW123" s="375">
        <v>0</v>
      </c>
      <c r="AX123" s="375">
        <v>0</v>
      </c>
      <c r="AY123" s="375">
        <v>0</v>
      </c>
      <c r="AZ123" s="375">
        <v>0</v>
      </c>
      <c r="BA123" s="375">
        <v>0</v>
      </c>
      <c r="BB123" s="375">
        <v>0</v>
      </c>
      <c r="BC123" s="375">
        <v>0</v>
      </c>
      <c r="BD123" s="566">
        <v>0</v>
      </c>
      <c r="BE123" s="566">
        <v>0</v>
      </c>
      <c r="BF123" s="566">
        <v>21</v>
      </c>
      <c r="BG123" s="566">
        <v>33</v>
      </c>
      <c r="BH123" s="566">
        <v>30</v>
      </c>
      <c r="BI123" s="566">
        <v>36</v>
      </c>
      <c r="BJ123" s="566">
        <v>37</v>
      </c>
      <c r="BK123" s="566">
        <v>31</v>
      </c>
      <c r="BN123" s="696"/>
      <c r="BO123" s="427" t="s">
        <v>162</v>
      </c>
      <c r="BP123" s="375">
        <v>0</v>
      </c>
      <c r="BQ123" s="375">
        <v>0</v>
      </c>
      <c r="BR123" s="375">
        <v>0</v>
      </c>
      <c r="BS123" s="375">
        <v>0</v>
      </c>
      <c r="BT123" s="375">
        <v>0</v>
      </c>
      <c r="BU123" s="375">
        <v>0</v>
      </c>
      <c r="BV123" s="375">
        <v>0</v>
      </c>
      <c r="BW123" s="375">
        <v>0</v>
      </c>
      <c r="BX123" s="375">
        <v>0</v>
      </c>
      <c r="BY123" s="566">
        <v>0</v>
      </c>
      <c r="BZ123" s="566">
        <v>0</v>
      </c>
      <c r="CA123" s="566">
        <v>26</v>
      </c>
      <c r="CB123" s="566">
        <v>23</v>
      </c>
      <c r="CC123" s="566">
        <v>25</v>
      </c>
      <c r="CD123" s="566">
        <v>18</v>
      </c>
      <c r="CE123" s="566">
        <v>24</v>
      </c>
      <c r="CF123" s="566">
        <v>44</v>
      </c>
    </row>
    <row r="124" spans="2:84" ht="18" customHeight="1">
      <c r="B124" s="363" t="s">
        <v>37</v>
      </c>
      <c r="C124" s="116">
        <f t="shared" ref="C124:N125" si="96">Z125+AU124*$W$6+AU131*$W$8+AU138*$W$10</f>
        <v>0</v>
      </c>
      <c r="D124" s="116">
        <f t="shared" si="96"/>
        <v>0</v>
      </c>
      <c r="E124" s="116">
        <f t="shared" si="96"/>
        <v>0</v>
      </c>
      <c r="F124" s="116">
        <f t="shared" si="96"/>
        <v>0</v>
      </c>
      <c r="G124" s="116">
        <f t="shared" si="96"/>
        <v>0</v>
      </c>
      <c r="H124" s="116">
        <f t="shared" si="96"/>
        <v>0</v>
      </c>
      <c r="I124" s="116">
        <f t="shared" si="96"/>
        <v>0</v>
      </c>
      <c r="J124" s="116">
        <f t="shared" si="96"/>
        <v>0</v>
      </c>
      <c r="K124" s="116">
        <f t="shared" si="96"/>
        <v>2</v>
      </c>
      <c r="L124" s="116">
        <f t="shared" si="96"/>
        <v>0</v>
      </c>
      <c r="M124" s="116">
        <f t="shared" si="96"/>
        <v>0</v>
      </c>
      <c r="N124" s="116">
        <f t="shared" si="96"/>
        <v>20</v>
      </c>
      <c r="O124" s="116">
        <f t="shared" ref="O124:S125" si="97">AL125+BG124*$W$6+BG131*$W$8+BG138*$W$10</f>
        <v>15</v>
      </c>
      <c r="P124" s="116">
        <f t="shared" si="97"/>
        <v>13.6</v>
      </c>
      <c r="Q124" s="116">
        <f t="shared" si="97"/>
        <v>15.799999999999999</v>
      </c>
      <c r="R124" s="116">
        <f t="shared" si="97"/>
        <v>34.799999999999997</v>
      </c>
      <c r="S124" s="116">
        <f t="shared" si="97"/>
        <v>0</v>
      </c>
      <c r="T124" s="116"/>
      <c r="U124" s="383"/>
      <c r="V124" s="116"/>
      <c r="W124" s="116"/>
      <c r="Y124" s="427" t="s">
        <v>162</v>
      </c>
      <c r="Z124" s="375">
        <v>0</v>
      </c>
      <c r="AA124" s="375">
        <v>0</v>
      </c>
      <c r="AB124" s="375">
        <v>0</v>
      </c>
      <c r="AC124" s="375">
        <v>0</v>
      </c>
      <c r="AD124" s="375">
        <v>0</v>
      </c>
      <c r="AE124" s="375">
        <v>0</v>
      </c>
      <c r="AF124" s="375">
        <v>0</v>
      </c>
      <c r="AG124" s="375">
        <v>0</v>
      </c>
      <c r="AH124" s="375">
        <v>0</v>
      </c>
      <c r="AI124" s="375">
        <v>0</v>
      </c>
      <c r="AJ124" s="375">
        <v>0</v>
      </c>
      <c r="AK124" s="375">
        <v>74</v>
      </c>
      <c r="AL124" s="375">
        <v>89</v>
      </c>
      <c r="AM124" s="375">
        <v>94</v>
      </c>
      <c r="AN124" s="375">
        <v>90</v>
      </c>
      <c r="AO124" s="375">
        <v>98</v>
      </c>
      <c r="AP124" s="375">
        <v>123</v>
      </c>
      <c r="AQ124" s="372"/>
      <c r="AR124" s="372"/>
      <c r="AS124" s="692"/>
      <c r="AT124" s="427" t="s">
        <v>37</v>
      </c>
      <c r="AU124" s="566">
        <v>0</v>
      </c>
      <c r="AV124" s="566">
        <v>0</v>
      </c>
      <c r="AW124" s="566">
        <v>0</v>
      </c>
      <c r="AX124" s="566">
        <v>0</v>
      </c>
      <c r="AY124" s="566">
        <v>0</v>
      </c>
      <c r="AZ124" s="566">
        <v>0</v>
      </c>
      <c r="BA124" s="566">
        <v>0</v>
      </c>
      <c r="BB124" s="566">
        <v>0</v>
      </c>
      <c r="BC124" s="566">
        <v>0</v>
      </c>
      <c r="BD124" s="566">
        <v>0</v>
      </c>
      <c r="BE124" s="566">
        <v>0</v>
      </c>
      <c r="BF124" s="566">
        <v>2</v>
      </c>
      <c r="BG124" s="566">
        <v>2</v>
      </c>
      <c r="BH124" s="566">
        <v>3</v>
      </c>
      <c r="BI124" s="566">
        <v>4</v>
      </c>
      <c r="BJ124" s="566">
        <v>4</v>
      </c>
      <c r="BK124" s="566">
        <v>0</v>
      </c>
      <c r="BN124" s="696"/>
      <c r="BO124" s="456" t="s">
        <v>37</v>
      </c>
      <c r="BP124" s="566">
        <v>0</v>
      </c>
      <c r="BQ124" s="566">
        <v>0</v>
      </c>
      <c r="BR124" s="566">
        <v>0</v>
      </c>
      <c r="BS124" s="566">
        <v>0</v>
      </c>
      <c r="BT124" s="566">
        <v>0</v>
      </c>
      <c r="BU124" s="566">
        <v>0</v>
      </c>
      <c r="BV124" s="566">
        <v>0</v>
      </c>
      <c r="BW124" s="566">
        <v>0</v>
      </c>
      <c r="BX124" s="566">
        <v>1</v>
      </c>
      <c r="BY124" s="566">
        <v>0</v>
      </c>
      <c r="BZ124" s="566">
        <v>0</v>
      </c>
      <c r="CA124" s="566">
        <v>9</v>
      </c>
      <c r="CB124" s="566">
        <v>6</v>
      </c>
      <c r="CC124" s="566">
        <v>5</v>
      </c>
      <c r="CD124" s="566">
        <v>6</v>
      </c>
      <c r="CE124" s="566">
        <v>14</v>
      </c>
      <c r="CF124" s="566">
        <v>0</v>
      </c>
    </row>
    <row r="125" spans="2:84">
      <c r="B125" s="363" t="s">
        <v>38</v>
      </c>
      <c r="C125" s="116">
        <f t="shared" si="96"/>
        <v>25.4</v>
      </c>
      <c r="D125" s="116">
        <f t="shared" si="96"/>
        <v>0</v>
      </c>
      <c r="E125" s="116">
        <f t="shared" si="96"/>
        <v>19.399999999999999</v>
      </c>
      <c r="F125" s="116">
        <f t="shared" si="96"/>
        <v>0</v>
      </c>
      <c r="G125" s="116">
        <f t="shared" si="96"/>
        <v>0</v>
      </c>
      <c r="H125" s="116">
        <f t="shared" si="96"/>
        <v>118.8</v>
      </c>
      <c r="I125" s="116">
        <f t="shared" si="96"/>
        <v>111.6</v>
      </c>
      <c r="J125" s="116">
        <f t="shared" si="96"/>
        <v>39</v>
      </c>
      <c r="K125" s="116">
        <f t="shared" si="96"/>
        <v>129.4</v>
      </c>
      <c r="L125" s="116">
        <f t="shared" si="96"/>
        <v>105</v>
      </c>
      <c r="M125" s="116">
        <f t="shared" si="96"/>
        <v>198</v>
      </c>
      <c r="N125" s="116">
        <f t="shared" si="96"/>
        <v>230.4</v>
      </c>
      <c r="O125" s="116">
        <f t="shared" si="97"/>
        <v>234.79999999999998</v>
      </c>
      <c r="P125" s="116">
        <f t="shared" si="97"/>
        <v>253.79999999999998</v>
      </c>
      <c r="Q125" s="116">
        <f t="shared" si="97"/>
        <v>192.79999999999998</v>
      </c>
      <c r="R125" s="116">
        <f t="shared" si="97"/>
        <v>222</v>
      </c>
      <c r="S125" s="116">
        <f t="shared" si="97"/>
        <v>299.59999999999997</v>
      </c>
      <c r="T125" s="116"/>
      <c r="U125" s="383">
        <v>54.349915669974436</v>
      </c>
      <c r="V125" s="116"/>
      <c r="W125" s="116"/>
      <c r="Y125" s="427" t="s">
        <v>37</v>
      </c>
      <c r="Z125" s="375">
        <v>0</v>
      </c>
      <c r="AA125" s="375">
        <v>0</v>
      </c>
      <c r="AB125" s="375">
        <v>0</v>
      </c>
      <c r="AC125" s="375">
        <v>0</v>
      </c>
      <c r="AD125" s="375">
        <v>0</v>
      </c>
      <c r="AE125" s="375">
        <v>0</v>
      </c>
      <c r="AF125" s="375">
        <v>0</v>
      </c>
      <c r="AG125" s="375">
        <v>0</v>
      </c>
      <c r="AH125" s="375">
        <v>1</v>
      </c>
      <c r="AI125" s="375">
        <v>0</v>
      </c>
      <c r="AJ125" s="375">
        <v>0</v>
      </c>
      <c r="AK125" s="375">
        <v>10</v>
      </c>
      <c r="AL125" s="375">
        <v>8</v>
      </c>
      <c r="AM125" s="375">
        <v>8</v>
      </c>
      <c r="AN125" s="375">
        <v>8</v>
      </c>
      <c r="AO125" s="375">
        <v>18</v>
      </c>
      <c r="AP125" s="375">
        <v>0</v>
      </c>
      <c r="AQ125" s="372"/>
      <c r="AR125" s="372"/>
      <c r="AS125" s="693"/>
      <c r="AT125" s="442" t="s">
        <v>38</v>
      </c>
      <c r="AU125" s="568">
        <v>8</v>
      </c>
      <c r="AV125" s="568">
        <v>0</v>
      </c>
      <c r="AW125" s="569">
        <v>5</v>
      </c>
      <c r="AX125" s="568">
        <v>0</v>
      </c>
      <c r="AY125" s="568">
        <v>0</v>
      </c>
      <c r="AZ125" s="569">
        <v>17</v>
      </c>
      <c r="BA125" s="569">
        <v>19</v>
      </c>
      <c r="BB125" s="569">
        <v>5</v>
      </c>
      <c r="BC125" s="569">
        <v>37</v>
      </c>
      <c r="BD125" s="569">
        <v>25</v>
      </c>
      <c r="BE125" s="569">
        <v>52</v>
      </c>
      <c r="BF125" s="569">
        <v>56</v>
      </c>
      <c r="BG125" s="569">
        <v>52</v>
      </c>
      <c r="BH125" s="569">
        <v>54</v>
      </c>
      <c r="BI125" s="569">
        <v>34</v>
      </c>
      <c r="BJ125" s="569">
        <v>33</v>
      </c>
      <c r="BK125" s="569">
        <v>54</v>
      </c>
      <c r="BN125" s="696"/>
      <c r="BO125" s="567" t="s">
        <v>38</v>
      </c>
      <c r="BP125" s="568">
        <v>13</v>
      </c>
      <c r="BQ125" s="568">
        <v>0</v>
      </c>
      <c r="BR125" s="569">
        <v>10</v>
      </c>
      <c r="BS125" s="568">
        <v>0</v>
      </c>
      <c r="BT125" s="568">
        <v>0</v>
      </c>
      <c r="BU125" s="569">
        <v>46</v>
      </c>
      <c r="BV125" s="569">
        <v>47</v>
      </c>
      <c r="BW125" s="569">
        <v>14</v>
      </c>
      <c r="BX125" s="569">
        <v>49</v>
      </c>
      <c r="BY125" s="569">
        <v>23</v>
      </c>
      <c r="BZ125" s="569">
        <v>49</v>
      </c>
      <c r="CA125" s="569">
        <v>47</v>
      </c>
      <c r="CB125" s="569">
        <v>43</v>
      </c>
      <c r="CC125" s="569">
        <v>50</v>
      </c>
      <c r="CD125" s="569">
        <v>47</v>
      </c>
      <c r="CE125" s="569">
        <v>66</v>
      </c>
      <c r="CF125" s="569">
        <v>72</v>
      </c>
    </row>
    <row r="126" spans="2:84" ht="18" customHeight="1">
      <c r="B126" s="363" t="s">
        <v>39</v>
      </c>
      <c r="C126" s="116">
        <f t="shared" ref="C126:N129" si="98">Z127</f>
        <v>0</v>
      </c>
      <c r="D126" s="116">
        <f t="shared" si="98"/>
        <v>0</v>
      </c>
      <c r="E126" s="116">
        <f t="shared" si="98"/>
        <v>0</v>
      </c>
      <c r="F126" s="116">
        <f t="shared" si="98"/>
        <v>74</v>
      </c>
      <c r="G126" s="116">
        <f t="shared" si="98"/>
        <v>74</v>
      </c>
      <c r="H126" s="116">
        <f t="shared" si="98"/>
        <v>72</v>
      </c>
      <c r="I126" s="116">
        <f t="shared" si="98"/>
        <v>70</v>
      </c>
      <c r="J126" s="116">
        <f t="shared" si="98"/>
        <v>105</v>
      </c>
      <c r="K126" s="116">
        <f t="shared" si="98"/>
        <v>86</v>
      </c>
      <c r="L126" s="116">
        <f t="shared" si="98"/>
        <v>75</v>
      </c>
      <c r="M126" s="116">
        <f t="shared" si="98"/>
        <v>97</v>
      </c>
      <c r="N126" s="116">
        <f t="shared" si="98"/>
        <v>102</v>
      </c>
      <c r="O126" s="116">
        <f t="shared" ref="O126:O129" si="99">AL127</f>
        <v>100</v>
      </c>
      <c r="P126" s="116">
        <f t="shared" ref="P126:P129" si="100">AM127</f>
        <v>120</v>
      </c>
      <c r="Q126" s="116">
        <f t="shared" ref="Q126:Q129" si="101">AN127</f>
        <v>129</v>
      </c>
      <c r="R126" s="116">
        <f t="shared" ref="R126:S129" si="102">AO127</f>
        <v>162</v>
      </c>
      <c r="S126" s="116">
        <f t="shared" si="102"/>
        <v>126</v>
      </c>
      <c r="T126" s="116"/>
      <c r="U126" s="393">
        <v>12.151817422372122</v>
      </c>
      <c r="V126" s="116"/>
      <c r="Y126" s="427" t="s">
        <v>38</v>
      </c>
      <c r="Z126" s="375">
        <v>14</v>
      </c>
      <c r="AA126" s="375">
        <v>0</v>
      </c>
      <c r="AB126" s="375">
        <v>10</v>
      </c>
      <c r="AC126" s="375">
        <v>0</v>
      </c>
      <c r="AD126" s="375">
        <v>0</v>
      </c>
      <c r="AE126" s="375">
        <v>60</v>
      </c>
      <c r="AF126" s="375">
        <v>58</v>
      </c>
      <c r="AG126" s="375">
        <v>20</v>
      </c>
      <c r="AH126" s="375">
        <v>69</v>
      </c>
      <c r="AI126" s="375">
        <v>59</v>
      </c>
      <c r="AJ126" s="375">
        <v>111</v>
      </c>
      <c r="AK126" s="375">
        <v>126</v>
      </c>
      <c r="AL126" s="375">
        <v>134</v>
      </c>
      <c r="AM126" s="375">
        <v>144</v>
      </c>
      <c r="AN126" s="375">
        <v>104</v>
      </c>
      <c r="AO126" s="375">
        <v>120</v>
      </c>
      <c r="AP126" s="375">
        <v>171</v>
      </c>
      <c r="AQ126" s="372"/>
      <c r="AR126" s="372"/>
      <c r="AS126" s="692" t="s">
        <v>100</v>
      </c>
      <c r="AT126" s="435" t="s">
        <v>33</v>
      </c>
      <c r="AU126" s="565">
        <v>606</v>
      </c>
      <c r="AV126" s="565">
        <v>637</v>
      </c>
      <c r="AW126" s="565">
        <v>765</v>
      </c>
      <c r="AX126" s="565">
        <v>823</v>
      </c>
      <c r="AY126" s="565">
        <v>872</v>
      </c>
      <c r="AZ126" s="565">
        <v>965</v>
      </c>
      <c r="BA126" s="565">
        <v>583</v>
      </c>
      <c r="BB126" s="565">
        <v>577</v>
      </c>
      <c r="BC126" s="565">
        <v>506</v>
      </c>
      <c r="BD126" s="565">
        <v>540</v>
      </c>
      <c r="BE126" s="565">
        <v>492</v>
      </c>
      <c r="BF126" s="566">
        <v>780</v>
      </c>
      <c r="BG126" s="566">
        <v>745</v>
      </c>
      <c r="BH126" s="566">
        <v>749</v>
      </c>
      <c r="BI126" s="566">
        <v>826</v>
      </c>
      <c r="BJ126" s="566">
        <v>761</v>
      </c>
      <c r="BK126" s="566">
        <v>504</v>
      </c>
      <c r="BN126" s="694" t="s">
        <v>52</v>
      </c>
      <c r="BO126" s="484" t="s">
        <v>33</v>
      </c>
      <c r="BP126" s="565">
        <v>841</v>
      </c>
      <c r="BQ126" s="565">
        <v>885</v>
      </c>
      <c r="BR126" s="565">
        <v>1039</v>
      </c>
      <c r="BS126" s="565">
        <v>1139</v>
      </c>
      <c r="BT126" s="565">
        <v>1236</v>
      </c>
      <c r="BU126" s="565">
        <v>1445</v>
      </c>
      <c r="BV126" s="565">
        <v>935</v>
      </c>
      <c r="BW126" s="565">
        <v>886</v>
      </c>
      <c r="BX126" s="565">
        <v>785</v>
      </c>
      <c r="BY126" s="565">
        <v>876</v>
      </c>
      <c r="BZ126" s="565">
        <v>797</v>
      </c>
      <c r="CA126" s="565">
        <v>1176</v>
      </c>
      <c r="CB126" s="565">
        <v>1063</v>
      </c>
      <c r="CC126" s="565">
        <v>1195</v>
      </c>
      <c r="CD126" s="565">
        <v>1404</v>
      </c>
      <c r="CE126" s="565">
        <v>1284</v>
      </c>
      <c r="CF126" s="565">
        <v>829</v>
      </c>
    </row>
    <row r="127" spans="2:84">
      <c r="B127" s="363" t="s">
        <v>15</v>
      </c>
      <c r="C127" s="116">
        <f t="shared" si="98"/>
        <v>337</v>
      </c>
      <c r="D127" s="116">
        <f t="shared" si="98"/>
        <v>402</v>
      </c>
      <c r="E127" s="116">
        <f t="shared" si="98"/>
        <v>342</v>
      </c>
      <c r="F127" s="116">
        <f t="shared" si="98"/>
        <v>426</v>
      </c>
      <c r="G127" s="116">
        <f t="shared" si="98"/>
        <v>406</v>
      </c>
      <c r="H127" s="116">
        <f t="shared" si="98"/>
        <v>423</v>
      </c>
      <c r="I127" s="116">
        <f t="shared" si="98"/>
        <v>508</v>
      </c>
      <c r="J127" s="116">
        <f t="shared" si="98"/>
        <v>540</v>
      </c>
      <c r="K127" s="116">
        <f t="shared" si="98"/>
        <v>499</v>
      </c>
      <c r="L127" s="116">
        <f t="shared" si="98"/>
        <v>456</v>
      </c>
      <c r="M127" s="116">
        <f t="shared" si="98"/>
        <v>442</v>
      </c>
      <c r="N127" s="116">
        <f t="shared" si="98"/>
        <v>574</v>
      </c>
      <c r="O127" s="116">
        <f t="shared" si="99"/>
        <v>502</v>
      </c>
      <c r="P127" s="116">
        <f t="shared" si="100"/>
        <v>680</v>
      </c>
      <c r="Q127" s="116">
        <f t="shared" si="101"/>
        <v>637</v>
      </c>
      <c r="R127" s="116">
        <f t="shared" si="102"/>
        <v>686</v>
      </c>
      <c r="S127" s="116">
        <f t="shared" si="102"/>
        <v>660</v>
      </c>
      <c r="T127" s="116"/>
      <c r="U127" s="383">
        <v>67.730593776618576</v>
      </c>
      <c r="V127" s="116"/>
      <c r="Y127" s="427" t="s">
        <v>39</v>
      </c>
      <c r="Z127" s="375"/>
      <c r="AA127" s="375"/>
      <c r="AB127" s="375"/>
      <c r="AC127" s="375">
        <v>74</v>
      </c>
      <c r="AD127" s="375">
        <v>74</v>
      </c>
      <c r="AE127" s="375">
        <v>72</v>
      </c>
      <c r="AF127" s="375">
        <v>70</v>
      </c>
      <c r="AG127" s="375">
        <v>105</v>
      </c>
      <c r="AH127" s="375">
        <v>86</v>
      </c>
      <c r="AI127" s="375">
        <v>75</v>
      </c>
      <c r="AJ127" s="375">
        <v>97</v>
      </c>
      <c r="AK127" s="375">
        <v>102</v>
      </c>
      <c r="AL127" s="375">
        <v>100</v>
      </c>
      <c r="AM127" s="375">
        <v>120</v>
      </c>
      <c r="AN127" s="375">
        <v>129</v>
      </c>
      <c r="AO127" s="375">
        <v>162</v>
      </c>
      <c r="AP127" s="375">
        <v>126</v>
      </c>
      <c r="AQ127" s="372"/>
      <c r="AR127" s="372"/>
      <c r="AS127" s="692"/>
      <c r="AT127" s="427" t="s">
        <v>9</v>
      </c>
      <c r="AU127" s="566">
        <v>401</v>
      </c>
      <c r="AV127" s="566">
        <v>441</v>
      </c>
      <c r="AW127" s="566">
        <v>482</v>
      </c>
      <c r="AX127" s="566">
        <v>562</v>
      </c>
      <c r="AY127" s="566">
        <v>591</v>
      </c>
      <c r="AZ127" s="566">
        <v>734</v>
      </c>
      <c r="BA127" s="566">
        <v>461</v>
      </c>
      <c r="BB127" s="566">
        <v>466</v>
      </c>
      <c r="BC127" s="566">
        <v>430</v>
      </c>
      <c r="BD127" s="566">
        <v>461</v>
      </c>
      <c r="BE127" s="566">
        <v>413</v>
      </c>
      <c r="BF127" s="566">
        <v>564</v>
      </c>
      <c r="BG127" s="566">
        <v>636</v>
      </c>
      <c r="BH127" s="566">
        <v>585</v>
      </c>
      <c r="BI127" s="566">
        <v>606</v>
      </c>
      <c r="BJ127" s="566">
        <v>653</v>
      </c>
      <c r="BK127" s="566">
        <v>444</v>
      </c>
      <c r="BN127" s="692"/>
      <c r="BO127" s="456" t="s">
        <v>9</v>
      </c>
      <c r="BP127" s="566">
        <v>564</v>
      </c>
      <c r="BQ127" s="566">
        <v>620</v>
      </c>
      <c r="BR127" s="566">
        <v>704</v>
      </c>
      <c r="BS127" s="566">
        <v>817</v>
      </c>
      <c r="BT127" s="566">
        <v>849</v>
      </c>
      <c r="BU127" s="566">
        <v>1081</v>
      </c>
      <c r="BV127" s="566">
        <v>751</v>
      </c>
      <c r="BW127" s="566">
        <v>758</v>
      </c>
      <c r="BX127" s="566">
        <v>654</v>
      </c>
      <c r="BY127" s="566">
        <v>722</v>
      </c>
      <c r="BZ127" s="566">
        <v>697</v>
      </c>
      <c r="CA127" s="566">
        <v>890</v>
      </c>
      <c r="CB127" s="566">
        <v>910</v>
      </c>
      <c r="CC127" s="566">
        <v>912</v>
      </c>
      <c r="CD127" s="566">
        <v>1029</v>
      </c>
      <c r="CE127" s="566">
        <v>1067</v>
      </c>
      <c r="CF127" s="566">
        <v>731</v>
      </c>
    </row>
    <row r="128" spans="2:84">
      <c r="B128" s="363" t="s">
        <v>40</v>
      </c>
      <c r="C128" s="116">
        <f t="shared" si="98"/>
        <v>0</v>
      </c>
      <c r="D128" s="116">
        <f t="shared" si="98"/>
        <v>0</v>
      </c>
      <c r="E128" s="116">
        <f t="shared" si="98"/>
        <v>0</v>
      </c>
      <c r="F128" s="116">
        <f t="shared" si="98"/>
        <v>1355</v>
      </c>
      <c r="G128" s="116">
        <f t="shared" si="98"/>
        <v>1990</v>
      </c>
      <c r="H128" s="116">
        <f t="shared" si="98"/>
        <v>12078</v>
      </c>
      <c r="I128" s="116">
        <f t="shared" si="98"/>
        <v>5513</v>
      </c>
      <c r="J128" s="116">
        <f t="shared" si="98"/>
        <v>8803</v>
      </c>
      <c r="K128" s="116">
        <f t="shared" si="98"/>
        <v>5493</v>
      </c>
      <c r="L128" s="116">
        <f t="shared" si="98"/>
        <v>3289</v>
      </c>
      <c r="M128" s="116">
        <f t="shared" si="98"/>
        <v>3273</v>
      </c>
      <c r="N128" s="116">
        <f t="shared" si="98"/>
        <v>5133</v>
      </c>
      <c r="O128" s="116">
        <f t="shared" si="99"/>
        <v>9848.5</v>
      </c>
      <c r="P128" s="116">
        <f t="shared" si="100"/>
        <v>11034</v>
      </c>
      <c r="Q128" s="116">
        <f t="shared" si="101"/>
        <v>30039</v>
      </c>
      <c r="R128" s="116">
        <f t="shared" si="102"/>
        <v>33321.25</v>
      </c>
      <c r="S128" s="116">
        <f t="shared" si="102"/>
        <v>12138</v>
      </c>
      <c r="T128" s="116"/>
      <c r="U128" s="393">
        <v>3842.1328324748156</v>
      </c>
      <c r="V128" s="116"/>
      <c r="Y128" s="427" t="s">
        <v>15</v>
      </c>
      <c r="Z128" s="375">
        <v>337</v>
      </c>
      <c r="AA128" s="375">
        <v>402</v>
      </c>
      <c r="AB128" s="375">
        <v>342</v>
      </c>
      <c r="AC128" s="375">
        <v>426</v>
      </c>
      <c r="AD128" s="375">
        <v>406</v>
      </c>
      <c r="AE128" s="375">
        <v>423</v>
      </c>
      <c r="AF128" s="375">
        <v>508</v>
      </c>
      <c r="AG128" s="375">
        <v>540</v>
      </c>
      <c r="AH128" s="375">
        <v>499</v>
      </c>
      <c r="AI128" s="375">
        <v>456</v>
      </c>
      <c r="AJ128" s="375">
        <v>442</v>
      </c>
      <c r="AK128" s="375">
        <v>574</v>
      </c>
      <c r="AL128" s="375">
        <v>502</v>
      </c>
      <c r="AM128" s="375">
        <v>680</v>
      </c>
      <c r="AN128" s="375">
        <v>637</v>
      </c>
      <c r="AO128" s="375">
        <v>686</v>
      </c>
      <c r="AP128" s="375">
        <v>660</v>
      </c>
      <c r="AQ128" s="372"/>
      <c r="AR128" s="372"/>
      <c r="AS128" s="692"/>
      <c r="AT128" s="427" t="s">
        <v>34</v>
      </c>
      <c r="AU128" s="566">
        <v>422</v>
      </c>
      <c r="AV128" s="566">
        <v>308</v>
      </c>
      <c r="AW128" s="566">
        <v>286</v>
      </c>
      <c r="AX128" s="566">
        <v>386</v>
      </c>
      <c r="AY128" s="566">
        <v>448</v>
      </c>
      <c r="AZ128" s="566">
        <v>500</v>
      </c>
      <c r="BA128" s="566">
        <v>421</v>
      </c>
      <c r="BB128" s="566">
        <v>400</v>
      </c>
      <c r="BC128" s="566">
        <v>352</v>
      </c>
      <c r="BD128" s="566">
        <v>337</v>
      </c>
      <c r="BE128" s="566">
        <v>357</v>
      </c>
      <c r="BF128" s="566">
        <v>342</v>
      </c>
      <c r="BG128" s="566">
        <v>505</v>
      </c>
      <c r="BH128" s="566">
        <v>536</v>
      </c>
      <c r="BI128" s="566">
        <v>498</v>
      </c>
      <c r="BJ128" s="566">
        <v>549</v>
      </c>
      <c r="BK128" s="566">
        <v>476</v>
      </c>
      <c r="BN128" s="692"/>
      <c r="BO128" s="456" t="s">
        <v>34</v>
      </c>
      <c r="BP128" s="566">
        <v>575</v>
      </c>
      <c r="BQ128" s="566">
        <v>447</v>
      </c>
      <c r="BR128" s="566">
        <v>468</v>
      </c>
      <c r="BS128" s="566">
        <v>569</v>
      </c>
      <c r="BT128" s="566">
        <v>647</v>
      </c>
      <c r="BU128" s="566">
        <v>788</v>
      </c>
      <c r="BV128" s="566">
        <v>652</v>
      </c>
      <c r="BW128" s="566">
        <v>662</v>
      </c>
      <c r="BX128" s="566">
        <v>591</v>
      </c>
      <c r="BY128" s="566">
        <v>546</v>
      </c>
      <c r="BZ128" s="566">
        <v>565</v>
      </c>
      <c r="CA128" s="566">
        <v>614</v>
      </c>
      <c r="CB128" s="566">
        <v>821</v>
      </c>
      <c r="CC128" s="566">
        <v>804</v>
      </c>
      <c r="CD128" s="566">
        <v>857</v>
      </c>
      <c r="CE128" s="566">
        <v>950</v>
      </c>
      <c r="CF128" s="566">
        <v>778</v>
      </c>
    </row>
    <row r="129" spans="2:84">
      <c r="B129" s="365" t="s">
        <v>41</v>
      </c>
      <c r="C129" s="366">
        <f t="shared" si="98"/>
        <v>18.526840724257404</v>
      </c>
      <c r="D129" s="366">
        <f t="shared" si="98"/>
        <v>17.448280939409557</v>
      </c>
      <c r="E129" s="366">
        <f t="shared" si="98"/>
        <v>16.766647080526365</v>
      </c>
      <c r="F129" s="366">
        <f t="shared" si="98"/>
        <v>15.307282325898608</v>
      </c>
      <c r="G129" s="366">
        <f t="shared" si="98"/>
        <v>16.136953623798501</v>
      </c>
      <c r="H129" s="366">
        <f t="shared" si="98"/>
        <v>16.480818414322247</v>
      </c>
      <c r="I129" s="366">
        <f t="shared" si="98"/>
        <v>16.424326321596219</v>
      </c>
      <c r="J129" s="366">
        <f t="shared" si="98"/>
        <v>20.727044330090028</v>
      </c>
      <c r="K129" s="366">
        <f t="shared" si="98"/>
        <v>20.625158585358189</v>
      </c>
      <c r="L129" s="366">
        <f t="shared" si="98"/>
        <v>22.263862521265317</v>
      </c>
      <c r="M129" s="366">
        <f t="shared" si="98"/>
        <v>21.724100287471344</v>
      </c>
      <c r="N129" s="366">
        <f t="shared" si="98"/>
        <v>20.372054404554799</v>
      </c>
      <c r="O129" s="366">
        <f t="shared" si="99"/>
        <v>21.06864945919807</v>
      </c>
      <c r="P129" s="366">
        <f t="shared" si="100"/>
        <v>25.052081024777273</v>
      </c>
      <c r="Q129" s="366">
        <f t="shared" si="101"/>
        <v>27.061328357565113</v>
      </c>
      <c r="R129" s="366">
        <f t="shared" si="102"/>
        <v>27.470182046453235</v>
      </c>
      <c r="S129" s="366">
        <f t="shared" si="102"/>
        <v>30.84918820475065</v>
      </c>
      <c r="T129" s="378"/>
      <c r="U129" s="389">
        <v>2.3587704350634757</v>
      </c>
      <c r="Y129" s="427" t="s">
        <v>40</v>
      </c>
      <c r="Z129" s="375"/>
      <c r="AA129" s="375"/>
      <c r="AB129" s="375"/>
      <c r="AC129" s="375">
        <v>1355</v>
      </c>
      <c r="AD129" s="375">
        <v>1990</v>
      </c>
      <c r="AE129" s="375">
        <v>12078</v>
      </c>
      <c r="AF129" s="375">
        <v>5513</v>
      </c>
      <c r="AG129" s="375">
        <v>8803</v>
      </c>
      <c r="AH129" s="375">
        <v>5493</v>
      </c>
      <c r="AI129" s="375">
        <v>3289</v>
      </c>
      <c r="AJ129" s="375">
        <v>3273</v>
      </c>
      <c r="AK129" s="375">
        <v>5133</v>
      </c>
      <c r="AL129" s="375">
        <v>9848.5</v>
      </c>
      <c r="AM129" s="375">
        <v>11034</v>
      </c>
      <c r="AN129" s="375">
        <v>30039</v>
      </c>
      <c r="AO129" s="375">
        <v>33321.25</v>
      </c>
      <c r="AP129" s="375">
        <v>12138</v>
      </c>
      <c r="AQ129" s="372"/>
      <c r="AR129" s="372"/>
      <c r="AS129" s="692"/>
      <c r="AT129" s="427" t="s">
        <v>36</v>
      </c>
      <c r="AU129" s="566">
        <v>149</v>
      </c>
      <c r="AV129" s="566">
        <v>150</v>
      </c>
      <c r="AW129" s="566">
        <v>142</v>
      </c>
      <c r="AX129" s="566">
        <v>149</v>
      </c>
      <c r="AY129" s="566">
        <v>175</v>
      </c>
      <c r="AZ129" s="566">
        <v>217</v>
      </c>
      <c r="BA129" s="566">
        <v>194</v>
      </c>
      <c r="BB129" s="566">
        <v>218</v>
      </c>
      <c r="BC129" s="566">
        <v>222</v>
      </c>
      <c r="BD129" s="566">
        <v>237</v>
      </c>
      <c r="BE129" s="566">
        <v>228</v>
      </c>
      <c r="BF129" s="566">
        <v>230</v>
      </c>
      <c r="BG129" s="566">
        <v>258</v>
      </c>
      <c r="BH129" s="566">
        <v>331</v>
      </c>
      <c r="BI129" s="566">
        <v>354</v>
      </c>
      <c r="BJ129" s="566">
        <v>368</v>
      </c>
      <c r="BK129" s="566">
        <v>361</v>
      </c>
      <c r="BN129" s="692"/>
      <c r="BO129" s="456" t="s">
        <v>36</v>
      </c>
      <c r="BP129" s="566">
        <v>213</v>
      </c>
      <c r="BQ129" s="566">
        <v>213</v>
      </c>
      <c r="BR129" s="566">
        <v>208</v>
      </c>
      <c r="BS129" s="566">
        <v>209</v>
      </c>
      <c r="BT129" s="566">
        <v>283</v>
      </c>
      <c r="BU129" s="566">
        <v>344</v>
      </c>
      <c r="BV129" s="566">
        <v>349</v>
      </c>
      <c r="BW129" s="566">
        <v>409</v>
      </c>
      <c r="BX129" s="566">
        <v>371</v>
      </c>
      <c r="BY129" s="566">
        <v>408</v>
      </c>
      <c r="BZ129" s="566">
        <v>377</v>
      </c>
      <c r="CA129" s="566">
        <v>399</v>
      </c>
      <c r="CB129" s="566">
        <v>463</v>
      </c>
      <c r="CC129" s="566">
        <v>528</v>
      </c>
      <c r="CD129" s="566">
        <v>612</v>
      </c>
      <c r="CE129" s="566">
        <v>634</v>
      </c>
      <c r="CF129" s="566">
        <v>608</v>
      </c>
    </row>
    <row r="130" spans="2:84" ht="18" customHeight="1">
      <c r="C130" s="363"/>
      <c r="D130" s="363"/>
      <c r="E130" s="363"/>
      <c r="U130" s="82"/>
      <c r="W130" s="368"/>
      <c r="Y130" s="442" t="s">
        <v>41</v>
      </c>
      <c r="Z130" s="570">
        <v>18.526840724257404</v>
      </c>
      <c r="AA130" s="570">
        <v>17.448280939409557</v>
      </c>
      <c r="AB130" s="570">
        <v>16.766647080526365</v>
      </c>
      <c r="AC130" s="570">
        <v>15.307282325898608</v>
      </c>
      <c r="AD130" s="570">
        <v>16.136953623798501</v>
      </c>
      <c r="AE130" s="570">
        <v>16.480818414322247</v>
      </c>
      <c r="AF130" s="570">
        <v>16.424326321596219</v>
      </c>
      <c r="AG130" s="570">
        <v>20.727044330090028</v>
      </c>
      <c r="AH130" s="570">
        <v>20.625158585358189</v>
      </c>
      <c r="AI130" s="570">
        <v>22.263862521265317</v>
      </c>
      <c r="AJ130" s="570">
        <v>21.724100287471344</v>
      </c>
      <c r="AK130" s="570">
        <v>20.372054404554799</v>
      </c>
      <c r="AL130" s="570">
        <v>21.06864945919807</v>
      </c>
      <c r="AM130" s="570">
        <v>25.052081024777273</v>
      </c>
      <c r="AN130" s="570">
        <f>(AN123+AN125+$W$13*AN124)/CX9*100</f>
        <v>27.061328357565113</v>
      </c>
      <c r="AO130" s="570">
        <f t="shared" ref="AO130:AP130" si="103">(AO123+AO125+$W$13*AO124)/CY9*100</f>
        <v>27.470182046453235</v>
      </c>
      <c r="AP130" s="570">
        <f t="shared" si="103"/>
        <v>30.84918820475065</v>
      </c>
      <c r="AQ130" s="372"/>
      <c r="AR130" s="372"/>
      <c r="AS130" s="692"/>
      <c r="AT130" s="427" t="s">
        <v>162</v>
      </c>
      <c r="AU130" s="375">
        <v>0</v>
      </c>
      <c r="AV130" s="375">
        <v>0</v>
      </c>
      <c r="AW130" s="375">
        <v>0</v>
      </c>
      <c r="AX130" s="375">
        <v>0</v>
      </c>
      <c r="AY130" s="375">
        <v>0</v>
      </c>
      <c r="AZ130" s="375">
        <v>0</v>
      </c>
      <c r="BA130" s="375">
        <v>0</v>
      </c>
      <c r="BB130" s="375">
        <v>0</v>
      </c>
      <c r="BC130" s="375">
        <v>0</v>
      </c>
      <c r="BD130" s="566">
        <v>0</v>
      </c>
      <c r="BE130" s="566">
        <v>0</v>
      </c>
      <c r="BF130" s="566">
        <v>24</v>
      </c>
      <c r="BG130" s="566">
        <v>31</v>
      </c>
      <c r="BH130" s="566">
        <v>38</v>
      </c>
      <c r="BI130" s="566">
        <v>33</v>
      </c>
      <c r="BJ130" s="566">
        <v>35</v>
      </c>
      <c r="BK130" s="566">
        <v>48</v>
      </c>
      <c r="BN130" s="692"/>
      <c r="BO130" s="427" t="s">
        <v>162</v>
      </c>
      <c r="BP130" s="375">
        <v>0</v>
      </c>
      <c r="BQ130" s="375">
        <v>0</v>
      </c>
      <c r="BR130" s="375">
        <v>0</v>
      </c>
      <c r="BS130" s="375">
        <v>0</v>
      </c>
      <c r="BT130" s="375">
        <v>0</v>
      </c>
      <c r="BU130" s="375">
        <v>0</v>
      </c>
      <c r="BV130" s="375">
        <v>0</v>
      </c>
      <c r="BW130" s="375">
        <v>0</v>
      </c>
      <c r="BX130" s="375">
        <v>0</v>
      </c>
      <c r="BY130" s="566">
        <v>0</v>
      </c>
      <c r="BZ130" s="566">
        <v>0</v>
      </c>
      <c r="CA130" s="566">
        <v>55</v>
      </c>
      <c r="CB130" s="566">
        <v>61</v>
      </c>
      <c r="CC130" s="566">
        <v>62</v>
      </c>
      <c r="CD130" s="566">
        <v>63</v>
      </c>
      <c r="CE130" s="566">
        <v>56</v>
      </c>
      <c r="CF130" s="566">
        <v>90</v>
      </c>
    </row>
    <row r="131" spans="2:84">
      <c r="C131" s="363"/>
      <c r="D131" s="363"/>
      <c r="E131" s="363"/>
      <c r="U131" s="82"/>
      <c r="Z131" s="427"/>
      <c r="AA131" s="427"/>
      <c r="AB131" s="427"/>
      <c r="AC131" s="575"/>
      <c r="AD131" s="575"/>
      <c r="AE131" s="575"/>
      <c r="AF131" s="575"/>
      <c r="AG131" s="575"/>
      <c r="AH131" s="575"/>
      <c r="AI131" s="575"/>
      <c r="AJ131" s="575"/>
      <c r="AK131" s="575"/>
      <c r="AL131" s="575"/>
      <c r="AM131" s="575"/>
      <c r="AN131" s="575"/>
      <c r="AO131" s="575"/>
      <c r="AP131" s="575"/>
      <c r="AQ131" s="372"/>
      <c r="AR131" s="372"/>
      <c r="AS131" s="692"/>
      <c r="AT131" s="427" t="s">
        <v>37</v>
      </c>
      <c r="AU131" s="566">
        <v>0</v>
      </c>
      <c r="AV131" s="566">
        <v>0</v>
      </c>
      <c r="AW131" s="566">
        <v>0</v>
      </c>
      <c r="AX131" s="566">
        <v>0</v>
      </c>
      <c r="AY131" s="566">
        <v>0</v>
      </c>
      <c r="AZ131" s="566">
        <v>0</v>
      </c>
      <c r="BA131" s="566">
        <v>0</v>
      </c>
      <c r="BB131" s="566">
        <v>0</v>
      </c>
      <c r="BC131" s="566">
        <v>1</v>
      </c>
      <c r="BD131" s="566">
        <v>0</v>
      </c>
      <c r="BE131" s="566">
        <v>0</v>
      </c>
      <c r="BF131" s="566">
        <v>6</v>
      </c>
      <c r="BG131" s="566">
        <v>3</v>
      </c>
      <c r="BH131" s="566">
        <v>2</v>
      </c>
      <c r="BI131" s="566">
        <v>1</v>
      </c>
      <c r="BJ131" s="566">
        <v>10</v>
      </c>
      <c r="BK131" s="566">
        <v>0</v>
      </c>
      <c r="BN131" s="692"/>
      <c r="BO131" s="456" t="s">
        <v>37</v>
      </c>
      <c r="BP131" s="566">
        <v>0</v>
      </c>
      <c r="BQ131" s="566">
        <v>0</v>
      </c>
      <c r="BR131" s="566">
        <v>0</v>
      </c>
      <c r="BS131" s="566">
        <v>0</v>
      </c>
      <c r="BT131" s="566">
        <v>0</v>
      </c>
      <c r="BU131" s="566">
        <v>0</v>
      </c>
      <c r="BV131" s="566">
        <v>0</v>
      </c>
      <c r="BW131" s="566">
        <v>0</v>
      </c>
      <c r="BX131" s="566">
        <v>0</v>
      </c>
      <c r="BY131" s="566">
        <v>0</v>
      </c>
      <c r="BZ131" s="566">
        <v>0</v>
      </c>
      <c r="CA131" s="566">
        <v>7</v>
      </c>
      <c r="CB131" s="566">
        <v>5</v>
      </c>
      <c r="CC131" s="566">
        <v>3</v>
      </c>
      <c r="CD131" s="566">
        <v>4</v>
      </c>
      <c r="CE131" s="566">
        <v>10</v>
      </c>
      <c r="CF131" s="566">
        <v>0</v>
      </c>
    </row>
    <row r="132" spans="2:84">
      <c r="C132" s="363"/>
      <c r="D132" s="363"/>
      <c r="E132" s="363"/>
      <c r="U132" s="82"/>
      <c r="Z132" s="427"/>
      <c r="AA132" s="427"/>
      <c r="AB132" s="427"/>
      <c r="AN132" s="360"/>
      <c r="AQ132" s="372"/>
      <c r="AR132" s="372"/>
      <c r="AS132" s="693"/>
      <c r="AT132" s="442" t="s">
        <v>38</v>
      </c>
      <c r="AU132" s="568">
        <v>5</v>
      </c>
      <c r="AV132" s="568">
        <v>0</v>
      </c>
      <c r="AW132" s="569">
        <v>3</v>
      </c>
      <c r="AX132" s="568">
        <v>0</v>
      </c>
      <c r="AY132" s="568">
        <v>0</v>
      </c>
      <c r="AZ132" s="569">
        <v>20</v>
      </c>
      <c r="BA132" s="569">
        <v>24</v>
      </c>
      <c r="BB132" s="569">
        <v>9</v>
      </c>
      <c r="BC132" s="569">
        <v>20</v>
      </c>
      <c r="BD132" s="569">
        <v>20</v>
      </c>
      <c r="BE132" s="569">
        <v>25</v>
      </c>
      <c r="BF132" s="569">
        <v>38</v>
      </c>
      <c r="BG132" s="569">
        <v>46</v>
      </c>
      <c r="BH132" s="569">
        <v>57</v>
      </c>
      <c r="BI132" s="569">
        <v>46</v>
      </c>
      <c r="BJ132" s="569">
        <v>54</v>
      </c>
      <c r="BK132" s="569">
        <v>59</v>
      </c>
      <c r="BN132" s="693"/>
      <c r="BO132" s="567" t="s">
        <v>38</v>
      </c>
      <c r="BP132" s="568">
        <v>3</v>
      </c>
      <c r="BQ132" s="568">
        <v>0</v>
      </c>
      <c r="BR132" s="569">
        <v>2</v>
      </c>
      <c r="BS132" s="568">
        <v>0</v>
      </c>
      <c r="BT132" s="568">
        <v>0</v>
      </c>
      <c r="BU132" s="569">
        <v>36</v>
      </c>
      <c r="BV132" s="569">
        <v>25</v>
      </c>
      <c r="BW132" s="569">
        <v>13</v>
      </c>
      <c r="BX132" s="569">
        <v>29</v>
      </c>
      <c r="BY132" s="569">
        <v>29</v>
      </c>
      <c r="BZ132" s="569">
        <v>59</v>
      </c>
      <c r="CA132" s="569">
        <v>69</v>
      </c>
      <c r="CB132" s="569">
        <v>66</v>
      </c>
      <c r="CC132" s="569">
        <v>85</v>
      </c>
      <c r="CD132" s="569">
        <v>64</v>
      </c>
      <c r="CE132" s="569">
        <v>82</v>
      </c>
      <c r="CF132" s="569">
        <v>100</v>
      </c>
    </row>
    <row r="133" spans="2:84" ht="18" customHeight="1">
      <c r="C133" s="363"/>
      <c r="D133" s="363"/>
      <c r="E133" s="363"/>
      <c r="U133" s="82"/>
      <c r="V133" s="368"/>
      <c r="Z133" s="427"/>
      <c r="AA133" s="427"/>
      <c r="AB133" s="427"/>
      <c r="AN133" s="360"/>
      <c r="AQ133" s="372"/>
      <c r="AR133" s="372"/>
      <c r="AS133" s="694" t="s">
        <v>101</v>
      </c>
      <c r="AT133" s="435" t="s">
        <v>33</v>
      </c>
      <c r="AU133" s="565">
        <v>158</v>
      </c>
      <c r="AV133" s="565">
        <v>180</v>
      </c>
      <c r="AW133" s="565">
        <v>179</v>
      </c>
      <c r="AX133" s="565">
        <v>177</v>
      </c>
      <c r="AY133" s="565">
        <v>242</v>
      </c>
      <c r="AZ133" s="565">
        <v>309</v>
      </c>
      <c r="BA133" s="565">
        <v>245</v>
      </c>
      <c r="BB133" s="565">
        <v>182</v>
      </c>
      <c r="BC133" s="565">
        <v>143</v>
      </c>
      <c r="BD133" s="565">
        <v>120</v>
      </c>
      <c r="BE133" s="565">
        <v>112</v>
      </c>
      <c r="BF133" s="566">
        <v>87</v>
      </c>
      <c r="BG133" s="566">
        <v>76</v>
      </c>
      <c r="BH133" s="566">
        <v>106</v>
      </c>
      <c r="BI133" s="566">
        <v>246</v>
      </c>
      <c r="BJ133" s="566">
        <v>165</v>
      </c>
      <c r="BK133" s="566">
        <v>112</v>
      </c>
      <c r="BN133" s="694" t="s">
        <v>70</v>
      </c>
      <c r="BO133" s="484" t="s">
        <v>33</v>
      </c>
      <c r="BP133" s="565">
        <v>1069</v>
      </c>
      <c r="BQ133" s="565">
        <v>1182</v>
      </c>
      <c r="BR133" s="565">
        <v>1261</v>
      </c>
      <c r="BS133" s="565">
        <v>1371</v>
      </c>
      <c r="BT133" s="565">
        <v>1503</v>
      </c>
      <c r="BU133" s="565">
        <v>1691</v>
      </c>
      <c r="BV133" s="565">
        <v>1057</v>
      </c>
      <c r="BW133" s="565">
        <v>983</v>
      </c>
      <c r="BX133" s="565">
        <v>906</v>
      </c>
      <c r="BY133" s="565">
        <v>919</v>
      </c>
      <c r="BZ133" s="565">
        <v>912</v>
      </c>
      <c r="CA133" s="565">
        <v>1289</v>
      </c>
      <c r="CB133" s="565">
        <v>1254</v>
      </c>
      <c r="CC133" s="565">
        <v>1265</v>
      </c>
      <c r="CD133" s="565">
        <v>1449</v>
      </c>
      <c r="CE133" s="565">
        <v>1248</v>
      </c>
      <c r="CF133" s="565">
        <v>883</v>
      </c>
    </row>
    <row r="134" spans="2:84">
      <c r="C134" s="363"/>
      <c r="D134" s="363"/>
      <c r="E134" s="363"/>
      <c r="U134" s="82"/>
      <c r="V134" s="368"/>
      <c r="Z134" s="427"/>
      <c r="AA134" s="427"/>
      <c r="AB134" s="427"/>
      <c r="AN134" s="360"/>
      <c r="AQ134" s="372"/>
      <c r="AR134" s="372"/>
      <c r="AS134" s="692"/>
      <c r="AT134" s="427" t="s">
        <v>9</v>
      </c>
      <c r="AU134" s="566">
        <v>137</v>
      </c>
      <c r="AV134" s="566">
        <v>144</v>
      </c>
      <c r="AW134" s="566">
        <v>161</v>
      </c>
      <c r="AX134" s="566">
        <v>178</v>
      </c>
      <c r="AY134" s="566">
        <v>192</v>
      </c>
      <c r="AZ134" s="566">
        <v>247</v>
      </c>
      <c r="BA134" s="566">
        <v>218</v>
      </c>
      <c r="BB134" s="566">
        <v>215</v>
      </c>
      <c r="BC134" s="566">
        <v>144</v>
      </c>
      <c r="BD134" s="566">
        <v>143</v>
      </c>
      <c r="BE134" s="566">
        <v>119</v>
      </c>
      <c r="BF134" s="566">
        <v>96</v>
      </c>
      <c r="BG134" s="566">
        <v>84</v>
      </c>
      <c r="BH134" s="566">
        <v>100</v>
      </c>
      <c r="BI134" s="566">
        <v>211</v>
      </c>
      <c r="BJ134" s="566">
        <v>245</v>
      </c>
      <c r="BK134" s="566">
        <v>142</v>
      </c>
      <c r="BN134" s="692"/>
      <c r="BO134" s="456" t="s">
        <v>9</v>
      </c>
      <c r="BP134" s="566">
        <v>722</v>
      </c>
      <c r="BQ134" s="566">
        <v>806</v>
      </c>
      <c r="BR134" s="566">
        <v>866</v>
      </c>
      <c r="BS134" s="566">
        <v>971</v>
      </c>
      <c r="BT134" s="566">
        <v>1023</v>
      </c>
      <c r="BU134" s="566">
        <v>1253</v>
      </c>
      <c r="BV134" s="566">
        <v>869</v>
      </c>
      <c r="BW134" s="566">
        <v>829</v>
      </c>
      <c r="BX134" s="566">
        <v>747</v>
      </c>
      <c r="BY134" s="566">
        <v>769</v>
      </c>
      <c r="BZ134" s="566">
        <v>761</v>
      </c>
      <c r="CA134" s="566">
        <v>1002</v>
      </c>
      <c r="CB134" s="566">
        <v>1077</v>
      </c>
      <c r="CC134" s="566">
        <v>980</v>
      </c>
      <c r="CD134" s="566">
        <v>1068</v>
      </c>
      <c r="CE134" s="566">
        <v>1151</v>
      </c>
      <c r="CF134" s="566">
        <v>815</v>
      </c>
    </row>
    <row r="135" spans="2:84">
      <c r="C135" s="363"/>
      <c r="D135" s="363"/>
      <c r="E135" s="363"/>
      <c r="U135" s="82"/>
      <c r="V135" s="368"/>
      <c r="Z135" s="427"/>
      <c r="AA135" s="427"/>
      <c r="AB135" s="427"/>
      <c r="AN135" s="360"/>
      <c r="AQ135" s="372"/>
      <c r="AR135" s="372"/>
      <c r="AS135" s="692"/>
      <c r="AT135" s="427" t="s">
        <v>34</v>
      </c>
      <c r="AU135" s="566">
        <v>112</v>
      </c>
      <c r="AV135" s="566">
        <v>121</v>
      </c>
      <c r="AW135" s="566">
        <v>140</v>
      </c>
      <c r="AX135" s="566">
        <v>143</v>
      </c>
      <c r="AY135" s="566">
        <v>145</v>
      </c>
      <c r="AZ135" s="566">
        <v>209</v>
      </c>
      <c r="BA135" s="566">
        <v>173</v>
      </c>
      <c r="BB135" s="566">
        <v>205</v>
      </c>
      <c r="BC135" s="566">
        <v>163</v>
      </c>
      <c r="BD135" s="566">
        <v>123</v>
      </c>
      <c r="BE135" s="566">
        <v>120</v>
      </c>
      <c r="BF135" s="566">
        <v>108</v>
      </c>
      <c r="BG135" s="566">
        <v>103</v>
      </c>
      <c r="BH135" s="566">
        <v>93</v>
      </c>
      <c r="BI135" s="566">
        <v>171</v>
      </c>
      <c r="BJ135" s="566">
        <v>257</v>
      </c>
      <c r="BK135" s="566">
        <v>184</v>
      </c>
      <c r="BN135" s="692"/>
      <c r="BO135" s="456" t="s">
        <v>34</v>
      </c>
      <c r="BP135" s="566">
        <v>782</v>
      </c>
      <c r="BQ135" s="566">
        <v>582</v>
      </c>
      <c r="BR135" s="566">
        <v>572</v>
      </c>
      <c r="BS135" s="566">
        <v>664</v>
      </c>
      <c r="BT135" s="566">
        <v>699</v>
      </c>
      <c r="BU135" s="566">
        <v>849</v>
      </c>
      <c r="BV135" s="566">
        <v>736</v>
      </c>
      <c r="BW135" s="566">
        <v>698</v>
      </c>
      <c r="BX135" s="566">
        <v>621</v>
      </c>
      <c r="BY135" s="566">
        <v>568</v>
      </c>
      <c r="BZ135" s="566">
        <v>635</v>
      </c>
      <c r="CA135" s="566">
        <v>603</v>
      </c>
      <c r="CB135" s="566">
        <v>866</v>
      </c>
      <c r="CC135" s="566">
        <v>919</v>
      </c>
      <c r="CD135" s="566">
        <v>860</v>
      </c>
      <c r="CE135" s="566">
        <v>984</v>
      </c>
      <c r="CF135" s="566">
        <v>813</v>
      </c>
    </row>
    <row r="136" spans="2:84" ht="18" customHeight="1">
      <c r="C136" s="363"/>
      <c r="D136" s="363"/>
      <c r="E136" s="363"/>
      <c r="U136" s="82"/>
      <c r="W136" s="362"/>
      <c r="Z136" s="427"/>
      <c r="AA136" s="427"/>
      <c r="AB136" s="427"/>
      <c r="AN136" s="360"/>
      <c r="AQ136" s="372"/>
      <c r="AR136" s="372"/>
      <c r="AS136" s="692"/>
      <c r="AT136" s="427" t="s">
        <v>36</v>
      </c>
      <c r="AU136" s="566">
        <v>77</v>
      </c>
      <c r="AV136" s="566">
        <v>69</v>
      </c>
      <c r="AW136" s="566">
        <v>85</v>
      </c>
      <c r="AX136" s="566">
        <v>77</v>
      </c>
      <c r="AY136" s="566">
        <v>107</v>
      </c>
      <c r="AZ136" s="566">
        <v>121</v>
      </c>
      <c r="BA136" s="566">
        <v>127</v>
      </c>
      <c r="BB136" s="566">
        <v>160</v>
      </c>
      <c r="BC136" s="566">
        <v>151</v>
      </c>
      <c r="BD136" s="566">
        <v>133</v>
      </c>
      <c r="BE136" s="566">
        <v>116</v>
      </c>
      <c r="BF136" s="566">
        <v>102</v>
      </c>
      <c r="BG136" s="566">
        <v>94</v>
      </c>
      <c r="BH136" s="566">
        <v>90</v>
      </c>
      <c r="BI136" s="566">
        <v>107</v>
      </c>
      <c r="BJ136" s="566">
        <v>131</v>
      </c>
      <c r="BK136" s="566">
        <v>179</v>
      </c>
      <c r="BN136" s="692"/>
      <c r="BO136" s="456" t="s">
        <v>36</v>
      </c>
      <c r="BP136" s="566">
        <v>285</v>
      </c>
      <c r="BQ136" s="566">
        <v>263</v>
      </c>
      <c r="BR136" s="566">
        <v>277</v>
      </c>
      <c r="BS136" s="566">
        <v>259</v>
      </c>
      <c r="BT136" s="566">
        <v>310</v>
      </c>
      <c r="BU136" s="566">
        <v>356</v>
      </c>
      <c r="BV136" s="566">
        <v>347</v>
      </c>
      <c r="BW136" s="566">
        <v>420</v>
      </c>
      <c r="BX136" s="566">
        <v>406</v>
      </c>
      <c r="BY136" s="566">
        <v>393</v>
      </c>
      <c r="BZ136" s="566">
        <v>378</v>
      </c>
      <c r="CA136" s="566">
        <v>392</v>
      </c>
      <c r="CB136" s="566">
        <v>443</v>
      </c>
      <c r="CC136" s="566">
        <v>558</v>
      </c>
      <c r="CD136" s="566">
        <v>599</v>
      </c>
      <c r="CE136" s="566">
        <v>579</v>
      </c>
      <c r="CF136" s="566">
        <v>605</v>
      </c>
    </row>
    <row r="137" spans="2:84">
      <c r="B137" s="213"/>
      <c r="C137" s="363"/>
      <c r="D137" s="363"/>
      <c r="E137" s="363"/>
      <c r="F137" s="368"/>
      <c r="G137" s="368"/>
      <c r="H137" s="368"/>
      <c r="I137" s="368"/>
      <c r="J137" s="368"/>
      <c r="K137" s="368"/>
      <c r="L137" s="368"/>
      <c r="M137" s="368"/>
      <c r="N137" s="368"/>
      <c r="O137" s="368"/>
      <c r="P137" s="368"/>
      <c r="Q137" s="368"/>
      <c r="R137" s="368"/>
      <c r="S137" s="368"/>
      <c r="T137" s="368"/>
      <c r="U137" s="390"/>
      <c r="W137" s="116"/>
      <c r="Z137" s="427"/>
      <c r="AA137" s="427"/>
      <c r="AB137" s="427"/>
      <c r="AC137" s="411"/>
      <c r="AD137" s="411"/>
      <c r="AE137" s="411"/>
      <c r="AF137" s="411"/>
      <c r="AG137" s="411"/>
      <c r="AH137" s="411"/>
      <c r="AI137" s="411"/>
      <c r="AJ137" s="411"/>
      <c r="AK137" s="411"/>
      <c r="AL137" s="411"/>
      <c r="AM137" s="411"/>
      <c r="AN137" s="411"/>
      <c r="AO137" s="411"/>
      <c r="AP137" s="411"/>
      <c r="AQ137" s="372"/>
      <c r="AR137" s="372"/>
      <c r="AS137" s="692"/>
      <c r="AT137" s="427" t="s">
        <v>162</v>
      </c>
      <c r="AU137" s="375">
        <v>0</v>
      </c>
      <c r="AV137" s="375">
        <v>0</v>
      </c>
      <c r="AW137" s="375">
        <v>0</v>
      </c>
      <c r="AX137" s="375">
        <v>0</v>
      </c>
      <c r="AY137" s="375">
        <v>0</v>
      </c>
      <c r="AZ137" s="375">
        <v>0</v>
      </c>
      <c r="BA137" s="375">
        <v>0</v>
      </c>
      <c r="BB137" s="375">
        <v>0</v>
      </c>
      <c r="BC137" s="375">
        <v>0</v>
      </c>
      <c r="BD137" s="566">
        <v>0</v>
      </c>
      <c r="BE137" s="566">
        <v>0</v>
      </c>
      <c r="BF137" s="566">
        <v>20</v>
      </c>
      <c r="BG137" s="566">
        <v>15</v>
      </c>
      <c r="BH137" s="566">
        <v>13</v>
      </c>
      <c r="BI137" s="566">
        <v>10</v>
      </c>
      <c r="BJ137" s="566">
        <v>16</v>
      </c>
      <c r="BK137" s="566">
        <v>32</v>
      </c>
      <c r="BN137" s="692"/>
      <c r="BO137" s="427" t="s">
        <v>162</v>
      </c>
      <c r="BP137" s="375">
        <v>0</v>
      </c>
      <c r="BQ137" s="375">
        <v>0</v>
      </c>
      <c r="BR137" s="375">
        <v>0</v>
      </c>
      <c r="BS137" s="375">
        <v>0</v>
      </c>
      <c r="BT137" s="375">
        <v>0</v>
      </c>
      <c r="BU137" s="375">
        <v>0</v>
      </c>
      <c r="BV137" s="375">
        <v>0</v>
      </c>
      <c r="BW137" s="375">
        <v>0</v>
      </c>
      <c r="BX137" s="375">
        <v>0</v>
      </c>
      <c r="BY137" s="566">
        <v>0</v>
      </c>
      <c r="BZ137" s="566">
        <v>0</v>
      </c>
      <c r="CA137" s="566">
        <v>48</v>
      </c>
      <c r="CB137" s="566">
        <v>56</v>
      </c>
      <c r="CC137" s="566">
        <v>58</v>
      </c>
      <c r="CD137" s="566">
        <v>51</v>
      </c>
      <c r="CE137" s="566">
        <v>75</v>
      </c>
      <c r="CF137" s="566">
        <v>89</v>
      </c>
    </row>
    <row r="138" spans="2:84">
      <c r="C138" s="363"/>
      <c r="D138" s="363"/>
      <c r="E138" s="363"/>
      <c r="U138" s="82"/>
      <c r="W138" s="116"/>
      <c r="Z138" s="427"/>
      <c r="AA138" s="427"/>
      <c r="AB138" s="427"/>
      <c r="AN138" s="360"/>
      <c r="AQ138" s="372"/>
      <c r="AR138" s="372"/>
      <c r="AS138" s="692"/>
      <c r="AT138" s="427" t="s">
        <v>37</v>
      </c>
      <c r="AU138" s="566">
        <v>0</v>
      </c>
      <c r="AV138" s="566">
        <v>0</v>
      </c>
      <c r="AW138" s="566">
        <v>0</v>
      </c>
      <c r="AX138" s="566">
        <v>0</v>
      </c>
      <c r="AY138" s="566">
        <v>0</v>
      </c>
      <c r="AZ138" s="566">
        <v>0</v>
      </c>
      <c r="BA138" s="566">
        <v>0</v>
      </c>
      <c r="BB138" s="566">
        <v>0</v>
      </c>
      <c r="BC138" s="566">
        <v>0</v>
      </c>
      <c r="BD138" s="566">
        <v>0</v>
      </c>
      <c r="BE138" s="566">
        <v>0</v>
      </c>
      <c r="BF138" s="566">
        <v>2</v>
      </c>
      <c r="BG138" s="566">
        <v>2</v>
      </c>
      <c r="BH138" s="566">
        <v>1</v>
      </c>
      <c r="BI138" s="566">
        <v>3</v>
      </c>
      <c r="BJ138" s="566">
        <v>3</v>
      </c>
      <c r="BK138" s="566">
        <v>0</v>
      </c>
      <c r="BN138" s="692"/>
      <c r="BO138" s="456" t="s">
        <v>37</v>
      </c>
      <c r="BP138" s="566">
        <v>0</v>
      </c>
      <c r="BQ138" s="566">
        <v>0</v>
      </c>
      <c r="BR138" s="566">
        <v>0</v>
      </c>
      <c r="BS138" s="566">
        <v>0</v>
      </c>
      <c r="BT138" s="566">
        <v>0</v>
      </c>
      <c r="BU138" s="566">
        <v>0</v>
      </c>
      <c r="BV138" s="566">
        <v>0</v>
      </c>
      <c r="BW138" s="566">
        <v>0</v>
      </c>
      <c r="BX138" s="566">
        <v>1</v>
      </c>
      <c r="BY138" s="566">
        <v>0</v>
      </c>
      <c r="BZ138" s="566">
        <v>0</v>
      </c>
      <c r="CA138" s="566">
        <v>4</v>
      </c>
      <c r="CB138" s="566">
        <v>3</v>
      </c>
      <c r="CC138" s="566">
        <v>2</v>
      </c>
      <c r="CD138" s="566">
        <v>5</v>
      </c>
      <c r="CE138" s="566">
        <v>9</v>
      </c>
      <c r="CF138" s="566">
        <v>0</v>
      </c>
    </row>
    <row r="139" spans="2:84">
      <c r="C139" s="363"/>
      <c r="D139" s="363"/>
      <c r="E139" s="363"/>
      <c r="U139" s="82"/>
      <c r="V139" s="362"/>
      <c r="W139" s="116"/>
      <c r="Z139" s="427"/>
      <c r="AA139" s="427"/>
      <c r="AB139" s="427"/>
      <c r="AN139" s="360"/>
      <c r="AQ139" s="372"/>
      <c r="AR139" s="372"/>
      <c r="AS139" s="693"/>
      <c r="AT139" s="442" t="s">
        <v>38</v>
      </c>
      <c r="AU139" s="568">
        <v>0</v>
      </c>
      <c r="AV139" s="568">
        <v>0</v>
      </c>
      <c r="AW139" s="569">
        <v>2</v>
      </c>
      <c r="AX139" s="568">
        <v>0</v>
      </c>
      <c r="AY139" s="568">
        <v>0</v>
      </c>
      <c r="AZ139" s="569">
        <v>21</v>
      </c>
      <c r="BA139" s="569">
        <v>12</v>
      </c>
      <c r="BB139" s="569">
        <v>5</v>
      </c>
      <c r="BC139" s="569">
        <v>9</v>
      </c>
      <c r="BD139" s="569">
        <v>5</v>
      </c>
      <c r="BE139" s="569">
        <v>17</v>
      </c>
      <c r="BF139" s="569">
        <v>18</v>
      </c>
      <c r="BG139" s="569">
        <v>11</v>
      </c>
      <c r="BH139" s="569">
        <v>8</v>
      </c>
      <c r="BI139" s="569">
        <v>13</v>
      </c>
      <c r="BJ139" s="569">
        <v>18</v>
      </c>
      <c r="BK139" s="569">
        <v>22</v>
      </c>
      <c r="BN139" s="693"/>
      <c r="BO139" s="567" t="s">
        <v>38</v>
      </c>
      <c r="BP139" s="568">
        <v>2</v>
      </c>
      <c r="BQ139" s="568">
        <v>0</v>
      </c>
      <c r="BR139" s="569">
        <v>5</v>
      </c>
      <c r="BS139" s="568">
        <v>0</v>
      </c>
      <c r="BT139" s="568">
        <v>0</v>
      </c>
      <c r="BU139" s="569">
        <v>38</v>
      </c>
      <c r="BV139" s="569">
        <v>31</v>
      </c>
      <c r="BW139" s="569">
        <v>11</v>
      </c>
      <c r="BX139" s="569">
        <v>26</v>
      </c>
      <c r="BY139" s="569">
        <v>28</v>
      </c>
      <c r="BZ139" s="569">
        <v>45</v>
      </c>
      <c r="CA139" s="569">
        <v>70</v>
      </c>
      <c r="CB139" s="569">
        <v>68</v>
      </c>
      <c r="CC139" s="569">
        <v>57</v>
      </c>
      <c r="CD139" s="569">
        <v>54</v>
      </c>
      <c r="CE139" s="569">
        <v>47</v>
      </c>
      <c r="CF139" s="569">
        <v>66</v>
      </c>
    </row>
    <row r="140" spans="2:84">
      <c r="C140" s="372"/>
      <c r="D140" s="372"/>
      <c r="E140" s="372"/>
      <c r="U140" s="82"/>
      <c r="V140" s="116"/>
      <c r="W140" s="116"/>
      <c r="AN140" s="360"/>
      <c r="AQ140" s="372"/>
      <c r="AR140" s="372"/>
      <c r="AS140" s="574"/>
      <c r="BI140" s="360"/>
      <c r="BJ140" s="360"/>
      <c r="CD140" s="360"/>
      <c r="CE140" s="360"/>
      <c r="CF140" s="360"/>
    </row>
    <row r="141" spans="2:84">
      <c r="B141" s="361" t="s">
        <v>26</v>
      </c>
      <c r="C141" s="115" t="s">
        <v>124</v>
      </c>
      <c r="D141" s="115" t="s">
        <v>123</v>
      </c>
      <c r="E141" s="115" t="s">
        <v>122</v>
      </c>
      <c r="F141" s="361" t="s">
        <v>49</v>
      </c>
      <c r="G141" s="361" t="s">
        <v>48</v>
      </c>
      <c r="H141" s="361" t="s">
        <v>47</v>
      </c>
      <c r="I141" s="361" t="s">
        <v>46</v>
      </c>
      <c r="J141" s="361" t="s">
        <v>45</v>
      </c>
      <c r="K141" s="361" t="s">
        <v>44</v>
      </c>
      <c r="L141" s="361" t="s">
        <v>43</v>
      </c>
      <c r="M141" s="361" t="s">
        <v>96</v>
      </c>
      <c r="N141" s="361" t="s">
        <v>69</v>
      </c>
      <c r="O141" s="361" t="s">
        <v>77</v>
      </c>
      <c r="P141" s="361" t="s">
        <v>161</v>
      </c>
      <c r="Q141" s="361" t="str">
        <f>Q118</f>
        <v>2018-19</v>
      </c>
      <c r="R141" s="362" t="s">
        <v>184</v>
      </c>
      <c r="S141" s="361" t="str">
        <f>S118</f>
        <v>2020-21</v>
      </c>
      <c r="T141" s="362"/>
      <c r="U141" s="382" t="s">
        <v>112</v>
      </c>
      <c r="V141" s="116"/>
      <c r="W141" s="116"/>
      <c r="Y141" s="361" t="s">
        <v>26</v>
      </c>
      <c r="Z141" s="361" t="s">
        <v>124</v>
      </c>
      <c r="AA141" s="361" t="s">
        <v>123</v>
      </c>
      <c r="AB141" s="361" t="s">
        <v>122</v>
      </c>
      <c r="AC141" s="361" t="s">
        <v>49</v>
      </c>
      <c r="AD141" s="361" t="s">
        <v>48</v>
      </c>
      <c r="AE141" s="361" t="s">
        <v>47</v>
      </c>
      <c r="AF141" s="361" t="s">
        <v>46</v>
      </c>
      <c r="AG141" s="361" t="s">
        <v>45</v>
      </c>
      <c r="AH141" s="361" t="s">
        <v>44</v>
      </c>
      <c r="AI141" s="361" t="s">
        <v>43</v>
      </c>
      <c r="AJ141" s="361" t="s">
        <v>96</v>
      </c>
      <c r="AK141" s="361" t="s">
        <v>69</v>
      </c>
      <c r="AL141" s="361" t="s">
        <v>77</v>
      </c>
      <c r="AM141" s="361" t="s">
        <v>161</v>
      </c>
      <c r="AN141" s="361" t="str">
        <f>AN118</f>
        <v>2018-19</v>
      </c>
      <c r="AO141" s="361" t="str">
        <f>AO118</f>
        <v>2019-20</v>
      </c>
      <c r="AP141" s="361" t="s">
        <v>174</v>
      </c>
      <c r="AQ141" s="372"/>
      <c r="AR141" s="372"/>
      <c r="AS141" s="574"/>
      <c r="AT141" s="564" t="s">
        <v>26</v>
      </c>
      <c r="AU141" s="564" t="s">
        <v>124</v>
      </c>
      <c r="AV141" s="564" t="s">
        <v>123</v>
      </c>
      <c r="AW141" s="564" t="s">
        <v>122</v>
      </c>
      <c r="AX141" s="564" t="s">
        <v>49</v>
      </c>
      <c r="AY141" s="564" t="s">
        <v>48</v>
      </c>
      <c r="AZ141" s="564" t="s">
        <v>47</v>
      </c>
      <c r="BA141" s="564" t="s">
        <v>46</v>
      </c>
      <c r="BB141" s="564" t="s">
        <v>45</v>
      </c>
      <c r="BC141" s="564" t="s">
        <v>44</v>
      </c>
      <c r="BD141" s="564" t="s">
        <v>43</v>
      </c>
      <c r="BE141" s="564" t="s">
        <v>96</v>
      </c>
      <c r="BF141" s="361" t="s">
        <v>69</v>
      </c>
      <c r="BG141" s="361" t="s">
        <v>77</v>
      </c>
      <c r="BH141" s="361" t="s">
        <v>161</v>
      </c>
      <c r="BI141" s="361" t="str">
        <f>BI118</f>
        <v>2018-19</v>
      </c>
      <c r="BJ141" s="361" t="str">
        <f>BJ118</f>
        <v>2019-20</v>
      </c>
      <c r="BK141" s="407" t="s">
        <v>174</v>
      </c>
      <c r="BO141" s="564" t="s">
        <v>26</v>
      </c>
      <c r="BP141" s="564" t="s">
        <v>124</v>
      </c>
      <c r="BQ141" s="564" t="s">
        <v>123</v>
      </c>
      <c r="BR141" s="564" t="s">
        <v>122</v>
      </c>
      <c r="BS141" s="564" t="s">
        <v>49</v>
      </c>
      <c r="BT141" s="564" t="s">
        <v>48</v>
      </c>
      <c r="BU141" s="564" t="s">
        <v>47</v>
      </c>
      <c r="BV141" s="564" t="s">
        <v>46</v>
      </c>
      <c r="BW141" s="564" t="s">
        <v>45</v>
      </c>
      <c r="BX141" s="564" t="s">
        <v>44</v>
      </c>
      <c r="BY141" s="564" t="s">
        <v>43</v>
      </c>
      <c r="BZ141" s="564" t="s">
        <v>96</v>
      </c>
      <c r="CA141" s="564" t="s">
        <v>69</v>
      </c>
      <c r="CB141" s="564" t="s">
        <v>77</v>
      </c>
      <c r="CC141" s="564" t="s">
        <v>161</v>
      </c>
      <c r="CD141" s="564" t="str">
        <f t="shared" ref="CD141:CE141" si="104">CD118</f>
        <v>2018-19</v>
      </c>
      <c r="CE141" s="564" t="str">
        <f t="shared" si="104"/>
        <v>2019-20</v>
      </c>
      <c r="CF141" s="361" t="str">
        <f>BK141</f>
        <v>2020-21</v>
      </c>
    </row>
    <row r="142" spans="2:84" ht="18" customHeight="1">
      <c r="B142" s="363" t="s">
        <v>33</v>
      </c>
      <c r="C142" s="364">
        <f t="shared" ref="C142:N144" si="105">Z142+AU142*$W$6+AU149*$W$8+AU156*$W$10</f>
        <v>4324.6000000000004</v>
      </c>
      <c r="D142" s="364">
        <f t="shared" si="105"/>
        <v>4985.2</v>
      </c>
      <c r="E142" s="364">
        <f t="shared" si="105"/>
        <v>4754.3999999999996</v>
      </c>
      <c r="F142" s="364">
        <f t="shared" si="105"/>
        <v>4817.4000000000005</v>
      </c>
      <c r="G142" s="364">
        <f t="shared" si="105"/>
        <v>5456.2</v>
      </c>
      <c r="H142" s="364">
        <f t="shared" si="105"/>
        <v>6824.7999999999993</v>
      </c>
      <c r="I142" s="364">
        <f t="shared" si="105"/>
        <v>4646.8</v>
      </c>
      <c r="J142" s="364">
        <f t="shared" si="105"/>
        <v>4501.2</v>
      </c>
      <c r="K142" s="364">
        <f t="shared" si="105"/>
        <v>4447.8</v>
      </c>
      <c r="L142" s="364">
        <f t="shared" si="105"/>
        <v>4666.4000000000005</v>
      </c>
      <c r="M142" s="364">
        <f t="shared" si="105"/>
        <v>4637.2</v>
      </c>
      <c r="N142" s="364">
        <f t="shared" si="105"/>
        <v>4896.2</v>
      </c>
      <c r="O142" s="364">
        <f t="shared" ref="O142:S144" si="106">AL142+BG142*$W$6+BG149*$W$8+BG156*$W$10</f>
        <v>3918.3999999999996</v>
      </c>
      <c r="P142" s="364">
        <f t="shared" si="106"/>
        <v>3263.4</v>
      </c>
      <c r="Q142" s="364">
        <f t="shared" si="106"/>
        <v>3563.2</v>
      </c>
      <c r="R142" s="364">
        <f t="shared" si="106"/>
        <v>3084.7999999999997</v>
      </c>
      <c r="S142" s="364">
        <f t="shared" si="106"/>
        <v>2458.4</v>
      </c>
      <c r="T142" s="116"/>
      <c r="U142" s="383">
        <v>737.50664509247463</v>
      </c>
      <c r="V142" s="116"/>
      <c r="W142" s="116"/>
      <c r="Y142" s="427" t="s">
        <v>33</v>
      </c>
      <c r="Z142" s="375">
        <v>2278</v>
      </c>
      <c r="AA142" s="375">
        <v>2596</v>
      </c>
      <c r="AB142" s="375">
        <v>2460</v>
      </c>
      <c r="AC142" s="375">
        <v>2510</v>
      </c>
      <c r="AD142" s="375">
        <v>2837</v>
      </c>
      <c r="AE142" s="375">
        <v>3509</v>
      </c>
      <c r="AF142" s="375">
        <v>2375</v>
      </c>
      <c r="AG142" s="375">
        <v>2305</v>
      </c>
      <c r="AH142" s="375">
        <v>2338</v>
      </c>
      <c r="AI142" s="375">
        <v>2438</v>
      </c>
      <c r="AJ142" s="375">
        <v>2477</v>
      </c>
      <c r="AK142" s="375">
        <v>2646</v>
      </c>
      <c r="AL142" s="375">
        <v>2106</v>
      </c>
      <c r="AM142" s="375">
        <v>1754</v>
      </c>
      <c r="AN142" s="375">
        <v>1896</v>
      </c>
      <c r="AO142" s="375">
        <v>1671</v>
      </c>
      <c r="AP142" s="375">
        <v>1389</v>
      </c>
      <c r="AQ142" s="372"/>
      <c r="AR142" s="372"/>
      <c r="AS142" s="694" t="s">
        <v>99</v>
      </c>
      <c r="AT142" s="435" t="s">
        <v>33</v>
      </c>
      <c r="AU142" s="565">
        <v>715</v>
      </c>
      <c r="AV142" s="565">
        <v>734</v>
      </c>
      <c r="AW142" s="565">
        <v>670</v>
      </c>
      <c r="AX142" s="565">
        <v>662</v>
      </c>
      <c r="AY142" s="565">
        <v>755</v>
      </c>
      <c r="AZ142" s="565">
        <v>848</v>
      </c>
      <c r="BA142" s="565">
        <v>529</v>
      </c>
      <c r="BB142" s="565">
        <v>497</v>
      </c>
      <c r="BC142" s="565">
        <v>542</v>
      </c>
      <c r="BD142" s="565">
        <v>576</v>
      </c>
      <c r="BE142" s="565">
        <v>673</v>
      </c>
      <c r="BF142" s="565">
        <v>801</v>
      </c>
      <c r="BG142" s="565">
        <v>619</v>
      </c>
      <c r="BH142" s="565">
        <v>478</v>
      </c>
      <c r="BI142" s="565">
        <v>485</v>
      </c>
      <c r="BJ142" s="565">
        <v>454</v>
      </c>
      <c r="BK142" s="565">
        <v>382</v>
      </c>
      <c r="BN142" s="695" t="s">
        <v>51</v>
      </c>
      <c r="BO142" s="484" t="s">
        <v>33</v>
      </c>
      <c r="BP142" s="565">
        <v>945</v>
      </c>
      <c r="BQ142" s="565">
        <v>1023</v>
      </c>
      <c r="BR142" s="565">
        <v>937</v>
      </c>
      <c r="BS142" s="565">
        <v>930</v>
      </c>
      <c r="BT142" s="565">
        <v>968</v>
      </c>
      <c r="BU142" s="565">
        <v>1375</v>
      </c>
      <c r="BV142" s="565">
        <v>1093</v>
      </c>
      <c r="BW142" s="565">
        <v>1028</v>
      </c>
      <c r="BX142" s="565">
        <v>969</v>
      </c>
      <c r="BY142" s="565">
        <v>1014</v>
      </c>
      <c r="BZ142" s="565">
        <v>772</v>
      </c>
      <c r="CA142" s="565">
        <v>650</v>
      </c>
      <c r="CB142" s="565">
        <v>580</v>
      </c>
      <c r="CC142" s="565">
        <v>428</v>
      </c>
      <c r="CD142" s="565">
        <v>577</v>
      </c>
      <c r="CE142" s="565">
        <v>414</v>
      </c>
      <c r="CF142" s="565">
        <v>389</v>
      </c>
    </row>
    <row r="143" spans="2:84">
      <c r="B143" s="363" t="s">
        <v>9</v>
      </c>
      <c r="C143" s="116">
        <f t="shared" si="105"/>
        <v>3289.7999999999997</v>
      </c>
      <c r="D143" s="116">
        <f t="shared" si="105"/>
        <v>3671.2</v>
      </c>
      <c r="E143" s="116">
        <f t="shared" si="105"/>
        <v>3793.6000000000004</v>
      </c>
      <c r="F143" s="116">
        <f t="shared" si="105"/>
        <v>3508</v>
      </c>
      <c r="G143" s="116">
        <f t="shared" si="105"/>
        <v>3795</v>
      </c>
      <c r="H143" s="116">
        <f t="shared" si="105"/>
        <v>4974.6000000000004</v>
      </c>
      <c r="I143" s="116">
        <f t="shared" si="105"/>
        <v>3994.6</v>
      </c>
      <c r="J143" s="116">
        <f t="shared" si="105"/>
        <v>3782.7999999999997</v>
      </c>
      <c r="K143" s="116">
        <f t="shared" si="105"/>
        <v>3550</v>
      </c>
      <c r="L143" s="116">
        <f t="shared" si="105"/>
        <v>3596.3999999999996</v>
      </c>
      <c r="M143" s="116">
        <f t="shared" si="105"/>
        <v>3634.4</v>
      </c>
      <c r="N143" s="116">
        <f t="shared" si="105"/>
        <v>3688.4</v>
      </c>
      <c r="O143" s="116">
        <f t="shared" si="106"/>
        <v>3170</v>
      </c>
      <c r="P143" s="116">
        <f t="shared" si="106"/>
        <v>2710.6</v>
      </c>
      <c r="Q143" s="116">
        <f t="shared" si="106"/>
        <v>2795</v>
      </c>
      <c r="R143" s="116">
        <f t="shared" si="106"/>
        <v>2752.6</v>
      </c>
      <c r="S143" s="116">
        <f t="shared" si="106"/>
        <v>2298.4</v>
      </c>
      <c r="T143" s="116"/>
      <c r="U143" s="383">
        <v>458.99131969521665</v>
      </c>
      <c r="V143" s="116"/>
      <c r="W143" s="116"/>
      <c r="Y143" s="427" t="s">
        <v>9</v>
      </c>
      <c r="Z143" s="375">
        <v>1700</v>
      </c>
      <c r="AA143" s="375">
        <v>1896</v>
      </c>
      <c r="AB143" s="375">
        <v>1967</v>
      </c>
      <c r="AC143" s="375">
        <v>1812</v>
      </c>
      <c r="AD143" s="375">
        <v>1973</v>
      </c>
      <c r="AE143" s="375">
        <v>2554</v>
      </c>
      <c r="AF143" s="375">
        <v>2048</v>
      </c>
      <c r="AG143" s="375">
        <v>1937</v>
      </c>
      <c r="AH143" s="375">
        <v>1824</v>
      </c>
      <c r="AI143" s="375">
        <v>1853</v>
      </c>
      <c r="AJ143" s="375">
        <v>1878</v>
      </c>
      <c r="AK143" s="375">
        <v>1948</v>
      </c>
      <c r="AL143" s="375">
        <v>1664</v>
      </c>
      <c r="AM143" s="375">
        <v>1419</v>
      </c>
      <c r="AN143" s="375">
        <v>1464</v>
      </c>
      <c r="AO143" s="375">
        <v>1458</v>
      </c>
      <c r="AP143" s="375">
        <v>1231</v>
      </c>
      <c r="AQ143" s="372"/>
      <c r="AR143" s="372"/>
      <c r="AS143" s="692"/>
      <c r="AT143" s="427" t="s">
        <v>9</v>
      </c>
      <c r="AU143" s="566">
        <v>497</v>
      </c>
      <c r="AV143" s="566">
        <v>490</v>
      </c>
      <c r="AW143" s="566">
        <v>536</v>
      </c>
      <c r="AX143" s="566">
        <v>463</v>
      </c>
      <c r="AY143" s="566">
        <v>515</v>
      </c>
      <c r="AZ143" s="566">
        <v>620</v>
      </c>
      <c r="BA143" s="566">
        <v>479</v>
      </c>
      <c r="BB143" s="566">
        <v>404</v>
      </c>
      <c r="BC143" s="566">
        <v>376</v>
      </c>
      <c r="BD143" s="566">
        <v>394</v>
      </c>
      <c r="BE143" s="566">
        <v>431</v>
      </c>
      <c r="BF143" s="566">
        <v>552</v>
      </c>
      <c r="BG143" s="566">
        <v>443</v>
      </c>
      <c r="BH143" s="566">
        <v>339</v>
      </c>
      <c r="BI143" s="566">
        <v>328</v>
      </c>
      <c r="BJ143" s="566">
        <v>337</v>
      </c>
      <c r="BK143" s="566">
        <v>322</v>
      </c>
      <c r="BN143" s="696"/>
      <c r="BO143" s="456" t="s">
        <v>9</v>
      </c>
      <c r="BP143" s="566">
        <v>768</v>
      </c>
      <c r="BQ143" s="566">
        <v>835</v>
      </c>
      <c r="BR143" s="566">
        <v>854</v>
      </c>
      <c r="BS143" s="566">
        <v>800</v>
      </c>
      <c r="BT143" s="566">
        <v>788</v>
      </c>
      <c r="BU143" s="566">
        <v>1102</v>
      </c>
      <c r="BV143" s="566">
        <v>979</v>
      </c>
      <c r="BW143" s="566">
        <v>925</v>
      </c>
      <c r="BX143" s="566">
        <v>881</v>
      </c>
      <c r="BY143" s="566">
        <v>877</v>
      </c>
      <c r="BZ143" s="566">
        <v>775</v>
      </c>
      <c r="CA143" s="566">
        <v>602</v>
      </c>
      <c r="CB143" s="566">
        <v>507</v>
      </c>
      <c r="CC143" s="566">
        <v>442</v>
      </c>
      <c r="CD143" s="566">
        <v>503</v>
      </c>
      <c r="CE143" s="566">
        <v>512</v>
      </c>
      <c r="CF143" s="566">
        <v>438</v>
      </c>
    </row>
    <row r="144" spans="2:84" ht="18" customHeight="1">
      <c r="B144" s="363" t="s">
        <v>34</v>
      </c>
      <c r="C144" s="116">
        <f t="shared" si="105"/>
        <v>2729.4</v>
      </c>
      <c r="D144" s="116">
        <f t="shared" si="105"/>
        <v>2786.6</v>
      </c>
      <c r="E144" s="116">
        <f t="shared" si="105"/>
        <v>2987.8</v>
      </c>
      <c r="F144" s="116">
        <f t="shared" si="105"/>
        <v>2832.6</v>
      </c>
      <c r="G144" s="116">
        <f t="shared" si="105"/>
        <v>3071.4</v>
      </c>
      <c r="H144" s="116">
        <f t="shared" si="105"/>
        <v>3688.6000000000004</v>
      </c>
      <c r="I144" s="116">
        <f t="shared" si="105"/>
        <v>3262.6</v>
      </c>
      <c r="J144" s="116">
        <f t="shared" si="105"/>
        <v>3382.2</v>
      </c>
      <c r="K144" s="116">
        <f t="shared" si="105"/>
        <v>3146.8</v>
      </c>
      <c r="L144" s="116">
        <f t="shared" si="105"/>
        <v>2962.3999999999996</v>
      </c>
      <c r="M144" s="116">
        <f t="shared" si="105"/>
        <v>2986.8</v>
      </c>
      <c r="N144" s="116">
        <f t="shared" si="105"/>
        <v>3037.2</v>
      </c>
      <c r="O144" s="116">
        <f t="shared" si="106"/>
        <v>2695.4</v>
      </c>
      <c r="P144" s="116">
        <f t="shared" si="106"/>
        <v>2572</v>
      </c>
      <c r="Q144" s="116">
        <f t="shared" si="106"/>
        <v>2465</v>
      </c>
      <c r="R144" s="116">
        <f t="shared" si="106"/>
        <v>2517.1999999999998</v>
      </c>
      <c r="S144" s="116">
        <f t="shared" si="106"/>
        <v>2378.6</v>
      </c>
      <c r="T144" s="116"/>
      <c r="U144" s="383">
        <v>297.33659265777129</v>
      </c>
      <c r="V144" s="116"/>
      <c r="W144" s="116"/>
      <c r="Y144" s="427" t="s">
        <v>34</v>
      </c>
      <c r="Z144" s="375">
        <v>1417</v>
      </c>
      <c r="AA144" s="375">
        <v>1445</v>
      </c>
      <c r="AB144" s="375">
        <v>1547</v>
      </c>
      <c r="AC144" s="375">
        <v>1468</v>
      </c>
      <c r="AD144" s="375">
        <v>1586</v>
      </c>
      <c r="AE144" s="375">
        <v>1903</v>
      </c>
      <c r="AF144" s="375">
        <v>1671</v>
      </c>
      <c r="AG144" s="375">
        <v>1717</v>
      </c>
      <c r="AH144" s="375">
        <v>1611</v>
      </c>
      <c r="AI144" s="375">
        <v>1510</v>
      </c>
      <c r="AJ144" s="375">
        <v>1540</v>
      </c>
      <c r="AK144" s="375">
        <v>1567</v>
      </c>
      <c r="AL144" s="375">
        <v>1408</v>
      </c>
      <c r="AM144" s="375">
        <v>1340</v>
      </c>
      <c r="AN144" s="375">
        <v>1279</v>
      </c>
      <c r="AO144" s="375">
        <v>1319</v>
      </c>
      <c r="AP144" s="375">
        <v>1250</v>
      </c>
      <c r="AQ144" s="372"/>
      <c r="AR144" s="372"/>
      <c r="AS144" s="692"/>
      <c r="AT144" s="427" t="s">
        <v>34</v>
      </c>
      <c r="AU144" s="566">
        <v>410</v>
      </c>
      <c r="AV144" s="566">
        <v>420</v>
      </c>
      <c r="AW144" s="566">
        <v>381</v>
      </c>
      <c r="AX144" s="566">
        <v>387</v>
      </c>
      <c r="AY144" s="566">
        <v>381</v>
      </c>
      <c r="AZ144" s="566">
        <v>471</v>
      </c>
      <c r="BA144" s="566">
        <v>382</v>
      </c>
      <c r="BB144" s="566">
        <v>343</v>
      </c>
      <c r="BC144" s="566">
        <v>338</v>
      </c>
      <c r="BD144" s="566">
        <v>272</v>
      </c>
      <c r="BE144" s="566">
        <v>308</v>
      </c>
      <c r="BF144" s="566">
        <v>355</v>
      </c>
      <c r="BG144" s="566">
        <v>355</v>
      </c>
      <c r="BH144" s="566">
        <v>338</v>
      </c>
      <c r="BI144" s="566">
        <v>284</v>
      </c>
      <c r="BJ144" s="566">
        <v>285</v>
      </c>
      <c r="BK144" s="566">
        <v>302</v>
      </c>
      <c r="BN144" s="696"/>
      <c r="BO144" s="456" t="s">
        <v>34</v>
      </c>
      <c r="BP144" s="566">
        <v>659</v>
      </c>
      <c r="BQ144" s="566">
        <v>697</v>
      </c>
      <c r="BR144" s="566">
        <v>736</v>
      </c>
      <c r="BS144" s="566">
        <v>691</v>
      </c>
      <c r="BT144" s="566">
        <v>736</v>
      </c>
      <c r="BU144" s="566">
        <v>916</v>
      </c>
      <c r="BV144" s="566">
        <v>860</v>
      </c>
      <c r="BW144" s="566">
        <v>905</v>
      </c>
      <c r="BX144" s="566">
        <v>845</v>
      </c>
      <c r="BY144" s="566">
        <v>798</v>
      </c>
      <c r="BZ144" s="566">
        <v>778</v>
      </c>
      <c r="CA144" s="566">
        <v>659</v>
      </c>
      <c r="CB144" s="566">
        <v>524</v>
      </c>
      <c r="CC144" s="566">
        <v>470</v>
      </c>
      <c r="CD144" s="566">
        <v>500</v>
      </c>
      <c r="CE144" s="566">
        <v>549</v>
      </c>
      <c r="CF144" s="566">
        <v>512</v>
      </c>
    </row>
    <row r="145" spans="2:84">
      <c r="B145" s="363" t="s">
        <v>35</v>
      </c>
      <c r="C145" s="116">
        <f t="shared" ref="C145:N145" si="107">Z145</f>
        <v>240</v>
      </c>
      <c r="D145" s="116">
        <f t="shared" si="107"/>
        <v>291</v>
      </c>
      <c r="E145" s="116">
        <f t="shared" si="107"/>
        <v>321</v>
      </c>
      <c r="F145" s="116">
        <f t="shared" si="107"/>
        <v>322</v>
      </c>
      <c r="G145" s="116">
        <f t="shared" si="107"/>
        <v>790</v>
      </c>
      <c r="H145" s="116">
        <f t="shared" si="107"/>
        <v>926</v>
      </c>
      <c r="I145" s="116">
        <f t="shared" si="107"/>
        <v>1092</v>
      </c>
      <c r="J145" s="116">
        <f t="shared" si="107"/>
        <v>997</v>
      </c>
      <c r="K145" s="116">
        <f t="shared" si="107"/>
        <v>1119</v>
      </c>
      <c r="L145" s="116">
        <f t="shared" si="107"/>
        <v>1126</v>
      </c>
      <c r="M145" s="116">
        <f t="shared" si="107"/>
        <v>1375</v>
      </c>
      <c r="N145" s="116">
        <f t="shared" si="107"/>
        <v>1506</v>
      </c>
      <c r="O145" s="116">
        <f t="shared" ref="O145" si="108">AL145</f>
        <v>1384</v>
      </c>
      <c r="P145" s="116">
        <f t="shared" ref="P145" si="109">AM145</f>
        <v>1260</v>
      </c>
      <c r="Q145" s="116">
        <f t="shared" ref="Q145" si="110">AN145</f>
        <v>1298</v>
      </c>
      <c r="R145" s="116">
        <f t="shared" ref="R145:S145" si="111">AO145</f>
        <v>1373</v>
      </c>
      <c r="S145" s="116">
        <f t="shared" si="111"/>
        <v>1095</v>
      </c>
      <c r="T145" s="116"/>
      <c r="U145" s="383">
        <v>382.74946839356369</v>
      </c>
      <c r="V145" s="116"/>
      <c r="W145" s="116"/>
      <c r="Y145" s="427" t="s">
        <v>35</v>
      </c>
      <c r="Z145" s="375">
        <v>240</v>
      </c>
      <c r="AA145" s="375">
        <v>291</v>
      </c>
      <c r="AB145" s="375">
        <v>321</v>
      </c>
      <c r="AC145" s="375">
        <v>322</v>
      </c>
      <c r="AD145" s="375">
        <v>790</v>
      </c>
      <c r="AE145" s="375">
        <v>926</v>
      </c>
      <c r="AF145" s="375">
        <v>1092</v>
      </c>
      <c r="AG145" s="375">
        <v>997</v>
      </c>
      <c r="AH145" s="375">
        <v>1119</v>
      </c>
      <c r="AI145" s="375">
        <v>1126</v>
      </c>
      <c r="AJ145" s="375">
        <v>1375</v>
      </c>
      <c r="AK145" s="375">
        <v>1506</v>
      </c>
      <c r="AL145" s="375">
        <v>1384</v>
      </c>
      <c r="AM145" s="375">
        <v>1260</v>
      </c>
      <c r="AN145" s="375">
        <v>1298</v>
      </c>
      <c r="AO145" s="375">
        <v>1373</v>
      </c>
      <c r="AP145" s="375">
        <v>1095</v>
      </c>
      <c r="AQ145" s="372"/>
      <c r="AR145" s="372"/>
      <c r="AS145" s="692"/>
      <c r="AT145" s="427" t="s">
        <v>36</v>
      </c>
      <c r="AU145" s="566">
        <v>156</v>
      </c>
      <c r="AV145" s="566">
        <v>162</v>
      </c>
      <c r="AW145" s="566">
        <v>137</v>
      </c>
      <c r="AX145" s="566">
        <v>103</v>
      </c>
      <c r="AY145" s="566">
        <v>123</v>
      </c>
      <c r="AZ145" s="566">
        <v>91</v>
      </c>
      <c r="BA145" s="566">
        <v>113</v>
      </c>
      <c r="BB145" s="566">
        <v>158</v>
      </c>
      <c r="BC145" s="566">
        <v>126</v>
      </c>
      <c r="BD145" s="566">
        <v>116</v>
      </c>
      <c r="BE145" s="566">
        <v>110</v>
      </c>
      <c r="BF145" s="566">
        <v>154</v>
      </c>
      <c r="BG145" s="566">
        <v>156</v>
      </c>
      <c r="BH145" s="566">
        <v>202</v>
      </c>
      <c r="BI145" s="566">
        <v>202</v>
      </c>
      <c r="BJ145" s="566">
        <v>173</v>
      </c>
      <c r="BK145" s="566">
        <v>221</v>
      </c>
      <c r="BN145" s="696"/>
      <c r="BO145" s="456" t="s">
        <v>36</v>
      </c>
      <c r="BP145" s="566">
        <v>352</v>
      </c>
      <c r="BQ145" s="566">
        <v>334</v>
      </c>
      <c r="BR145" s="566">
        <v>378</v>
      </c>
      <c r="BS145" s="566">
        <v>342</v>
      </c>
      <c r="BT145" s="566">
        <v>356</v>
      </c>
      <c r="BU145" s="566">
        <v>321</v>
      </c>
      <c r="BV145" s="566">
        <v>371</v>
      </c>
      <c r="BW145" s="566">
        <v>503</v>
      </c>
      <c r="BX145" s="566">
        <v>456</v>
      </c>
      <c r="BY145" s="566">
        <v>483</v>
      </c>
      <c r="BZ145" s="566">
        <v>485</v>
      </c>
      <c r="CA145" s="566">
        <v>450</v>
      </c>
      <c r="CB145" s="566">
        <v>424</v>
      </c>
      <c r="CC145" s="566">
        <v>446</v>
      </c>
      <c r="CD145" s="566">
        <v>442</v>
      </c>
      <c r="CE145" s="566">
        <v>437</v>
      </c>
      <c r="CF145" s="566">
        <v>561</v>
      </c>
    </row>
    <row r="146" spans="2:84">
      <c r="B146" s="363" t="s">
        <v>36</v>
      </c>
      <c r="C146" s="116">
        <f t="shared" ref="C146:N146" si="112">Z146+$W$13*Z147+$W$6*(AU145+$W$13*AU146)+$W$8*(AU152+$W$13*AU153)+$W$10*(AU159+$W$13*AU160)</f>
        <v>957</v>
      </c>
      <c r="D146" s="116">
        <f t="shared" si="112"/>
        <v>977</v>
      </c>
      <c r="E146" s="116">
        <f t="shared" si="112"/>
        <v>1039.8</v>
      </c>
      <c r="F146" s="116">
        <f t="shared" si="112"/>
        <v>986.4</v>
      </c>
      <c r="G146" s="116">
        <f t="shared" si="112"/>
        <v>1038.8</v>
      </c>
      <c r="H146" s="116">
        <f t="shared" si="112"/>
        <v>950.19999999999993</v>
      </c>
      <c r="I146" s="116">
        <f t="shared" si="112"/>
        <v>1051.2</v>
      </c>
      <c r="J146" s="116">
        <f t="shared" si="112"/>
        <v>1437.6000000000001</v>
      </c>
      <c r="K146" s="116">
        <f t="shared" si="112"/>
        <v>1255.5999999999999</v>
      </c>
      <c r="L146" s="116">
        <f t="shared" si="112"/>
        <v>1302.8</v>
      </c>
      <c r="M146" s="116">
        <f t="shared" si="112"/>
        <v>1350.2</v>
      </c>
      <c r="N146" s="116">
        <f t="shared" si="112"/>
        <v>1472</v>
      </c>
      <c r="O146" s="116">
        <f>AL146+$W$13*AL147+$W$6*(BG145+$W$13*BG146)+$W$8*(BG152+$W$13*BG153)+$W$10*(BG159+$W$13*BG160)</f>
        <v>1494.4</v>
      </c>
      <c r="P146" s="116">
        <f>AM146+$W$13*AM147+$W$6*(BH145+$W$13*BH146)+$W$8*(BH152+$W$13*BH153)+$W$10*(BH159+$W$13*BH160)</f>
        <v>1613.3999999999999</v>
      </c>
      <c r="Q146" s="116">
        <f>AN146+$W$13*AN147+$W$6*(BI145+$W$13*BI146)+$W$8*(BI152+$W$13*BI153)+$W$10*(BI159+$W$13*BI160)</f>
        <v>1680.3</v>
      </c>
      <c r="R146" s="116">
        <f>AO146+$W$13*AO147+$W$6*(BJ145+$W$13*BJ146)+$W$8*(BJ152+$W$13*BJ153)+$W$10*(BJ159+$W$13*BJ160)</f>
        <v>1710.5</v>
      </c>
      <c r="S146" s="116">
        <f>AP146+$W$13*AP147+$W$6*(BK145+$W$13*BK146)+$W$8*(BK152+$W$13*BK153)+$W$10*(BK159+$W$13*BK160)</f>
        <v>1934.7</v>
      </c>
      <c r="T146" s="116"/>
      <c r="U146" s="383">
        <v>169.0558145833636</v>
      </c>
      <c r="V146" s="116"/>
      <c r="W146" s="116"/>
      <c r="Y146" s="427" t="s">
        <v>36</v>
      </c>
      <c r="Z146" s="375">
        <v>495</v>
      </c>
      <c r="AA146" s="375">
        <v>501</v>
      </c>
      <c r="AB146" s="375">
        <v>527</v>
      </c>
      <c r="AC146" s="375">
        <v>501</v>
      </c>
      <c r="AD146" s="375">
        <v>529</v>
      </c>
      <c r="AE146" s="375">
        <v>481</v>
      </c>
      <c r="AF146" s="375">
        <v>531</v>
      </c>
      <c r="AG146" s="375">
        <v>718</v>
      </c>
      <c r="AH146" s="375">
        <v>624</v>
      </c>
      <c r="AI146" s="375">
        <v>646</v>
      </c>
      <c r="AJ146" s="375">
        <v>669</v>
      </c>
      <c r="AK146" s="375">
        <v>703</v>
      </c>
      <c r="AL146" s="375">
        <v>717</v>
      </c>
      <c r="AM146" s="375">
        <v>779</v>
      </c>
      <c r="AN146" s="375">
        <v>830</v>
      </c>
      <c r="AO146" s="375">
        <v>839</v>
      </c>
      <c r="AP146" s="375">
        <v>943</v>
      </c>
      <c r="AQ146" s="372"/>
      <c r="AR146" s="372"/>
      <c r="AS146" s="692"/>
      <c r="AT146" s="427" t="s">
        <v>162</v>
      </c>
      <c r="AU146" s="375">
        <v>0</v>
      </c>
      <c r="AV146" s="375">
        <v>0</v>
      </c>
      <c r="AW146" s="375">
        <v>0</v>
      </c>
      <c r="AX146" s="375">
        <v>0</v>
      </c>
      <c r="AY146" s="375">
        <v>0</v>
      </c>
      <c r="AZ146" s="375">
        <v>0</v>
      </c>
      <c r="BA146" s="375">
        <v>0</v>
      </c>
      <c r="BB146" s="375">
        <v>0</v>
      </c>
      <c r="BC146" s="375">
        <v>0</v>
      </c>
      <c r="BD146" s="566">
        <v>0</v>
      </c>
      <c r="BE146" s="566">
        <v>0</v>
      </c>
      <c r="BF146" s="566">
        <v>17</v>
      </c>
      <c r="BG146" s="566">
        <v>11</v>
      </c>
      <c r="BH146" s="566">
        <v>10</v>
      </c>
      <c r="BI146" s="566">
        <v>18</v>
      </c>
      <c r="BJ146" s="566">
        <v>23</v>
      </c>
      <c r="BK146" s="566">
        <v>21</v>
      </c>
      <c r="BN146" s="696"/>
      <c r="BO146" s="427" t="s">
        <v>162</v>
      </c>
      <c r="BP146" s="375">
        <v>0</v>
      </c>
      <c r="BQ146" s="375">
        <v>0</v>
      </c>
      <c r="BR146" s="375">
        <v>0</v>
      </c>
      <c r="BS146" s="375">
        <v>0</v>
      </c>
      <c r="BT146" s="375">
        <v>0</v>
      </c>
      <c r="BU146" s="375">
        <v>0</v>
      </c>
      <c r="BV146" s="375">
        <v>0</v>
      </c>
      <c r="BW146" s="375">
        <v>0</v>
      </c>
      <c r="BX146" s="375">
        <v>0</v>
      </c>
      <c r="BY146" s="566">
        <v>0</v>
      </c>
      <c r="BZ146" s="566">
        <v>0</v>
      </c>
      <c r="CA146" s="566">
        <v>42</v>
      </c>
      <c r="CB146" s="566">
        <v>49</v>
      </c>
      <c r="CC146" s="566">
        <v>47</v>
      </c>
      <c r="CD146" s="566">
        <v>27</v>
      </c>
      <c r="CE146" s="566">
        <v>38</v>
      </c>
      <c r="CF146" s="566">
        <v>42</v>
      </c>
    </row>
    <row r="147" spans="2:84">
      <c r="B147" s="363" t="s">
        <v>37</v>
      </c>
      <c r="C147" s="116">
        <f t="shared" ref="C147:N148" si="113">Z148+AU147*$W$6+AU154*$W$8+AU161*$W$10</f>
        <v>162</v>
      </c>
      <c r="D147" s="116">
        <f t="shared" si="113"/>
        <v>172.4</v>
      </c>
      <c r="E147" s="116">
        <f t="shared" si="113"/>
        <v>99.199999999999989</v>
      </c>
      <c r="F147" s="116">
        <f t="shared" si="113"/>
        <v>132.19999999999999</v>
      </c>
      <c r="G147" s="116">
        <f t="shared" si="113"/>
        <v>136.80000000000001</v>
      </c>
      <c r="H147" s="116">
        <f t="shared" si="113"/>
        <v>78.599999999999994</v>
      </c>
      <c r="I147" s="116">
        <f t="shared" si="113"/>
        <v>73.599999999999994</v>
      </c>
      <c r="J147" s="116">
        <f t="shared" si="113"/>
        <v>219.8</v>
      </c>
      <c r="K147" s="116">
        <f t="shared" si="113"/>
        <v>194.4</v>
      </c>
      <c r="L147" s="116">
        <f t="shared" si="113"/>
        <v>186.20000000000002</v>
      </c>
      <c r="M147" s="116">
        <f t="shared" si="113"/>
        <v>265.8</v>
      </c>
      <c r="N147" s="116">
        <f t="shared" si="113"/>
        <v>286.60000000000002</v>
      </c>
      <c r="O147" s="116">
        <f t="shared" ref="O147:S148" si="114">AL148+BG147*$W$6+BG154*$W$8+BG161*$W$10</f>
        <v>245.8</v>
      </c>
      <c r="P147" s="116">
        <f t="shared" si="114"/>
        <v>274.2</v>
      </c>
      <c r="Q147" s="116">
        <f t="shared" si="114"/>
        <v>328.2</v>
      </c>
      <c r="R147" s="116">
        <f t="shared" si="114"/>
        <v>271.2</v>
      </c>
      <c r="S147" s="116">
        <f t="shared" si="114"/>
        <v>303.2</v>
      </c>
      <c r="T147" s="116"/>
      <c r="U147" s="383">
        <v>50.010221177497506</v>
      </c>
      <c r="V147" s="116"/>
      <c r="W147" s="116"/>
      <c r="Y147" s="427" t="s">
        <v>162</v>
      </c>
      <c r="Z147" s="375">
        <v>0</v>
      </c>
      <c r="AA147" s="375">
        <v>0</v>
      </c>
      <c r="AB147" s="375">
        <v>0</v>
      </c>
      <c r="AC147" s="375">
        <v>0</v>
      </c>
      <c r="AD147" s="375">
        <v>0</v>
      </c>
      <c r="AE147" s="375">
        <v>0</v>
      </c>
      <c r="AF147" s="375">
        <v>0</v>
      </c>
      <c r="AG147" s="375">
        <v>0</v>
      </c>
      <c r="AH147" s="375">
        <v>0</v>
      </c>
      <c r="AI147" s="375">
        <v>0</v>
      </c>
      <c r="AJ147" s="375">
        <v>0</v>
      </c>
      <c r="AK147" s="375">
        <v>79</v>
      </c>
      <c r="AL147" s="375">
        <v>83</v>
      </c>
      <c r="AM147" s="375">
        <v>89</v>
      </c>
      <c r="AN147" s="375">
        <v>72</v>
      </c>
      <c r="AO147" s="375">
        <v>93</v>
      </c>
      <c r="AP147" s="375">
        <v>85</v>
      </c>
      <c r="AQ147" s="372"/>
      <c r="AR147" s="372"/>
      <c r="AS147" s="692"/>
      <c r="AT147" s="427" t="s">
        <v>37</v>
      </c>
      <c r="AU147" s="566">
        <v>50</v>
      </c>
      <c r="AV147" s="566">
        <v>35</v>
      </c>
      <c r="AW147" s="566">
        <v>22</v>
      </c>
      <c r="AX147" s="566">
        <v>25</v>
      </c>
      <c r="AY147" s="566">
        <v>31</v>
      </c>
      <c r="AZ147" s="566">
        <v>16</v>
      </c>
      <c r="BA147" s="566">
        <v>11</v>
      </c>
      <c r="BB147" s="566">
        <v>38</v>
      </c>
      <c r="BC147" s="566">
        <v>28</v>
      </c>
      <c r="BD147" s="566">
        <v>26</v>
      </c>
      <c r="BE147" s="566">
        <v>40</v>
      </c>
      <c r="BF147" s="566">
        <v>37</v>
      </c>
      <c r="BG147" s="566">
        <v>33</v>
      </c>
      <c r="BH147" s="566">
        <v>33</v>
      </c>
      <c r="BI147" s="566">
        <v>53</v>
      </c>
      <c r="BJ147" s="566">
        <v>41</v>
      </c>
      <c r="BK147" s="566">
        <v>46</v>
      </c>
      <c r="BN147" s="696"/>
      <c r="BO147" s="456" t="s">
        <v>37</v>
      </c>
      <c r="BP147" s="566">
        <v>66</v>
      </c>
      <c r="BQ147" s="566">
        <v>67</v>
      </c>
      <c r="BR147" s="566">
        <v>40</v>
      </c>
      <c r="BS147" s="566">
        <v>45</v>
      </c>
      <c r="BT147" s="566">
        <v>52</v>
      </c>
      <c r="BU147" s="566">
        <v>27</v>
      </c>
      <c r="BV147" s="566">
        <v>26</v>
      </c>
      <c r="BW147" s="566">
        <v>82</v>
      </c>
      <c r="BX147" s="566">
        <v>85</v>
      </c>
      <c r="BY147" s="566">
        <v>73</v>
      </c>
      <c r="BZ147" s="566">
        <v>96</v>
      </c>
      <c r="CA147" s="566">
        <v>100</v>
      </c>
      <c r="CB147" s="566">
        <v>87</v>
      </c>
      <c r="CC147" s="566">
        <v>80</v>
      </c>
      <c r="CD147" s="566">
        <v>93</v>
      </c>
      <c r="CE147" s="566">
        <v>89</v>
      </c>
      <c r="CF147" s="566">
        <v>108</v>
      </c>
    </row>
    <row r="148" spans="2:84">
      <c r="B148" s="363" t="s">
        <v>38</v>
      </c>
      <c r="C148" s="116">
        <f t="shared" si="113"/>
        <v>134.80000000000001</v>
      </c>
      <c r="D148" s="116">
        <f t="shared" si="113"/>
        <v>107</v>
      </c>
      <c r="E148" s="116">
        <f t="shared" si="113"/>
        <v>102</v>
      </c>
      <c r="F148" s="116">
        <f t="shared" si="113"/>
        <v>103.8</v>
      </c>
      <c r="G148" s="116">
        <f t="shared" si="113"/>
        <v>93.2</v>
      </c>
      <c r="H148" s="116">
        <f t="shared" si="113"/>
        <v>221.6</v>
      </c>
      <c r="I148" s="116">
        <f t="shared" si="113"/>
        <v>289.2</v>
      </c>
      <c r="J148" s="116">
        <f t="shared" si="113"/>
        <v>116.19999999999999</v>
      </c>
      <c r="K148" s="116">
        <f t="shared" si="113"/>
        <v>107.2</v>
      </c>
      <c r="L148" s="116">
        <f t="shared" si="113"/>
        <v>99.399999999999991</v>
      </c>
      <c r="M148" s="116">
        <f t="shared" si="113"/>
        <v>169.4</v>
      </c>
      <c r="N148" s="116">
        <f t="shared" si="113"/>
        <v>269</v>
      </c>
      <c r="O148" s="116">
        <f t="shared" si="114"/>
        <v>213.8</v>
      </c>
      <c r="P148" s="116">
        <f t="shared" si="114"/>
        <v>140.80000000000001</v>
      </c>
      <c r="Q148" s="116">
        <f t="shared" si="114"/>
        <v>116.6</v>
      </c>
      <c r="R148" s="116">
        <f t="shared" si="114"/>
        <v>169.8</v>
      </c>
      <c r="S148" s="116">
        <f t="shared" si="114"/>
        <v>203.8</v>
      </c>
      <c r="T148" s="116"/>
      <c r="U148" s="383">
        <v>65.202661840687881</v>
      </c>
      <c r="V148" s="116"/>
      <c r="Y148" s="427" t="s">
        <v>37</v>
      </c>
      <c r="Z148" s="375">
        <v>85</v>
      </c>
      <c r="AA148" s="375">
        <v>89</v>
      </c>
      <c r="AB148" s="375">
        <v>52</v>
      </c>
      <c r="AC148" s="375">
        <v>70</v>
      </c>
      <c r="AD148" s="375">
        <v>73</v>
      </c>
      <c r="AE148" s="375">
        <v>41</v>
      </c>
      <c r="AF148" s="375">
        <v>38</v>
      </c>
      <c r="AG148" s="375">
        <v>113</v>
      </c>
      <c r="AH148" s="375">
        <v>99</v>
      </c>
      <c r="AI148" s="375">
        <v>95</v>
      </c>
      <c r="AJ148" s="375">
        <v>135</v>
      </c>
      <c r="AK148" s="375">
        <v>145</v>
      </c>
      <c r="AL148" s="375">
        <v>125</v>
      </c>
      <c r="AM148" s="375">
        <v>141</v>
      </c>
      <c r="AN148" s="375">
        <v>171</v>
      </c>
      <c r="AO148" s="375">
        <v>141</v>
      </c>
      <c r="AP148" s="375">
        <v>156</v>
      </c>
      <c r="AQ148" s="372"/>
      <c r="AR148" s="372"/>
      <c r="AS148" s="693"/>
      <c r="AT148" s="442" t="s">
        <v>38</v>
      </c>
      <c r="AU148" s="568">
        <v>38</v>
      </c>
      <c r="AV148" s="568">
        <v>32</v>
      </c>
      <c r="AW148" s="569">
        <v>20</v>
      </c>
      <c r="AX148" s="568">
        <v>22</v>
      </c>
      <c r="AY148" s="568">
        <v>21</v>
      </c>
      <c r="AZ148" s="569">
        <v>49</v>
      </c>
      <c r="BA148" s="569">
        <v>60</v>
      </c>
      <c r="BB148" s="569">
        <v>21</v>
      </c>
      <c r="BC148" s="569">
        <v>13</v>
      </c>
      <c r="BD148" s="569">
        <v>12</v>
      </c>
      <c r="BE148" s="569">
        <v>21</v>
      </c>
      <c r="BF148" s="569">
        <v>55</v>
      </c>
      <c r="BG148" s="569">
        <v>53</v>
      </c>
      <c r="BH148" s="569">
        <v>26</v>
      </c>
      <c r="BI148" s="569">
        <v>26</v>
      </c>
      <c r="BJ148" s="569">
        <v>35</v>
      </c>
      <c r="BK148" s="569">
        <v>38</v>
      </c>
      <c r="BN148" s="696"/>
      <c r="BO148" s="567" t="s">
        <v>38</v>
      </c>
      <c r="BP148" s="568">
        <v>64</v>
      </c>
      <c r="BQ148" s="568">
        <v>45</v>
      </c>
      <c r="BR148" s="569">
        <v>48</v>
      </c>
      <c r="BS148" s="568">
        <v>46</v>
      </c>
      <c r="BT148" s="568">
        <v>41</v>
      </c>
      <c r="BU148" s="569">
        <v>102</v>
      </c>
      <c r="BV148" s="569">
        <v>127</v>
      </c>
      <c r="BW148" s="569">
        <v>52</v>
      </c>
      <c r="BX148" s="569">
        <v>42</v>
      </c>
      <c r="BY148" s="569">
        <v>42</v>
      </c>
      <c r="BZ148" s="569">
        <v>75</v>
      </c>
      <c r="CA148" s="569">
        <v>117</v>
      </c>
      <c r="CB148" s="569">
        <v>94</v>
      </c>
      <c r="CC148" s="569">
        <v>57</v>
      </c>
      <c r="CD148" s="569">
        <v>45</v>
      </c>
      <c r="CE148" s="569">
        <v>66</v>
      </c>
      <c r="CF148" s="569">
        <v>83</v>
      </c>
    </row>
    <row r="149" spans="2:84" ht="18" customHeight="1">
      <c r="B149" s="363" t="s">
        <v>39</v>
      </c>
      <c r="C149" s="116">
        <f t="shared" ref="C149:N152" si="115">Z150</f>
        <v>0</v>
      </c>
      <c r="D149" s="116">
        <f t="shared" si="115"/>
        <v>0</v>
      </c>
      <c r="E149" s="116">
        <f t="shared" si="115"/>
        <v>0</v>
      </c>
      <c r="F149" s="116">
        <f t="shared" si="115"/>
        <v>312</v>
      </c>
      <c r="G149" s="116">
        <f t="shared" si="115"/>
        <v>268</v>
      </c>
      <c r="H149" s="116">
        <f t="shared" si="115"/>
        <v>258</v>
      </c>
      <c r="I149" s="116">
        <f t="shared" si="115"/>
        <v>263</v>
      </c>
      <c r="J149" s="116">
        <f t="shared" si="115"/>
        <v>263</v>
      </c>
      <c r="K149" s="116">
        <f t="shared" si="115"/>
        <v>226</v>
      </c>
      <c r="L149" s="116">
        <f t="shared" si="115"/>
        <v>267</v>
      </c>
      <c r="M149" s="116">
        <f t="shared" si="115"/>
        <v>250</v>
      </c>
      <c r="N149" s="116">
        <f t="shared" si="115"/>
        <v>269</v>
      </c>
      <c r="O149" s="116">
        <f t="shared" ref="O149:O152" si="116">AL150</f>
        <v>311</v>
      </c>
      <c r="P149" s="116">
        <f t="shared" ref="P149:P152" si="117">AM150</f>
        <v>340</v>
      </c>
      <c r="Q149" s="116">
        <f t="shared" ref="Q149:Q152" si="118">AN150</f>
        <v>291</v>
      </c>
      <c r="R149" s="116">
        <f t="shared" ref="R149:S152" si="119">AO150</f>
        <v>269</v>
      </c>
      <c r="S149" s="116">
        <f t="shared" si="119"/>
        <v>247</v>
      </c>
      <c r="T149" s="116"/>
      <c r="U149" s="393">
        <v>30.923869652514703</v>
      </c>
      <c r="V149" s="116"/>
      <c r="Y149" s="427" t="s">
        <v>38</v>
      </c>
      <c r="Z149" s="375">
        <v>72</v>
      </c>
      <c r="AA149" s="375">
        <v>56</v>
      </c>
      <c r="AB149" s="375">
        <v>52</v>
      </c>
      <c r="AC149" s="375">
        <v>53</v>
      </c>
      <c r="AD149" s="375">
        <v>48</v>
      </c>
      <c r="AE149" s="375">
        <v>114</v>
      </c>
      <c r="AF149" s="375">
        <v>147</v>
      </c>
      <c r="AG149" s="375">
        <v>58</v>
      </c>
      <c r="AH149" s="375">
        <v>54</v>
      </c>
      <c r="AI149" s="375">
        <v>50</v>
      </c>
      <c r="AJ149" s="375">
        <v>84</v>
      </c>
      <c r="AK149" s="375">
        <v>142</v>
      </c>
      <c r="AL149" s="375">
        <v>114</v>
      </c>
      <c r="AM149" s="375">
        <v>76</v>
      </c>
      <c r="AN149" s="375">
        <v>62</v>
      </c>
      <c r="AO149" s="375">
        <v>88</v>
      </c>
      <c r="AP149" s="375">
        <v>107</v>
      </c>
      <c r="AQ149" s="372"/>
      <c r="AR149" s="372"/>
      <c r="AS149" s="692" t="s">
        <v>100</v>
      </c>
      <c r="AT149" s="435" t="s">
        <v>33</v>
      </c>
      <c r="AU149" s="565">
        <v>943</v>
      </c>
      <c r="AV149" s="565">
        <v>1166</v>
      </c>
      <c r="AW149" s="565">
        <v>1138</v>
      </c>
      <c r="AX149" s="565">
        <v>1173</v>
      </c>
      <c r="AY149" s="565">
        <v>1300</v>
      </c>
      <c r="AZ149" s="565">
        <v>1603</v>
      </c>
      <c r="BA149" s="565">
        <v>1047</v>
      </c>
      <c r="BB149" s="565">
        <v>1015</v>
      </c>
      <c r="BC149" s="565">
        <v>979</v>
      </c>
      <c r="BD149" s="565">
        <v>1056</v>
      </c>
      <c r="BE149" s="565">
        <v>1119</v>
      </c>
      <c r="BF149" s="566">
        <v>1199</v>
      </c>
      <c r="BG149" s="566">
        <v>980</v>
      </c>
      <c r="BH149" s="566">
        <v>839</v>
      </c>
      <c r="BI149" s="566">
        <v>846</v>
      </c>
      <c r="BJ149" s="566">
        <v>801</v>
      </c>
      <c r="BK149" s="566">
        <v>573</v>
      </c>
      <c r="BN149" s="694" t="s">
        <v>52</v>
      </c>
      <c r="BO149" s="484" t="s">
        <v>33</v>
      </c>
      <c r="BP149" s="565">
        <v>1321</v>
      </c>
      <c r="BQ149" s="565">
        <v>1662</v>
      </c>
      <c r="BR149" s="565">
        <v>1641</v>
      </c>
      <c r="BS149" s="565">
        <v>1679</v>
      </c>
      <c r="BT149" s="565">
        <v>1958</v>
      </c>
      <c r="BU149" s="565">
        <v>2568</v>
      </c>
      <c r="BV149" s="565">
        <v>1747</v>
      </c>
      <c r="BW149" s="565">
        <v>1758</v>
      </c>
      <c r="BX149" s="565">
        <v>1678</v>
      </c>
      <c r="BY149" s="565">
        <v>1812</v>
      </c>
      <c r="BZ149" s="565">
        <v>1749</v>
      </c>
      <c r="CA149" s="565">
        <v>1860</v>
      </c>
      <c r="CB149" s="565">
        <v>1435</v>
      </c>
      <c r="CC149" s="565">
        <v>1235</v>
      </c>
      <c r="CD149" s="565">
        <v>1327</v>
      </c>
      <c r="CE149" s="565">
        <v>1151</v>
      </c>
      <c r="CF149" s="565">
        <v>822</v>
      </c>
    </row>
    <row r="150" spans="2:84" ht="18" customHeight="1">
      <c r="B150" s="363" t="s">
        <v>15</v>
      </c>
      <c r="C150" s="116">
        <f t="shared" si="115"/>
        <v>346</v>
      </c>
      <c r="D150" s="116">
        <f t="shared" si="115"/>
        <v>530</v>
      </c>
      <c r="E150" s="116">
        <f t="shared" si="115"/>
        <v>511</v>
      </c>
      <c r="F150" s="116">
        <f t="shared" si="115"/>
        <v>472</v>
      </c>
      <c r="G150" s="116">
        <f t="shared" si="115"/>
        <v>466</v>
      </c>
      <c r="H150" s="116">
        <f t="shared" si="115"/>
        <v>533</v>
      </c>
      <c r="I150" s="116">
        <f t="shared" si="115"/>
        <v>552</v>
      </c>
      <c r="J150" s="116">
        <f t="shared" si="115"/>
        <v>675</v>
      </c>
      <c r="K150" s="116">
        <f t="shared" si="115"/>
        <v>640</v>
      </c>
      <c r="L150" s="116">
        <f t="shared" si="115"/>
        <v>617</v>
      </c>
      <c r="M150" s="116">
        <f t="shared" si="115"/>
        <v>581</v>
      </c>
      <c r="N150" s="116">
        <f t="shared" si="115"/>
        <v>683</v>
      </c>
      <c r="O150" s="116">
        <f t="shared" si="116"/>
        <v>991</v>
      </c>
      <c r="P150" s="116">
        <f t="shared" si="117"/>
        <v>628</v>
      </c>
      <c r="Q150" s="116">
        <f t="shared" si="118"/>
        <v>601</v>
      </c>
      <c r="R150" s="116">
        <f t="shared" si="119"/>
        <v>546</v>
      </c>
      <c r="S150" s="116">
        <f t="shared" si="119"/>
        <v>525</v>
      </c>
      <c r="T150" s="116"/>
      <c r="U150" s="383">
        <v>95.851505523445596</v>
      </c>
      <c r="V150" s="116"/>
      <c r="Y150" s="427" t="s">
        <v>39</v>
      </c>
      <c r="Z150" s="375"/>
      <c r="AA150" s="375"/>
      <c r="AB150" s="375"/>
      <c r="AC150" s="375">
        <v>312</v>
      </c>
      <c r="AD150" s="375">
        <v>268</v>
      </c>
      <c r="AE150" s="375">
        <v>258</v>
      </c>
      <c r="AF150" s="375">
        <v>263</v>
      </c>
      <c r="AG150" s="375">
        <v>263</v>
      </c>
      <c r="AH150" s="375">
        <v>226</v>
      </c>
      <c r="AI150" s="375">
        <v>267</v>
      </c>
      <c r="AJ150" s="375">
        <v>250</v>
      </c>
      <c r="AK150" s="375">
        <v>269</v>
      </c>
      <c r="AL150" s="375">
        <v>311</v>
      </c>
      <c r="AM150" s="375">
        <v>340</v>
      </c>
      <c r="AN150" s="375">
        <v>291</v>
      </c>
      <c r="AO150" s="375">
        <v>269</v>
      </c>
      <c r="AP150" s="375">
        <v>247</v>
      </c>
      <c r="AQ150" s="372"/>
      <c r="AR150" s="372"/>
      <c r="AS150" s="692"/>
      <c r="AT150" s="427" t="s">
        <v>9</v>
      </c>
      <c r="AU150" s="566">
        <v>699</v>
      </c>
      <c r="AV150" s="566">
        <v>830</v>
      </c>
      <c r="AW150" s="566">
        <v>847</v>
      </c>
      <c r="AX150" s="566">
        <v>788</v>
      </c>
      <c r="AY150" s="566">
        <v>852</v>
      </c>
      <c r="AZ150" s="566">
        <v>1117</v>
      </c>
      <c r="BA150" s="566">
        <v>799</v>
      </c>
      <c r="BB150" s="566">
        <v>817</v>
      </c>
      <c r="BC150" s="566">
        <v>740</v>
      </c>
      <c r="BD150" s="566">
        <v>773</v>
      </c>
      <c r="BE150" s="566">
        <v>832</v>
      </c>
      <c r="BF150" s="566">
        <v>868</v>
      </c>
      <c r="BG150" s="566">
        <v>788</v>
      </c>
      <c r="BH150" s="566">
        <v>688</v>
      </c>
      <c r="BI150" s="566">
        <v>681</v>
      </c>
      <c r="BJ150" s="566">
        <v>671</v>
      </c>
      <c r="BK150" s="566">
        <v>547</v>
      </c>
      <c r="BN150" s="692"/>
      <c r="BO150" s="456" t="s">
        <v>9</v>
      </c>
      <c r="BP150" s="566">
        <v>1037</v>
      </c>
      <c r="BQ150" s="566">
        <v>1225</v>
      </c>
      <c r="BR150" s="566">
        <v>1247</v>
      </c>
      <c r="BS150" s="566">
        <v>1218</v>
      </c>
      <c r="BT150" s="566">
        <v>1319</v>
      </c>
      <c r="BU150" s="566">
        <v>1837</v>
      </c>
      <c r="BV150" s="566">
        <v>1473</v>
      </c>
      <c r="BW150" s="566">
        <v>1452</v>
      </c>
      <c r="BX150" s="566">
        <v>1344</v>
      </c>
      <c r="BY150" s="566">
        <v>1412</v>
      </c>
      <c r="BZ150" s="566">
        <v>1427</v>
      </c>
      <c r="CA150" s="566">
        <v>1433</v>
      </c>
      <c r="CB150" s="566">
        <v>1231</v>
      </c>
      <c r="CC150" s="566">
        <v>1068</v>
      </c>
      <c r="CD150" s="566">
        <v>1099</v>
      </c>
      <c r="CE150" s="566">
        <v>1057</v>
      </c>
      <c r="CF150" s="566">
        <v>835</v>
      </c>
    </row>
    <row r="151" spans="2:84">
      <c r="B151" s="363" t="s">
        <v>40</v>
      </c>
      <c r="C151" s="116">
        <f t="shared" si="115"/>
        <v>0</v>
      </c>
      <c r="D151" s="116">
        <f t="shared" si="115"/>
        <v>0</v>
      </c>
      <c r="E151" s="116">
        <f t="shared" si="115"/>
        <v>0</v>
      </c>
      <c r="F151" s="116">
        <f t="shared" si="115"/>
        <v>71959</v>
      </c>
      <c r="G151" s="116">
        <f t="shared" si="115"/>
        <v>48134</v>
      </c>
      <c r="H151" s="116">
        <f t="shared" si="115"/>
        <v>67613</v>
      </c>
      <c r="I151" s="116">
        <f t="shared" si="115"/>
        <v>32948</v>
      </c>
      <c r="J151" s="116">
        <f t="shared" si="115"/>
        <v>39563</v>
      </c>
      <c r="K151" s="116">
        <f t="shared" si="115"/>
        <v>35965</v>
      </c>
      <c r="L151" s="116">
        <f t="shared" si="115"/>
        <v>35107</v>
      </c>
      <c r="M151" s="116">
        <f t="shared" si="115"/>
        <v>23562</v>
      </c>
      <c r="N151" s="116">
        <f t="shared" si="115"/>
        <v>33706</v>
      </c>
      <c r="O151" s="116">
        <f t="shared" si="116"/>
        <v>23221</v>
      </c>
      <c r="P151" s="116">
        <f t="shared" si="117"/>
        <v>12489.5</v>
      </c>
      <c r="Q151" s="116">
        <f t="shared" si="118"/>
        <v>38817.729999999996</v>
      </c>
      <c r="R151" s="116">
        <f t="shared" si="119"/>
        <v>53940.520000000004</v>
      </c>
      <c r="S151" s="116">
        <f t="shared" si="119"/>
        <v>23731</v>
      </c>
      <c r="T151" s="116"/>
      <c r="U151" s="393">
        <v>16147.133234799941</v>
      </c>
      <c r="Y151" s="427" t="s">
        <v>15</v>
      </c>
      <c r="Z151" s="375">
        <v>346</v>
      </c>
      <c r="AA151" s="375">
        <v>530</v>
      </c>
      <c r="AB151" s="375">
        <v>511</v>
      </c>
      <c r="AC151" s="375">
        <v>472</v>
      </c>
      <c r="AD151" s="375">
        <v>466</v>
      </c>
      <c r="AE151" s="375">
        <v>533</v>
      </c>
      <c r="AF151" s="375">
        <v>552</v>
      </c>
      <c r="AG151" s="375">
        <v>675</v>
      </c>
      <c r="AH151" s="375">
        <v>640</v>
      </c>
      <c r="AI151" s="375">
        <v>617</v>
      </c>
      <c r="AJ151" s="375">
        <v>581</v>
      </c>
      <c r="AK151" s="375">
        <v>683</v>
      </c>
      <c r="AL151" s="375">
        <v>991</v>
      </c>
      <c r="AM151" s="375">
        <v>628</v>
      </c>
      <c r="AN151" s="375">
        <v>601</v>
      </c>
      <c r="AO151" s="375">
        <v>546</v>
      </c>
      <c r="AP151" s="375">
        <v>525</v>
      </c>
      <c r="AQ151" s="372"/>
      <c r="AR151" s="372"/>
      <c r="AS151" s="692"/>
      <c r="AT151" s="427" t="s">
        <v>34</v>
      </c>
      <c r="AU151" s="566">
        <v>574</v>
      </c>
      <c r="AV151" s="566">
        <v>558</v>
      </c>
      <c r="AW151" s="566">
        <v>668</v>
      </c>
      <c r="AX151" s="566">
        <v>605</v>
      </c>
      <c r="AY151" s="566">
        <v>673</v>
      </c>
      <c r="AZ151" s="566">
        <v>768</v>
      </c>
      <c r="BA151" s="566">
        <v>650</v>
      </c>
      <c r="BB151" s="566">
        <v>696</v>
      </c>
      <c r="BC151" s="566">
        <v>621</v>
      </c>
      <c r="BD151" s="566">
        <v>594</v>
      </c>
      <c r="BE151" s="566">
        <v>616</v>
      </c>
      <c r="BF151" s="566">
        <v>675</v>
      </c>
      <c r="BG151" s="566">
        <v>611</v>
      </c>
      <c r="BH151" s="566">
        <v>622</v>
      </c>
      <c r="BI151" s="566">
        <v>576</v>
      </c>
      <c r="BJ151" s="566">
        <v>585</v>
      </c>
      <c r="BK151" s="566">
        <v>563</v>
      </c>
      <c r="BN151" s="692"/>
      <c r="BO151" s="456" t="s">
        <v>34</v>
      </c>
      <c r="BP151" s="566">
        <v>842</v>
      </c>
      <c r="BQ151" s="566">
        <v>883</v>
      </c>
      <c r="BR151" s="566">
        <v>969</v>
      </c>
      <c r="BS151" s="566">
        <v>946</v>
      </c>
      <c r="BT151" s="566">
        <v>1097</v>
      </c>
      <c r="BU151" s="566">
        <v>1307</v>
      </c>
      <c r="BV151" s="566">
        <v>1214</v>
      </c>
      <c r="BW151" s="566">
        <v>1302</v>
      </c>
      <c r="BX151" s="566">
        <v>1202</v>
      </c>
      <c r="BY151" s="566">
        <v>1163</v>
      </c>
      <c r="BZ151" s="566">
        <v>1166</v>
      </c>
      <c r="CA151" s="566">
        <v>1222</v>
      </c>
      <c r="CB151" s="566">
        <v>1065</v>
      </c>
      <c r="CC151" s="566">
        <v>1001</v>
      </c>
      <c r="CD151" s="566">
        <v>965</v>
      </c>
      <c r="CE151" s="566">
        <v>967</v>
      </c>
      <c r="CF151" s="566">
        <v>897</v>
      </c>
    </row>
    <row r="152" spans="2:84">
      <c r="B152" s="365" t="s">
        <v>41</v>
      </c>
      <c r="C152" s="366">
        <f t="shared" si="115"/>
        <v>17.486382730689606</v>
      </c>
      <c r="D152" s="366">
        <f t="shared" si="115"/>
        <v>15.811505416110583</v>
      </c>
      <c r="E152" s="366">
        <f t="shared" si="115"/>
        <v>15.251826355717899</v>
      </c>
      <c r="F152" s="366">
        <f t="shared" si="115"/>
        <v>14.36767148105279</v>
      </c>
      <c r="G152" s="366">
        <f t="shared" si="115"/>
        <v>14.29187555147568</v>
      </c>
      <c r="H152" s="366">
        <f t="shared" si="115"/>
        <v>10.080560803612522</v>
      </c>
      <c r="I152" s="366">
        <f t="shared" si="115"/>
        <v>10.179649645918747</v>
      </c>
      <c r="J152" s="366">
        <f t="shared" si="115"/>
        <v>14.2363589641093</v>
      </c>
      <c r="K152" s="366">
        <f t="shared" si="115"/>
        <v>12.693637965038363</v>
      </c>
      <c r="L152" s="366">
        <f t="shared" si="115"/>
        <v>12.996237931125201</v>
      </c>
      <c r="M152" s="366">
        <f t="shared" si="115"/>
        <v>14.032678921019636</v>
      </c>
      <c r="N152" s="366">
        <f t="shared" si="115"/>
        <v>15.18045498603113</v>
      </c>
      <c r="O152" s="366">
        <f t="shared" si="116"/>
        <v>17.279652646710801</v>
      </c>
      <c r="P152" s="366">
        <f t="shared" si="117"/>
        <v>20.805545269228141</v>
      </c>
      <c r="Q152" s="366">
        <f t="shared" si="118"/>
        <v>21.816039803227877</v>
      </c>
      <c r="R152" s="366">
        <f t="shared" si="119"/>
        <v>22.172861195512862</v>
      </c>
      <c r="S152" s="366">
        <f t="shared" si="119"/>
        <v>27.297184193220541</v>
      </c>
      <c r="T152" s="378"/>
      <c r="U152" s="389">
        <v>2.3398169698925586</v>
      </c>
      <c r="Y152" s="427" t="s">
        <v>40</v>
      </c>
      <c r="Z152" s="375"/>
      <c r="AA152" s="375"/>
      <c r="AB152" s="375"/>
      <c r="AC152" s="375">
        <v>71959</v>
      </c>
      <c r="AD152" s="375">
        <v>48134</v>
      </c>
      <c r="AE152" s="375">
        <v>67613</v>
      </c>
      <c r="AF152" s="375">
        <v>32948</v>
      </c>
      <c r="AG152" s="375">
        <v>39563</v>
      </c>
      <c r="AH152" s="375">
        <v>35965</v>
      </c>
      <c r="AI152" s="375">
        <v>35107</v>
      </c>
      <c r="AJ152" s="375">
        <v>23562</v>
      </c>
      <c r="AK152" s="375">
        <v>33706</v>
      </c>
      <c r="AL152" s="375">
        <v>23221</v>
      </c>
      <c r="AM152" s="375">
        <v>12489.5</v>
      </c>
      <c r="AN152" s="375">
        <v>38817.729999999996</v>
      </c>
      <c r="AO152" s="375">
        <v>53940.520000000004</v>
      </c>
      <c r="AP152" s="375">
        <v>23731</v>
      </c>
      <c r="AQ152" s="372"/>
      <c r="AR152" s="372"/>
      <c r="AS152" s="692"/>
      <c r="AT152" s="427" t="s">
        <v>36</v>
      </c>
      <c r="AU152" s="566">
        <v>210</v>
      </c>
      <c r="AV152" s="566">
        <v>182</v>
      </c>
      <c r="AW152" s="566">
        <v>204</v>
      </c>
      <c r="AX152" s="566">
        <v>205</v>
      </c>
      <c r="AY152" s="566">
        <v>223</v>
      </c>
      <c r="AZ152" s="566">
        <v>202</v>
      </c>
      <c r="BA152" s="566">
        <v>191</v>
      </c>
      <c r="BB152" s="566">
        <v>268</v>
      </c>
      <c r="BC152" s="566">
        <v>214</v>
      </c>
      <c r="BD152" s="566">
        <v>228</v>
      </c>
      <c r="BE152" s="566">
        <v>250</v>
      </c>
      <c r="BF152" s="566">
        <v>249</v>
      </c>
      <c r="BG152" s="566">
        <v>273</v>
      </c>
      <c r="BH152" s="566">
        <v>292</v>
      </c>
      <c r="BI152" s="566">
        <v>354</v>
      </c>
      <c r="BJ152" s="566">
        <v>354</v>
      </c>
      <c r="BK152" s="566">
        <v>393</v>
      </c>
      <c r="BN152" s="692"/>
      <c r="BO152" s="456" t="s">
        <v>36</v>
      </c>
      <c r="BP152" s="566">
        <v>212</v>
      </c>
      <c r="BQ152" s="566">
        <v>252</v>
      </c>
      <c r="BR152" s="566">
        <v>285</v>
      </c>
      <c r="BS152" s="566">
        <v>290</v>
      </c>
      <c r="BT152" s="566">
        <v>293</v>
      </c>
      <c r="BU152" s="566">
        <v>305</v>
      </c>
      <c r="BV152" s="566">
        <v>343</v>
      </c>
      <c r="BW152" s="566">
        <v>507</v>
      </c>
      <c r="BX152" s="566">
        <v>456</v>
      </c>
      <c r="BY152" s="566">
        <v>485</v>
      </c>
      <c r="BZ152" s="566">
        <v>511</v>
      </c>
      <c r="CA152" s="566">
        <v>535</v>
      </c>
      <c r="CB152" s="566">
        <v>534</v>
      </c>
      <c r="CC152" s="566">
        <v>552</v>
      </c>
      <c r="CD152" s="566">
        <v>590</v>
      </c>
      <c r="CE152" s="566">
        <v>595</v>
      </c>
      <c r="CF152" s="566">
        <v>689</v>
      </c>
    </row>
    <row r="153" spans="2:84">
      <c r="C153" s="363"/>
      <c r="D153" s="363"/>
      <c r="E153" s="363"/>
      <c r="O153" s="368"/>
      <c r="P153" s="368"/>
      <c r="Q153" s="368"/>
      <c r="R153" s="368"/>
      <c r="S153" s="368"/>
      <c r="U153" s="82"/>
      <c r="Y153" s="442" t="s">
        <v>41</v>
      </c>
      <c r="Z153" s="570">
        <v>17.486382730689606</v>
      </c>
      <c r="AA153" s="570">
        <v>15.811505416110583</v>
      </c>
      <c r="AB153" s="570">
        <v>15.251826355717899</v>
      </c>
      <c r="AC153" s="570">
        <v>14.36767148105279</v>
      </c>
      <c r="AD153" s="570">
        <v>14.29187555147568</v>
      </c>
      <c r="AE153" s="570">
        <v>10.080560803612522</v>
      </c>
      <c r="AF153" s="570">
        <v>10.179649645918747</v>
      </c>
      <c r="AG153" s="570">
        <v>14.2363589641093</v>
      </c>
      <c r="AH153" s="570">
        <v>12.693637965038363</v>
      </c>
      <c r="AI153" s="570">
        <v>12.996237931125201</v>
      </c>
      <c r="AJ153" s="570">
        <v>14.032678921019636</v>
      </c>
      <c r="AK153" s="570">
        <v>15.18045498603113</v>
      </c>
      <c r="AL153" s="570">
        <v>17.279652646710801</v>
      </c>
      <c r="AM153" s="570">
        <v>20.805545269228141</v>
      </c>
      <c r="AN153" s="570">
        <f>(AN146+AN148+$W$13*AN147)/CX10*100</f>
        <v>21.816039803227877</v>
      </c>
      <c r="AO153" s="570">
        <f t="shared" ref="AO153:AP153" si="120">(AO146+AO148+$W$13*AO147)/CY10*100</f>
        <v>22.172861195512862</v>
      </c>
      <c r="AP153" s="570">
        <f t="shared" si="120"/>
        <v>27.297184193220541</v>
      </c>
      <c r="AQ153" s="372"/>
      <c r="AR153" s="372"/>
      <c r="AS153" s="692"/>
      <c r="AT153" s="427" t="s">
        <v>162</v>
      </c>
      <c r="AU153" s="375">
        <v>0</v>
      </c>
      <c r="AV153" s="375">
        <v>0</v>
      </c>
      <c r="AW153" s="375">
        <v>0</v>
      </c>
      <c r="AX153" s="375">
        <v>0</v>
      </c>
      <c r="AY153" s="375">
        <v>0</v>
      </c>
      <c r="AZ153" s="375">
        <v>0</v>
      </c>
      <c r="BA153" s="375">
        <v>0</v>
      </c>
      <c r="BB153" s="375">
        <v>0</v>
      </c>
      <c r="BC153" s="375">
        <v>0</v>
      </c>
      <c r="BD153" s="566">
        <v>0</v>
      </c>
      <c r="BE153" s="566">
        <v>0</v>
      </c>
      <c r="BF153" s="566">
        <v>29</v>
      </c>
      <c r="BG153" s="566">
        <v>41</v>
      </c>
      <c r="BH153" s="566">
        <v>37</v>
      </c>
      <c r="BI153" s="566">
        <v>31</v>
      </c>
      <c r="BJ153" s="566">
        <v>42</v>
      </c>
      <c r="BK153" s="566">
        <v>34</v>
      </c>
      <c r="BN153" s="692"/>
      <c r="BO153" s="427" t="s">
        <v>162</v>
      </c>
      <c r="BP153" s="375">
        <v>0</v>
      </c>
      <c r="BQ153" s="375">
        <v>0</v>
      </c>
      <c r="BR153" s="375">
        <v>0</v>
      </c>
      <c r="BS153" s="375">
        <v>0</v>
      </c>
      <c r="BT153" s="375">
        <v>0</v>
      </c>
      <c r="BU153" s="375">
        <v>0</v>
      </c>
      <c r="BV153" s="375">
        <v>0</v>
      </c>
      <c r="BW153" s="375">
        <v>0</v>
      </c>
      <c r="BX153" s="375">
        <v>0</v>
      </c>
      <c r="BY153" s="566">
        <v>0</v>
      </c>
      <c r="BZ153" s="566">
        <v>0</v>
      </c>
      <c r="CA153" s="566">
        <v>63</v>
      </c>
      <c r="CB153" s="566">
        <v>73</v>
      </c>
      <c r="CC153" s="566">
        <v>79</v>
      </c>
      <c r="CD153" s="566">
        <v>59</v>
      </c>
      <c r="CE153" s="566">
        <v>78</v>
      </c>
      <c r="CF153" s="566">
        <v>65</v>
      </c>
    </row>
    <row r="154" spans="2:84">
      <c r="C154" s="363"/>
      <c r="D154" s="363"/>
      <c r="E154" s="363"/>
      <c r="U154" s="82"/>
      <c r="Z154" s="427"/>
      <c r="AA154" s="427"/>
      <c r="AB154" s="427"/>
      <c r="AN154" s="360"/>
      <c r="AQ154" s="372"/>
      <c r="AR154" s="372"/>
      <c r="AS154" s="692"/>
      <c r="AT154" s="427" t="s">
        <v>37</v>
      </c>
      <c r="AU154" s="566">
        <v>25</v>
      </c>
      <c r="AV154" s="566">
        <v>35</v>
      </c>
      <c r="AW154" s="566">
        <v>20</v>
      </c>
      <c r="AX154" s="566">
        <v>29</v>
      </c>
      <c r="AY154" s="566">
        <v>27</v>
      </c>
      <c r="AZ154" s="566">
        <v>20</v>
      </c>
      <c r="BA154" s="566">
        <v>16</v>
      </c>
      <c r="BB154" s="566">
        <v>38</v>
      </c>
      <c r="BC154" s="566">
        <v>31</v>
      </c>
      <c r="BD154" s="566">
        <v>38</v>
      </c>
      <c r="BE154" s="566">
        <v>58</v>
      </c>
      <c r="BF154" s="566">
        <v>52</v>
      </c>
      <c r="BG154" s="566">
        <v>44</v>
      </c>
      <c r="BH154" s="566">
        <v>60</v>
      </c>
      <c r="BI154" s="566">
        <v>62</v>
      </c>
      <c r="BJ154" s="566">
        <v>41</v>
      </c>
      <c r="BK154" s="566">
        <v>54</v>
      </c>
      <c r="BN154" s="692"/>
      <c r="BO154" s="456" t="s">
        <v>37</v>
      </c>
      <c r="BP154" s="566">
        <v>29</v>
      </c>
      <c r="BQ154" s="566">
        <v>41</v>
      </c>
      <c r="BR154" s="566">
        <v>17</v>
      </c>
      <c r="BS154" s="566">
        <v>31</v>
      </c>
      <c r="BT154" s="566">
        <v>31</v>
      </c>
      <c r="BU154" s="566">
        <v>22</v>
      </c>
      <c r="BV154" s="566">
        <v>25</v>
      </c>
      <c r="BW154" s="566">
        <v>62</v>
      </c>
      <c r="BX154" s="566">
        <v>53</v>
      </c>
      <c r="BY154" s="566">
        <v>62</v>
      </c>
      <c r="BZ154" s="566">
        <v>85</v>
      </c>
      <c r="CA154" s="566">
        <v>101</v>
      </c>
      <c r="CB154" s="566">
        <v>88</v>
      </c>
      <c r="CC154" s="566">
        <v>99</v>
      </c>
      <c r="CD154" s="566">
        <v>108</v>
      </c>
      <c r="CE154" s="566">
        <v>85</v>
      </c>
      <c r="CF154" s="566">
        <v>95</v>
      </c>
    </row>
    <row r="155" spans="2:84">
      <c r="C155" s="363"/>
      <c r="D155" s="363"/>
      <c r="E155" s="363"/>
      <c r="U155" s="82"/>
      <c r="Z155" s="427"/>
      <c r="AA155" s="427"/>
      <c r="AB155" s="427"/>
      <c r="AN155" s="360"/>
      <c r="AQ155" s="372"/>
      <c r="AR155" s="372"/>
      <c r="AS155" s="693"/>
      <c r="AT155" s="442" t="s">
        <v>38</v>
      </c>
      <c r="AU155" s="568">
        <v>18</v>
      </c>
      <c r="AV155" s="568">
        <v>11</v>
      </c>
      <c r="AW155" s="569">
        <v>16</v>
      </c>
      <c r="AX155" s="568">
        <v>20</v>
      </c>
      <c r="AY155" s="568">
        <v>20</v>
      </c>
      <c r="AZ155" s="569">
        <v>36</v>
      </c>
      <c r="BA155" s="569">
        <v>45</v>
      </c>
      <c r="BB155" s="569">
        <v>15</v>
      </c>
      <c r="BC155" s="569">
        <v>26</v>
      </c>
      <c r="BD155" s="569">
        <v>17</v>
      </c>
      <c r="BE155" s="569">
        <v>35</v>
      </c>
      <c r="BF155" s="569">
        <v>41</v>
      </c>
      <c r="BG155" s="569">
        <v>31</v>
      </c>
      <c r="BH155" s="569">
        <v>26</v>
      </c>
      <c r="BI155" s="569">
        <v>17</v>
      </c>
      <c r="BJ155" s="569">
        <v>25</v>
      </c>
      <c r="BK155" s="569">
        <v>16</v>
      </c>
      <c r="BN155" s="693"/>
      <c r="BO155" s="567" t="s">
        <v>38</v>
      </c>
      <c r="BP155" s="568">
        <v>15</v>
      </c>
      <c r="BQ155" s="568">
        <v>19</v>
      </c>
      <c r="BR155" s="569">
        <v>22</v>
      </c>
      <c r="BS155" s="568">
        <v>24</v>
      </c>
      <c r="BT155" s="568">
        <v>15</v>
      </c>
      <c r="BU155" s="569">
        <v>48</v>
      </c>
      <c r="BV155" s="569">
        <v>66</v>
      </c>
      <c r="BW155" s="569">
        <v>34</v>
      </c>
      <c r="BX155" s="569">
        <v>37</v>
      </c>
      <c r="BY155" s="569">
        <v>32</v>
      </c>
      <c r="BZ155" s="569">
        <v>59</v>
      </c>
      <c r="CA155" s="569">
        <v>64</v>
      </c>
      <c r="CB155" s="569">
        <v>50</v>
      </c>
      <c r="CC155" s="569">
        <v>36</v>
      </c>
      <c r="CD155" s="569">
        <v>35</v>
      </c>
      <c r="CE155" s="569">
        <v>47</v>
      </c>
      <c r="CF155" s="569">
        <v>58</v>
      </c>
    </row>
    <row r="156" spans="2:84" ht="18" customHeight="1">
      <c r="C156" s="363"/>
      <c r="D156" s="363"/>
      <c r="E156" s="363"/>
      <c r="U156" s="82"/>
      <c r="W156" s="362"/>
      <c r="Z156" s="427"/>
      <c r="AA156" s="427"/>
      <c r="AB156" s="427"/>
      <c r="AN156" s="360"/>
      <c r="AQ156" s="372"/>
      <c r="AR156" s="372"/>
      <c r="AS156" s="694" t="s">
        <v>101</v>
      </c>
      <c r="AT156" s="435" t="s">
        <v>33</v>
      </c>
      <c r="AU156" s="565">
        <v>443</v>
      </c>
      <c r="AV156" s="565">
        <v>530</v>
      </c>
      <c r="AW156" s="565">
        <v>517</v>
      </c>
      <c r="AX156" s="565">
        <v>504</v>
      </c>
      <c r="AY156" s="565">
        <v>596</v>
      </c>
      <c r="AZ156" s="565">
        <v>862</v>
      </c>
      <c r="BA156" s="565">
        <v>668</v>
      </c>
      <c r="BB156" s="565">
        <v>653</v>
      </c>
      <c r="BC156" s="565">
        <v>581</v>
      </c>
      <c r="BD156" s="565">
        <v>593</v>
      </c>
      <c r="BE156" s="565">
        <v>419</v>
      </c>
      <c r="BF156" s="566">
        <v>342</v>
      </c>
      <c r="BG156" s="566">
        <v>281</v>
      </c>
      <c r="BH156" s="566">
        <v>240</v>
      </c>
      <c r="BI156" s="566">
        <v>361</v>
      </c>
      <c r="BJ156" s="566">
        <v>208</v>
      </c>
      <c r="BK156" s="566">
        <v>159</v>
      </c>
      <c r="BN156" s="694" t="s">
        <v>70</v>
      </c>
      <c r="BO156" s="484" t="s">
        <v>33</v>
      </c>
      <c r="BP156" s="565">
        <v>1664</v>
      </c>
      <c r="BQ156" s="565">
        <v>1971</v>
      </c>
      <c r="BR156" s="565">
        <v>1919</v>
      </c>
      <c r="BS156" s="565">
        <v>1911</v>
      </c>
      <c r="BT156" s="565">
        <v>2217</v>
      </c>
      <c r="BU156" s="565">
        <v>2697</v>
      </c>
      <c r="BV156" s="565">
        <v>1787</v>
      </c>
      <c r="BW156" s="565">
        <v>1700</v>
      </c>
      <c r="BX156" s="565">
        <v>1596</v>
      </c>
      <c r="BY156" s="565">
        <v>1641</v>
      </c>
      <c r="BZ156" s="565">
        <v>1647</v>
      </c>
      <c r="CA156" s="565">
        <v>1715</v>
      </c>
      <c r="CB156" s="565">
        <v>1407</v>
      </c>
      <c r="CC156" s="565">
        <v>1213</v>
      </c>
      <c r="CD156" s="565">
        <v>1356</v>
      </c>
      <c r="CE156" s="565">
        <v>1115</v>
      </c>
      <c r="CF156" s="565">
        <v>794</v>
      </c>
    </row>
    <row r="157" spans="2:84">
      <c r="C157" s="363"/>
      <c r="D157" s="363"/>
      <c r="E157" s="363"/>
      <c r="U157" s="82"/>
      <c r="W157" s="362"/>
      <c r="Z157" s="427"/>
      <c r="AA157" s="427"/>
      <c r="AB157" s="427"/>
      <c r="AN157" s="360"/>
      <c r="AQ157" s="372"/>
      <c r="AR157" s="372"/>
      <c r="AS157" s="692"/>
      <c r="AT157" s="427" t="s">
        <v>9</v>
      </c>
      <c r="AU157" s="566">
        <v>411</v>
      </c>
      <c r="AV157" s="566">
        <v>461</v>
      </c>
      <c r="AW157" s="566">
        <v>459</v>
      </c>
      <c r="AX157" s="566">
        <v>448</v>
      </c>
      <c r="AY157" s="566">
        <v>465</v>
      </c>
      <c r="AZ157" s="566">
        <v>673</v>
      </c>
      <c r="BA157" s="566">
        <v>637</v>
      </c>
      <c r="BB157" s="566">
        <v>588</v>
      </c>
      <c r="BC157" s="566">
        <v>571</v>
      </c>
      <c r="BD157" s="566">
        <v>546</v>
      </c>
      <c r="BE157" s="566">
        <v>483</v>
      </c>
      <c r="BF157" s="566">
        <v>359</v>
      </c>
      <c r="BG157" s="566">
        <v>303</v>
      </c>
      <c r="BH157" s="566">
        <v>277</v>
      </c>
      <c r="BI157" s="566">
        <v>323</v>
      </c>
      <c r="BJ157" s="566">
        <v>295</v>
      </c>
      <c r="BK157" s="566">
        <v>219</v>
      </c>
      <c r="BN157" s="692"/>
      <c r="BO157" s="456" t="s">
        <v>9</v>
      </c>
      <c r="BP157" s="566">
        <v>1323</v>
      </c>
      <c r="BQ157" s="566">
        <v>1473</v>
      </c>
      <c r="BR157" s="566">
        <v>1506</v>
      </c>
      <c r="BS157" s="566">
        <v>1365</v>
      </c>
      <c r="BT157" s="566">
        <v>1507</v>
      </c>
      <c r="BU157" s="566">
        <v>1934</v>
      </c>
      <c r="BV157" s="566">
        <v>1536</v>
      </c>
      <c r="BW157" s="566">
        <v>1425</v>
      </c>
      <c r="BX157" s="566">
        <v>1344</v>
      </c>
      <c r="BY157" s="566">
        <v>1289</v>
      </c>
      <c r="BZ157" s="566">
        <v>1342</v>
      </c>
      <c r="CA157" s="566">
        <v>1330</v>
      </c>
      <c r="CB157" s="566">
        <v>1190</v>
      </c>
      <c r="CC157" s="566">
        <v>1036</v>
      </c>
      <c r="CD157" s="566">
        <v>1057</v>
      </c>
      <c r="CE157" s="566">
        <v>995</v>
      </c>
      <c r="CF157" s="566">
        <v>800</v>
      </c>
    </row>
    <row r="158" spans="2:84">
      <c r="C158" s="363"/>
      <c r="D158" s="363"/>
      <c r="E158" s="363"/>
      <c r="U158" s="82"/>
      <c r="W158" s="362"/>
      <c r="Z158" s="427"/>
      <c r="AA158" s="427"/>
      <c r="AB158" s="427"/>
      <c r="AN158" s="360"/>
      <c r="AQ158" s="372"/>
      <c r="AR158" s="372"/>
      <c r="AS158" s="692"/>
      <c r="AT158" s="427" t="s">
        <v>34</v>
      </c>
      <c r="AU158" s="566">
        <v>342</v>
      </c>
      <c r="AV158" s="566">
        <v>373</v>
      </c>
      <c r="AW158" s="566">
        <v>390</v>
      </c>
      <c r="AX158" s="566">
        <v>375</v>
      </c>
      <c r="AY158" s="566">
        <v>423</v>
      </c>
      <c r="AZ158" s="566">
        <v>534</v>
      </c>
      <c r="BA158" s="566">
        <v>530</v>
      </c>
      <c r="BB158" s="566">
        <v>579</v>
      </c>
      <c r="BC158" s="566">
        <v>537</v>
      </c>
      <c r="BD158" s="566">
        <v>534</v>
      </c>
      <c r="BE158" s="566">
        <v>487</v>
      </c>
      <c r="BF158" s="566">
        <v>426</v>
      </c>
      <c r="BG158" s="566">
        <v>327</v>
      </c>
      <c r="BH158" s="566">
        <v>283</v>
      </c>
      <c r="BI158" s="566">
        <v>319</v>
      </c>
      <c r="BJ158" s="566">
        <v>321</v>
      </c>
      <c r="BK158" s="566">
        <v>270</v>
      </c>
      <c r="BN158" s="692"/>
      <c r="BO158" s="456" t="s">
        <v>34</v>
      </c>
      <c r="BP158" s="566">
        <v>1083</v>
      </c>
      <c r="BQ158" s="566">
        <v>1075</v>
      </c>
      <c r="BR158" s="566">
        <v>1182</v>
      </c>
      <c r="BS158" s="566">
        <v>1085</v>
      </c>
      <c r="BT158" s="566">
        <v>1163</v>
      </c>
      <c r="BU158" s="566">
        <v>1386</v>
      </c>
      <c r="BV158" s="566">
        <v>1198</v>
      </c>
      <c r="BW158" s="566">
        <v>1265</v>
      </c>
      <c r="BX158" s="566">
        <v>1144</v>
      </c>
      <c r="BY158" s="566">
        <v>1101</v>
      </c>
      <c r="BZ158" s="566">
        <v>1057</v>
      </c>
      <c r="CA158" s="566">
        <v>1102</v>
      </c>
      <c r="CB158" s="566">
        <v>969</v>
      </c>
      <c r="CC158" s="566">
        <v>960</v>
      </c>
      <c r="CD158" s="566">
        <v>928</v>
      </c>
      <c r="CE158" s="566">
        <v>902</v>
      </c>
      <c r="CF158" s="566">
        <v>829</v>
      </c>
    </row>
    <row r="159" spans="2:84">
      <c r="C159" s="363"/>
      <c r="D159" s="363"/>
      <c r="E159" s="363"/>
      <c r="U159" s="82"/>
      <c r="W159" s="116"/>
      <c r="Z159" s="427"/>
      <c r="AA159" s="427"/>
      <c r="AB159" s="427"/>
      <c r="AN159" s="360"/>
      <c r="AQ159" s="372"/>
      <c r="AR159" s="372"/>
      <c r="AS159" s="692"/>
      <c r="AT159" s="427" t="s">
        <v>36</v>
      </c>
      <c r="AU159" s="566">
        <v>106</v>
      </c>
      <c r="AV159" s="566">
        <v>137</v>
      </c>
      <c r="AW159" s="566">
        <v>166</v>
      </c>
      <c r="AX159" s="566">
        <v>165</v>
      </c>
      <c r="AY159" s="566">
        <v>157</v>
      </c>
      <c r="AZ159" s="566">
        <v>162</v>
      </c>
      <c r="BA159" s="566">
        <v>199</v>
      </c>
      <c r="BB159" s="566">
        <v>271</v>
      </c>
      <c r="BC159" s="566">
        <v>264</v>
      </c>
      <c r="BD159" s="566">
        <v>280</v>
      </c>
      <c r="BE159" s="566">
        <v>286</v>
      </c>
      <c r="BF159" s="566">
        <v>266</v>
      </c>
      <c r="BG159" s="566">
        <v>246</v>
      </c>
      <c r="BH159" s="566">
        <v>243</v>
      </c>
      <c r="BI159" s="566">
        <v>221</v>
      </c>
      <c r="BJ159" s="566">
        <v>240</v>
      </c>
      <c r="BK159" s="566">
        <v>282</v>
      </c>
      <c r="BN159" s="692"/>
      <c r="BO159" s="456" t="s">
        <v>36</v>
      </c>
      <c r="BP159" s="566">
        <v>330</v>
      </c>
      <c r="BQ159" s="566">
        <v>351</v>
      </c>
      <c r="BR159" s="566">
        <v>380</v>
      </c>
      <c r="BS159" s="566">
        <v>376</v>
      </c>
      <c r="BT159" s="566">
        <v>391</v>
      </c>
      <c r="BU159" s="566">
        <v>355</v>
      </c>
      <c r="BV159" s="566">
        <v>378</v>
      </c>
      <c r="BW159" s="566">
        <v>497</v>
      </c>
      <c r="BX159" s="566">
        <v>434</v>
      </c>
      <c r="BY159" s="566">
        <v>444</v>
      </c>
      <c r="BZ159" s="566">
        <v>472</v>
      </c>
      <c r="CA159" s="566">
        <v>465</v>
      </c>
      <c r="CB159" s="566">
        <v>482</v>
      </c>
      <c r="CC159" s="566">
        <v>517</v>
      </c>
      <c r="CD159" s="566">
        <v>541</v>
      </c>
      <c r="CE159" s="566">
        <v>569</v>
      </c>
      <c r="CF159" s="566">
        <v>603</v>
      </c>
    </row>
    <row r="160" spans="2:84">
      <c r="C160" s="363"/>
      <c r="D160" s="363"/>
      <c r="E160" s="363"/>
      <c r="U160" s="82"/>
      <c r="W160" s="116"/>
      <c r="Z160" s="427"/>
      <c r="AA160" s="427"/>
      <c r="AB160" s="427"/>
      <c r="AN160" s="360"/>
      <c r="AQ160" s="372"/>
      <c r="AR160" s="372"/>
      <c r="AS160" s="692"/>
      <c r="AT160" s="427" t="s">
        <v>162</v>
      </c>
      <c r="AU160" s="375">
        <v>0</v>
      </c>
      <c r="AV160" s="375">
        <v>0</v>
      </c>
      <c r="AW160" s="375">
        <v>0</v>
      </c>
      <c r="AX160" s="375">
        <v>0</v>
      </c>
      <c r="AY160" s="375">
        <v>0</v>
      </c>
      <c r="AZ160" s="375">
        <v>0</v>
      </c>
      <c r="BA160" s="375">
        <v>0</v>
      </c>
      <c r="BB160" s="375">
        <v>0</v>
      </c>
      <c r="BC160" s="375">
        <v>0</v>
      </c>
      <c r="BD160" s="566">
        <v>0</v>
      </c>
      <c r="BE160" s="566">
        <v>0</v>
      </c>
      <c r="BF160" s="566">
        <v>28</v>
      </c>
      <c r="BG160" s="566">
        <v>30</v>
      </c>
      <c r="BH160" s="566">
        <v>37</v>
      </c>
      <c r="BI160" s="566">
        <v>18</v>
      </c>
      <c r="BJ160" s="566">
        <v>24</v>
      </c>
      <c r="BK160" s="566">
        <v>26</v>
      </c>
      <c r="BN160" s="692"/>
      <c r="BO160" s="427" t="s">
        <v>162</v>
      </c>
      <c r="BP160" s="375">
        <v>0</v>
      </c>
      <c r="BQ160" s="375">
        <v>0</v>
      </c>
      <c r="BR160" s="375">
        <v>0</v>
      </c>
      <c r="BS160" s="375">
        <v>0</v>
      </c>
      <c r="BT160" s="375">
        <v>0</v>
      </c>
      <c r="BU160" s="375">
        <v>0</v>
      </c>
      <c r="BV160" s="375">
        <v>0</v>
      </c>
      <c r="BW160" s="375">
        <v>0</v>
      </c>
      <c r="BX160" s="375">
        <v>0</v>
      </c>
      <c r="BY160" s="566">
        <v>0</v>
      </c>
      <c r="BZ160" s="566">
        <v>0</v>
      </c>
      <c r="CA160" s="566">
        <v>54</v>
      </c>
      <c r="CB160" s="566">
        <v>61</v>
      </c>
      <c r="CC160" s="566">
        <v>69</v>
      </c>
      <c r="CD160" s="566">
        <v>48</v>
      </c>
      <c r="CE160" s="566">
        <v>63</v>
      </c>
      <c r="CF160" s="566">
        <v>60</v>
      </c>
    </row>
    <row r="161" spans="2:86">
      <c r="C161" s="363"/>
      <c r="D161" s="363"/>
      <c r="E161" s="363"/>
      <c r="U161" s="82"/>
      <c r="W161" s="116"/>
      <c r="Z161" s="427"/>
      <c r="AA161" s="427"/>
      <c r="AB161" s="427"/>
      <c r="AN161" s="360"/>
      <c r="AQ161" s="372"/>
      <c r="AR161" s="372"/>
      <c r="AS161" s="692"/>
      <c r="AT161" s="427" t="s">
        <v>37</v>
      </c>
      <c r="AU161" s="566">
        <v>10</v>
      </c>
      <c r="AV161" s="566">
        <v>17</v>
      </c>
      <c r="AW161" s="566">
        <v>8</v>
      </c>
      <c r="AX161" s="566">
        <v>11</v>
      </c>
      <c r="AY161" s="566">
        <v>10</v>
      </c>
      <c r="AZ161" s="566">
        <v>4</v>
      </c>
      <c r="BA161" s="566">
        <v>9</v>
      </c>
      <c r="BB161" s="566">
        <v>32</v>
      </c>
      <c r="BC161" s="566">
        <v>35</v>
      </c>
      <c r="BD161" s="566">
        <v>27</v>
      </c>
      <c r="BE161" s="566">
        <v>34</v>
      </c>
      <c r="BF161" s="566">
        <v>50</v>
      </c>
      <c r="BG161" s="566">
        <v>42</v>
      </c>
      <c r="BH161" s="566">
        <v>39</v>
      </c>
      <c r="BI161" s="566">
        <v>44</v>
      </c>
      <c r="BJ161" s="566">
        <v>47</v>
      </c>
      <c r="BK161" s="566">
        <v>47</v>
      </c>
      <c r="BN161" s="692"/>
      <c r="BO161" s="456" t="s">
        <v>37</v>
      </c>
      <c r="BP161" s="566">
        <v>35</v>
      </c>
      <c r="BQ161" s="566">
        <v>48</v>
      </c>
      <c r="BR161" s="566">
        <v>29</v>
      </c>
      <c r="BS161" s="566">
        <v>40</v>
      </c>
      <c r="BT161" s="566">
        <v>32</v>
      </c>
      <c r="BU161" s="566">
        <v>19</v>
      </c>
      <c r="BV161" s="566">
        <v>19</v>
      </c>
      <c r="BW161" s="566">
        <v>66</v>
      </c>
      <c r="BX161" s="566">
        <v>57</v>
      </c>
      <c r="BY161" s="566">
        <v>48</v>
      </c>
      <c r="BZ161" s="566">
        <v>77</v>
      </c>
      <c r="CA161" s="566">
        <v>90</v>
      </c>
      <c r="CB161" s="566">
        <v>72</v>
      </c>
      <c r="CC161" s="566">
        <v>91</v>
      </c>
      <c r="CD161" s="566">
        <v>108</v>
      </c>
      <c r="CE161" s="566">
        <v>90</v>
      </c>
      <c r="CF161" s="566">
        <v>92</v>
      </c>
    </row>
    <row r="162" spans="2:86">
      <c r="C162" s="363"/>
      <c r="D162" s="363"/>
      <c r="E162" s="363"/>
      <c r="U162" s="82"/>
      <c r="V162" s="362"/>
      <c r="W162" s="116"/>
      <c r="Z162" s="427"/>
      <c r="AA162" s="427"/>
      <c r="AB162" s="427"/>
      <c r="AN162" s="360"/>
      <c r="AQ162" s="372"/>
      <c r="AR162" s="372"/>
      <c r="AS162" s="693"/>
      <c r="AT162" s="442" t="s">
        <v>38</v>
      </c>
      <c r="AU162" s="568">
        <v>12</v>
      </c>
      <c r="AV162" s="568">
        <v>12</v>
      </c>
      <c r="AW162" s="569">
        <v>15</v>
      </c>
      <c r="AX162" s="568">
        <v>11</v>
      </c>
      <c r="AY162" s="568">
        <v>7</v>
      </c>
      <c r="AZ162" s="569">
        <v>27</v>
      </c>
      <c r="BA162" s="569">
        <v>41</v>
      </c>
      <c r="BB162" s="569">
        <v>22</v>
      </c>
      <c r="BC162" s="569">
        <v>14</v>
      </c>
      <c r="BD162" s="569">
        <v>19</v>
      </c>
      <c r="BE162" s="569">
        <v>28</v>
      </c>
      <c r="BF162" s="569">
        <v>35</v>
      </c>
      <c r="BG162" s="569">
        <v>22</v>
      </c>
      <c r="BH162" s="569">
        <v>15</v>
      </c>
      <c r="BI162" s="569">
        <v>14</v>
      </c>
      <c r="BJ162" s="569">
        <v>24</v>
      </c>
      <c r="BK162" s="569">
        <v>42</v>
      </c>
      <c r="BN162" s="693"/>
      <c r="BO162" s="567" t="s">
        <v>38</v>
      </c>
      <c r="BP162" s="568">
        <v>31</v>
      </c>
      <c r="BQ162" s="568">
        <v>26</v>
      </c>
      <c r="BR162" s="569">
        <v>27</v>
      </c>
      <c r="BS162" s="568">
        <v>25</v>
      </c>
      <c r="BT162" s="568">
        <v>26</v>
      </c>
      <c r="BU162" s="569">
        <v>52</v>
      </c>
      <c r="BV162" s="569">
        <v>80</v>
      </c>
      <c r="BW162" s="569">
        <v>31</v>
      </c>
      <c r="BX162" s="569">
        <v>28</v>
      </c>
      <c r="BY162" s="569">
        <v>29</v>
      </c>
      <c r="BZ162" s="569">
        <v>41</v>
      </c>
      <c r="CA162" s="569">
        <v>61</v>
      </c>
      <c r="CB162" s="569">
        <v>37</v>
      </c>
      <c r="CC162" s="569">
        <v>30</v>
      </c>
      <c r="CD162" s="569">
        <v>22</v>
      </c>
      <c r="CE162" s="569">
        <v>44</v>
      </c>
      <c r="CF162" s="569">
        <v>55</v>
      </c>
    </row>
    <row r="163" spans="2:86">
      <c r="C163" s="372"/>
      <c r="D163" s="372"/>
      <c r="E163" s="372"/>
      <c r="U163" s="82"/>
      <c r="V163" s="116"/>
      <c r="W163" s="116"/>
      <c r="AN163" s="360"/>
      <c r="AQ163" s="372"/>
      <c r="AR163" s="372"/>
      <c r="AS163" s="288"/>
      <c r="BI163" s="360"/>
      <c r="BJ163" s="360"/>
      <c r="CD163" s="360"/>
      <c r="CE163" s="360"/>
      <c r="CF163" s="360"/>
    </row>
    <row r="164" spans="2:86" ht="18" customHeight="1">
      <c r="B164" s="361" t="s">
        <v>27</v>
      </c>
      <c r="C164" s="115" t="s">
        <v>124</v>
      </c>
      <c r="D164" s="115" t="s">
        <v>123</v>
      </c>
      <c r="E164" s="115" t="s">
        <v>122</v>
      </c>
      <c r="F164" s="361" t="s">
        <v>49</v>
      </c>
      <c r="G164" s="361" t="s">
        <v>48</v>
      </c>
      <c r="H164" s="361" t="s">
        <v>47</v>
      </c>
      <c r="I164" s="361" t="s">
        <v>46</v>
      </c>
      <c r="J164" s="361" t="s">
        <v>45</v>
      </c>
      <c r="K164" s="361" t="s">
        <v>44</v>
      </c>
      <c r="L164" s="361" t="s">
        <v>43</v>
      </c>
      <c r="M164" s="361" t="s">
        <v>96</v>
      </c>
      <c r="N164" s="361" t="s">
        <v>69</v>
      </c>
      <c r="O164" s="361" t="s">
        <v>77</v>
      </c>
      <c r="P164" s="361" t="s">
        <v>161</v>
      </c>
      <c r="Q164" s="361" t="str">
        <f>Q141</f>
        <v>2018-19</v>
      </c>
      <c r="R164" s="362" t="s">
        <v>184</v>
      </c>
      <c r="S164" s="361" t="str">
        <f>S141</f>
        <v>2020-21</v>
      </c>
      <c r="T164" s="362"/>
      <c r="U164" s="382" t="s">
        <v>112</v>
      </c>
      <c r="V164" s="116"/>
      <c r="W164" s="116"/>
      <c r="Y164" s="361" t="s">
        <v>27</v>
      </c>
      <c r="Z164" s="361" t="s">
        <v>124</v>
      </c>
      <c r="AA164" s="361" t="s">
        <v>123</v>
      </c>
      <c r="AB164" s="361" t="s">
        <v>122</v>
      </c>
      <c r="AC164" s="361" t="s">
        <v>49</v>
      </c>
      <c r="AD164" s="361" t="s">
        <v>48</v>
      </c>
      <c r="AE164" s="361" t="s">
        <v>47</v>
      </c>
      <c r="AF164" s="361" t="s">
        <v>46</v>
      </c>
      <c r="AG164" s="361" t="s">
        <v>45</v>
      </c>
      <c r="AH164" s="361" t="s">
        <v>44</v>
      </c>
      <c r="AI164" s="361" t="s">
        <v>43</v>
      </c>
      <c r="AJ164" s="361" t="s">
        <v>96</v>
      </c>
      <c r="AK164" s="361" t="s">
        <v>69</v>
      </c>
      <c r="AL164" s="361" t="s">
        <v>77</v>
      </c>
      <c r="AM164" s="361" t="s">
        <v>161</v>
      </c>
      <c r="AN164" s="361" t="str">
        <f>AN141</f>
        <v>2018-19</v>
      </c>
      <c r="AO164" s="361" t="str">
        <f>AO141</f>
        <v>2019-20</v>
      </c>
      <c r="AP164" s="361" t="s">
        <v>174</v>
      </c>
      <c r="AQ164" s="372"/>
      <c r="AR164" s="372"/>
      <c r="AS164" s="574"/>
      <c r="AT164" s="564" t="s">
        <v>27</v>
      </c>
      <c r="AU164" s="564" t="s">
        <v>124</v>
      </c>
      <c r="AV164" s="564" t="s">
        <v>123</v>
      </c>
      <c r="AW164" s="564" t="s">
        <v>122</v>
      </c>
      <c r="AX164" s="564" t="s">
        <v>49</v>
      </c>
      <c r="AY164" s="564" t="s">
        <v>48</v>
      </c>
      <c r="AZ164" s="564" t="s">
        <v>47</v>
      </c>
      <c r="BA164" s="564" t="s">
        <v>46</v>
      </c>
      <c r="BB164" s="564" t="s">
        <v>45</v>
      </c>
      <c r="BC164" s="564" t="s">
        <v>44</v>
      </c>
      <c r="BD164" s="564" t="s">
        <v>43</v>
      </c>
      <c r="BE164" s="564" t="s">
        <v>96</v>
      </c>
      <c r="BF164" s="361" t="s">
        <v>69</v>
      </c>
      <c r="BG164" s="361" t="s">
        <v>77</v>
      </c>
      <c r="BH164" s="361" t="s">
        <v>161</v>
      </c>
      <c r="BI164" s="361" t="str">
        <f>BI141</f>
        <v>2018-19</v>
      </c>
      <c r="BJ164" s="361" t="str">
        <f>BJ141</f>
        <v>2019-20</v>
      </c>
      <c r="BK164" s="407" t="s">
        <v>174</v>
      </c>
      <c r="BO164" s="564" t="s">
        <v>27</v>
      </c>
      <c r="BP164" s="564" t="s">
        <v>124</v>
      </c>
      <c r="BQ164" s="564" t="s">
        <v>123</v>
      </c>
      <c r="BR164" s="564" t="s">
        <v>122</v>
      </c>
      <c r="BS164" s="564" t="s">
        <v>49</v>
      </c>
      <c r="BT164" s="564" t="s">
        <v>48</v>
      </c>
      <c r="BU164" s="564" t="s">
        <v>47</v>
      </c>
      <c r="BV164" s="564" t="s">
        <v>46</v>
      </c>
      <c r="BW164" s="564" t="s">
        <v>45</v>
      </c>
      <c r="BX164" s="564" t="s">
        <v>44</v>
      </c>
      <c r="BY164" s="564" t="s">
        <v>43</v>
      </c>
      <c r="BZ164" s="564" t="s">
        <v>96</v>
      </c>
      <c r="CA164" s="564" t="s">
        <v>69</v>
      </c>
      <c r="CB164" s="564" t="s">
        <v>77</v>
      </c>
      <c r="CC164" s="564" t="s">
        <v>161</v>
      </c>
      <c r="CD164" s="564" t="str">
        <f t="shared" ref="CD164:CE164" si="121">CD141</f>
        <v>2018-19</v>
      </c>
      <c r="CE164" s="564" t="str">
        <f t="shared" si="121"/>
        <v>2019-20</v>
      </c>
      <c r="CF164" s="361" t="str">
        <f>BK164</f>
        <v>2020-21</v>
      </c>
    </row>
    <row r="165" spans="2:86" ht="18" customHeight="1">
      <c r="B165" s="363" t="s">
        <v>33</v>
      </c>
      <c r="C165" s="364">
        <f t="shared" ref="C165:N167" si="122">Z165+AU165*$W$6+AU172*$W$8+AU179*$W$10</f>
        <v>3513.2</v>
      </c>
      <c r="D165" s="364">
        <f t="shared" si="122"/>
        <v>3252.8</v>
      </c>
      <c r="E165" s="364">
        <f t="shared" si="122"/>
        <v>3549.2</v>
      </c>
      <c r="F165" s="364">
        <f t="shared" si="122"/>
        <v>3600.2</v>
      </c>
      <c r="G165" s="364">
        <f t="shared" si="122"/>
        <v>3953.4</v>
      </c>
      <c r="H165" s="364">
        <f t="shared" si="122"/>
        <v>4713.3999999999996</v>
      </c>
      <c r="I165" s="364">
        <f t="shared" si="122"/>
        <v>3363.8</v>
      </c>
      <c r="J165" s="364">
        <f t="shared" si="122"/>
        <v>2816.6000000000004</v>
      </c>
      <c r="K165" s="364">
        <f t="shared" si="122"/>
        <v>3076.4</v>
      </c>
      <c r="L165" s="364">
        <f t="shared" si="122"/>
        <v>2678.2000000000003</v>
      </c>
      <c r="M165" s="364">
        <f t="shared" si="122"/>
        <v>2746.4</v>
      </c>
      <c r="N165" s="364">
        <f t="shared" si="122"/>
        <v>2894.3999999999996</v>
      </c>
      <c r="O165" s="364">
        <f t="shared" ref="O165:Q167" si="123">AL165+BG165*$W$6+BG172*$W$8+BG179*$W$10</f>
        <v>2907</v>
      </c>
      <c r="P165" s="364">
        <f t="shared" si="123"/>
        <v>2872.2000000000003</v>
      </c>
      <c r="Q165" s="364">
        <f t="shared" si="123"/>
        <v>2688.6</v>
      </c>
      <c r="R165" s="364">
        <f t="shared" ref="R165:S167" si="124">AO165+BJ165*$W$6+BJ172*$W$8+BJ179*$W$10</f>
        <v>2709.2</v>
      </c>
      <c r="S165" s="364">
        <f t="shared" si="124"/>
        <v>2151.6</v>
      </c>
      <c r="T165" s="116"/>
      <c r="U165" s="383">
        <v>588.53599757740835</v>
      </c>
      <c r="V165" s="116"/>
      <c r="W165" s="116"/>
      <c r="Y165" s="427" t="s">
        <v>33</v>
      </c>
      <c r="Z165" s="375">
        <v>1849</v>
      </c>
      <c r="AA165" s="375">
        <v>1714</v>
      </c>
      <c r="AB165" s="375">
        <v>1863</v>
      </c>
      <c r="AC165" s="375">
        <v>1890</v>
      </c>
      <c r="AD165" s="375">
        <v>2084</v>
      </c>
      <c r="AE165" s="375">
        <v>2427</v>
      </c>
      <c r="AF165" s="375">
        <v>1744</v>
      </c>
      <c r="AG165" s="375">
        <v>1485</v>
      </c>
      <c r="AH165" s="375">
        <v>1664</v>
      </c>
      <c r="AI165" s="375">
        <v>1475</v>
      </c>
      <c r="AJ165" s="375">
        <v>1545</v>
      </c>
      <c r="AK165" s="375">
        <v>1595</v>
      </c>
      <c r="AL165" s="375">
        <v>1601</v>
      </c>
      <c r="AM165" s="375">
        <v>1582</v>
      </c>
      <c r="AN165" s="375">
        <v>1454</v>
      </c>
      <c r="AO165" s="375">
        <v>1543</v>
      </c>
      <c r="AP165" s="375">
        <v>1227</v>
      </c>
      <c r="AQ165" s="372"/>
      <c r="AR165" s="372"/>
      <c r="AS165" s="694" t="s">
        <v>99</v>
      </c>
      <c r="AT165" s="435" t="s">
        <v>33</v>
      </c>
      <c r="AU165" s="565">
        <v>540</v>
      </c>
      <c r="AV165" s="565">
        <v>536</v>
      </c>
      <c r="AW165" s="565">
        <v>582</v>
      </c>
      <c r="AX165" s="565">
        <v>580</v>
      </c>
      <c r="AY165" s="565">
        <v>603</v>
      </c>
      <c r="AZ165" s="565">
        <v>577</v>
      </c>
      <c r="BA165" s="565">
        <v>401</v>
      </c>
      <c r="BB165" s="565">
        <v>436</v>
      </c>
      <c r="BC165" s="565">
        <v>521</v>
      </c>
      <c r="BD165" s="565">
        <v>466</v>
      </c>
      <c r="BE165" s="565">
        <v>483</v>
      </c>
      <c r="BF165" s="565">
        <v>564</v>
      </c>
      <c r="BG165" s="565">
        <v>596</v>
      </c>
      <c r="BH165" s="565">
        <v>563</v>
      </c>
      <c r="BI165" s="565">
        <v>454</v>
      </c>
      <c r="BJ165" s="565">
        <v>529</v>
      </c>
      <c r="BK165" s="565">
        <v>436</v>
      </c>
      <c r="BN165" s="695" t="s">
        <v>51</v>
      </c>
      <c r="BO165" s="484" t="s">
        <v>33</v>
      </c>
      <c r="BP165" s="565">
        <v>544</v>
      </c>
      <c r="BQ165" s="565">
        <v>456</v>
      </c>
      <c r="BR165" s="565">
        <v>520</v>
      </c>
      <c r="BS165" s="565">
        <v>577</v>
      </c>
      <c r="BT165" s="565">
        <v>557</v>
      </c>
      <c r="BU165" s="565">
        <v>814</v>
      </c>
      <c r="BV165" s="565">
        <v>619</v>
      </c>
      <c r="BW165" s="565">
        <v>488</v>
      </c>
      <c r="BX165" s="565">
        <v>487</v>
      </c>
      <c r="BY165" s="565">
        <v>356</v>
      </c>
      <c r="BZ165" s="565">
        <v>337</v>
      </c>
      <c r="CA165" s="565">
        <v>295</v>
      </c>
      <c r="CB165" s="565">
        <v>313</v>
      </c>
      <c r="CC165" s="565">
        <v>238</v>
      </c>
      <c r="CD165" s="565">
        <v>360</v>
      </c>
      <c r="CE165" s="565">
        <v>294</v>
      </c>
      <c r="CF165" s="565">
        <v>259</v>
      </c>
    </row>
    <row r="166" spans="2:86">
      <c r="B166" s="363" t="s">
        <v>9</v>
      </c>
      <c r="C166" s="116">
        <f t="shared" si="122"/>
        <v>2725.2</v>
      </c>
      <c r="D166" s="116">
        <f t="shared" si="122"/>
        <v>2544.1999999999998</v>
      </c>
      <c r="E166" s="116">
        <f t="shared" si="122"/>
        <v>2840.4</v>
      </c>
      <c r="F166" s="116">
        <f t="shared" si="122"/>
        <v>2776.6000000000004</v>
      </c>
      <c r="G166" s="116">
        <f t="shared" si="122"/>
        <v>3043.7999999999997</v>
      </c>
      <c r="H166" s="116">
        <f t="shared" si="122"/>
        <v>3595.6</v>
      </c>
      <c r="I166" s="116">
        <f t="shared" si="122"/>
        <v>2883.6</v>
      </c>
      <c r="J166" s="116">
        <f t="shared" si="122"/>
        <v>2562.6</v>
      </c>
      <c r="K166" s="116">
        <f t="shared" si="122"/>
        <v>2558.4</v>
      </c>
      <c r="L166" s="116">
        <f t="shared" si="122"/>
        <v>2280</v>
      </c>
      <c r="M166" s="116">
        <f t="shared" si="122"/>
        <v>2137.8000000000002</v>
      </c>
      <c r="N166" s="116">
        <f t="shared" si="122"/>
        <v>2610.4</v>
      </c>
      <c r="O166" s="116">
        <f t="shared" si="123"/>
        <v>2441</v>
      </c>
      <c r="P166" s="116">
        <f t="shared" si="123"/>
        <v>2491.3999999999996</v>
      </c>
      <c r="Q166" s="116">
        <f t="shared" si="123"/>
        <v>2324.1999999999998</v>
      </c>
      <c r="R166" s="116">
        <f t="shared" si="124"/>
        <v>2211.6</v>
      </c>
      <c r="S166" s="116">
        <f t="shared" si="124"/>
        <v>1869</v>
      </c>
      <c r="T166" s="116"/>
      <c r="U166" s="383">
        <v>360.9261321778875</v>
      </c>
      <c r="V166" s="116"/>
      <c r="W166" s="116"/>
      <c r="Y166" s="427" t="s">
        <v>9</v>
      </c>
      <c r="Z166" s="375">
        <v>1396</v>
      </c>
      <c r="AA166" s="375">
        <v>1339</v>
      </c>
      <c r="AB166" s="375">
        <v>1486</v>
      </c>
      <c r="AC166" s="375">
        <v>1458</v>
      </c>
      <c r="AD166" s="375">
        <v>1595</v>
      </c>
      <c r="AE166" s="375">
        <v>1864</v>
      </c>
      <c r="AF166" s="375">
        <v>1480</v>
      </c>
      <c r="AG166" s="375">
        <v>1326</v>
      </c>
      <c r="AH166" s="375">
        <v>1348</v>
      </c>
      <c r="AI166" s="375">
        <v>1200</v>
      </c>
      <c r="AJ166" s="375">
        <v>1157</v>
      </c>
      <c r="AK166" s="375">
        <v>1419</v>
      </c>
      <c r="AL166" s="375">
        <v>1328</v>
      </c>
      <c r="AM166" s="375">
        <v>1363</v>
      </c>
      <c r="AN166" s="375">
        <v>1255</v>
      </c>
      <c r="AO166" s="375">
        <v>1205</v>
      </c>
      <c r="AP166" s="375">
        <v>1043</v>
      </c>
      <c r="AQ166" s="372"/>
      <c r="AR166" s="372"/>
      <c r="AS166" s="692"/>
      <c r="AT166" s="427" t="s">
        <v>9</v>
      </c>
      <c r="AU166" s="566">
        <v>382</v>
      </c>
      <c r="AV166" s="566">
        <v>415</v>
      </c>
      <c r="AW166" s="566">
        <v>458</v>
      </c>
      <c r="AX166" s="566">
        <v>431</v>
      </c>
      <c r="AY166" s="566">
        <v>479</v>
      </c>
      <c r="AZ166" s="566">
        <v>507</v>
      </c>
      <c r="BA166" s="566">
        <v>350</v>
      </c>
      <c r="BB166" s="566">
        <v>335</v>
      </c>
      <c r="BC166" s="566">
        <v>380</v>
      </c>
      <c r="BD166" s="566">
        <v>333</v>
      </c>
      <c r="BE166" s="566">
        <v>353</v>
      </c>
      <c r="BF166" s="566">
        <v>482</v>
      </c>
      <c r="BG166" s="566">
        <v>435</v>
      </c>
      <c r="BH166" s="566">
        <v>464</v>
      </c>
      <c r="BI166" s="566">
        <v>397</v>
      </c>
      <c r="BJ166" s="566">
        <v>396</v>
      </c>
      <c r="BK166" s="566">
        <v>358</v>
      </c>
      <c r="BN166" s="696"/>
      <c r="BO166" s="456" t="s">
        <v>9</v>
      </c>
      <c r="BP166" s="566">
        <v>573</v>
      </c>
      <c r="BQ166" s="566">
        <v>408</v>
      </c>
      <c r="BR166" s="566">
        <v>488</v>
      </c>
      <c r="BS166" s="566">
        <v>480</v>
      </c>
      <c r="BT166" s="566">
        <v>520</v>
      </c>
      <c r="BU166" s="566">
        <v>682</v>
      </c>
      <c r="BV166" s="566">
        <v>647</v>
      </c>
      <c r="BW166" s="566">
        <v>537</v>
      </c>
      <c r="BX166" s="566">
        <v>448</v>
      </c>
      <c r="BY166" s="566">
        <v>414</v>
      </c>
      <c r="BZ166" s="566">
        <v>352</v>
      </c>
      <c r="CA166" s="566">
        <v>304</v>
      </c>
      <c r="CB166" s="566">
        <v>256</v>
      </c>
      <c r="CC166" s="566">
        <v>236</v>
      </c>
      <c r="CD166" s="566">
        <v>337</v>
      </c>
      <c r="CE166" s="566">
        <v>316</v>
      </c>
      <c r="CF166" s="566">
        <v>258</v>
      </c>
    </row>
    <row r="167" spans="2:86">
      <c r="B167" s="363" t="s">
        <v>34</v>
      </c>
      <c r="C167" s="116">
        <f t="shared" si="122"/>
        <v>2753.6</v>
      </c>
      <c r="D167" s="116">
        <f t="shared" si="122"/>
        <v>2092.6</v>
      </c>
      <c r="E167" s="116">
        <f t="shared" si="122"/>
        <v>2260.1999999999998</v>
      </c>
      <c r="F167" s="116">
        <f t="shared" si="122"/>
        <v>2112.1999999999998</v>
      </c>
      <c r="G167" s="116">
        <f t="shared" si="122"/>
        <v>2234.6</v>
      </c>
      <c r="H167" s="116">
        <f t="shared" si="122"/>
        <v>2698.6</v>
      </c>
      <c r="I167" s="116">
        <f t="shared" si="122"/>
        <v>2442.8000000000002</v>
      </c>
      <c r="J167" s="116">
        <f t="shared" si="122"/>
        <v>2378.8000000000002</v>
      </c>
      <c r="K167" s="116">
        <f t="shared" si="122"/>
        <v>2147.7999999999997</v>
      </c>
      <c r="L167" s="116">
        <f t="shared" si="122"/>
        <v>2146</v>
      </c>
      <c r="M167" s="116">
        <f t="shared" si="122"/>
        <v>1840.8</v>
      </c>
      <c r="N167" s="116">
        <f t="shared" si="122"/>
        <v>1945</v>
      </c>
      <c r="O167" s="116">
        <f t="shared" si="123"/>
        <v>2175.6</v>
      </c>
      <c r="P167" s="116">
        <f t="shared" si="123"/>
        <v>2146.8000000000002</v>
      </c>
      <c r="Q167" s="116">
        <f t="shared" si="123"/>
        <v>2222.4</v>
      </c>
      <c r="R167" s="116">
        <f t="shared" si="124"/>
        <v>1986.8</v>
      </c>
      <c r="S167" s="116">
        <f t="shared" si="124"/>
        <v>1816.3999999999999</v>
      </c>
      <c r="T167" s="116"/>
      <c r="U167" s="383">
        <v>241.0110038981623</v>
      </c>
      <c r="V167" s="116"/>
      <c r="W167" s="116"/>
      <c r="Y167" s="427" t="s">
        <v>34</v>
      </c>
      <c r="Z167" s="375">
        <v>1448</v>
      </c>
      <c r="AA167" s="375">
        <v>1095</v>
      </c>
      <c r="AB167" s="375">
        <v>1184</v>
      </c>
      <c r="AC167" s="375">
        <v>1106</v>
      </c>
      <c r="AD167" s="375">
        <v>1170</v>
      </c>
      <c r="AE167" s="375">
        <v>1400</v>
      </c>
      <c r="AF167" s="375">
        <v>1262</v>
      </c>
      <c r="AG167" s="375">
        <v>1217</v>
      </c>
      <c r="AH167" s="375">
        <v>1125</v>
      </c>
      <c r="AI167" s="375">
        <v>1126</v>
      </c>
      <c r="AJ167" s="375">
        <v>993</v>
      </c>
      <c r="AK167" s="375">
        <v>1070</v>
      </c>
      <c r="AL167" s="375">
        <v>1178</v>
      </c>
      <c r="AM167" s="375">
        <v>1178</v>
      </c>
      <c r="AN167" s="375">
        <v>1205</v>
      </c>
      <c r="AO167" s="375">
        <v>1071</v>
      </c>
      <c r="AP167" s="375">
        <v>1000</v>
      </c>
      <c r="AQ167" s="372"/>
      <c r="AR167" s="372"/>
      <c r="AS167" s="692"/>
      <c r="AT167" s="427" t="s">
        <v>34</v>
      </c>
      <c r="AU167" s="566">
        <v>443</v>
      </c>
      <c r="AV167" s="566">
        <v>325</v>
      </c>
      <c r="AW167" s="566">
        <v>357</v>
      </c>
      <c r="AX167" s="566">
        <v>331</v>
      </c>
      <c r="AY167" s="566">
        <v>351</v>
      </c>
      <c r="AZ167" s="566">
        <v>374</v>
      </c>
      <c r="BA167" s="566">
        <v>318</v>
      </c>
      <c r="BB167" s="566">
        <v>301</v>
      </c>
      <c r="BC167" s="566">
        <v>292</v>
      </c>
      <c r="BD167" s="566">
        <v>318</v>
      </c>
      <c r="BE167" s="566">
        <v>296</v>
      </c>
      <c r="BF167" s="566">
        <v>343</v>
      </c>
      <c r="BG167" s="566">
        <v>393</v>
      </c>
      <c r="BH167" s="566">
        <v>396</v>
      </c>
      <c r="BI167" s="566">
        <v>404</v>
      </c>
      <c r="BJ167" s="566">
        <v>311</v>
      </c>
      <c r="BK167" s="566">
        <v>332</v>
      </c>
      <c r="BN167" s="696"/>
      <c r="BO167" s="456" t="s">
        <v>34</v>
      </c>
      <c r="BP167" s="566">
        <v>521</v>
      </c>
      <c r="BQ167" s="566">
        <v>429</v>
      </c>
      <c r="BR167" s="566">
        <v>461</v>
      </c>
      <c r="BS167" s="566">
        <v>398</v>
      </c>
      <c r="BT167" s="566">
        <v>460</v>
      </c>
      <c r="BU167" s="566">
        <v>575</v>
      </c>
      <c r="BV167" s="566">
        <v>554</v>
      </c>
      <c r="BW167" s="566">
        <v>561</v>
      </c>
      <c r="BX167" s="566">
        <v>453</v>
      </c>
      <c r="BY167" s="566">
        <v>425</v>
      </c>
      <c r="BZ167" s="566">
        <v>301</v>
      </c>
      <c r="CA167" s="566">
        <v>281</v>
      </c>
      <c r="CB167" s="566">
        <v>277</v>
      </c>
      <c r="CC167" s="566">
        <v>241</v>
      </c>
      <c r="CD167" s="566">
        <v>316</v>
      </c>
      <c r="CE167" s="566">
        <v>347</v>
      </c>
      <c r="CF167" s="566">
        <v>280</v>
      </c>
    </row>
    <row r="168" spans="2:86">
      <c r="B168" s="363" t="s">
        <v>35</v>
      </c>
      <c r="C168" s="116">
        <f t="shared" ref="C168:N168" si="125">Z168</f>
        <v>184</v>
      </c>
      <c r="D168" s="116">
        <f t="shared" si="125"/>
        <v>185</v>
      </c>
      <c r="E168" s="116">
        <f t="shared" si="125"/>
        <v>299</v>
      </c>
      <c r="F168" s="116">
        <f t="shared" si="125"/>
        <v>364</v>
      </c>
      <c r="G168" s="116">
        <f t="shared" si="125"/>
        <v>402</v>
      </c>
      <c r="H168" s="116">
        <f t="shared" si="125"/>
        <v>487</v>
      </c>
      <c r="I168" s="116">
        <f t="shared" si="125"/>
        <v>566</v>
      </c>
      <c r="J168" s="116">
        <f t="shared" si="125"/>
        <v>585</v>
      </c>
      <c r="K168" s="116">
        <f t="shared" si="125"/>
        <v>723</v>
      </c>
      <c r="L168" s="116">
        <f t="shared" si="125"/>
        <v>791</v>
      </c>
      <c r="M168" s="116">
        <f t="shared" si="125"/>
        <v>923</v>
      </c>
      <c r="N168" s="116">
        <f t="shared" si="125"/>
        <v>901</v>
      </c>
      <c r="O168" s="116">
        <f t="shared" ref="O168" si="126">AL168</f>
        <v>1113</v>
      </c>
      <c r="P168" s="116">
        <f t="shared" ref="P168" si="127">AM168</f>
        <v>1059</v>
      </c>
      <c r="Q168" s="116">
        <f t="shared" ref="Q168" si="128">AN168</f>
        <v>1114</v>
      </c>
      <c r="R168" s="116">
        <f>AO168</f>
        <v>1361</v>
      </c>
      <c r="S168" s="116">
        <f>AP168</f>
        <v>1181</v>
      </c>
      <c r="T168" s="116"/>
      <c r="U168" s="383">
        <v>209.92125507754884</v>
      </c>
      <c r="V168" s="116"/>
      <c r="W168" s="116"/>
      <c r="Y168" s="427" t="s">
        <v>35</v>
      </c>
      <c r="Z168" s="375">
        <v>184</v>
      </c>
      <c r="AA168" s="375">
        <v>185</v>
      </c>
      <c r="AB168" s="375">
        <v>299</v>
      </c>
      <c r="AC168" s="375">
        <v>364</v>
      </c>
      <c r="AD168" s="375">
        <v>402</v>
      </c>
      <c r="AE168" s="375">
        <v>487</v>
      </c>
      <c r="AF168" s="375">
        <v>566</v>
      </c>
      <c r="AG168" s="375">
        <v>585</v>
      </c>
      <c r="AH168" s="375">
        <v>723</v>
      </c>
      <c r="AI168" s="375">
        <v>791</v>
      </c>
      <c r="AJ168" s="375">
        <v>923</v>
      </c>
      <c r="AK168" s="375">
        <v>901</v>
      </c>
      <c r="AL168" s="375">
        <v>1113</v>
      </c>
      <c r="AM168" s="375">
        <v>1059</v>
      </c>
      <c r="AN168" s="375">
        <v>1114</v>
      </c>
      <c r="AO168" s="375">
        <v>1361</v>
      </c>
      <c r="AP168" s="375">
        <v>1181</v>
      </c>
      <c r="AQ168" s="372"/>
      <c r="AR168" s="372"/>
      <c r="AS168" s="692"/>
      <c r="AT168" s="427" t="s">
        <v>36</v>
      </c>
      <c r="AU168" s="566">
        <v>135</v>
      </c>
      <c r="AV168" s="566">
        <v>149</v>
      </c>
      <c r="AW168" s="566">
        <v>158</v>
      </c>
      <c r="AX168" s="566">
        <v>176</v>
      </c>
      <c r="AY168" s="566">
        <v>167</v>
      </c>
      <c r="AZ168" s="566">
        <v>188</v>
      </c>
      <c r="BA168" s="566">
        <v>202</v>
      </c>
      <c r="BB168" s="566">
        <v>185</v>
      </c>
      <c r="BC168" s="566">
        <v>154</v>
      </c>
      <c r="BD168" s="566">
        <v>197</v>
      </c>
      <c r="BE168" s="566">
        <v>206</v>
      </c>
      <c r="BF168" s="566">
        <v>192</v>
      </c>
      <c r="BG168" s="566">
        <v>243</v>
      </c>
      <c r="BH168" s="566">
        <v>267</v>
      </c>
      <c r="BI168" s="566">
        <v>295</v>
      </c>
      <c r="BJ168" s="566">
        <v>275</v>
      </c>
      <c r="BK168" s="566">
        <v>252</v>
      </c>
      <c r="BN168" s="696"/>
      <c r="BO168" s="456" t="s">
        <v>36</v>
      </c>
      <c r="BP168" s="566">
        <v>281</v>
      </c>
      <c r="BQ168" s="566">
        <v>271</v>
      </c>
      <c r="BR168" s="566">
        <v>279</v>
      </c>
      <c r="BS168" s="566">
        <v>274</v>
      </c>
      <c r="BT168" s="566">
        <v>341</v>
      </c>
      <c r="BU168" s="566">
        <v>357</v>
      </c>
      <c r="BV168" s="566">
        <v>367</v>
      </c>
      <c r="BW168" s="566">
        <v>434</v>
      </c>
      <c r="BX168" s="566">
        <v>417</v>
      </c>
      <c r="BY168" s="566">
        <v>423</v>
      </c>
      <c r="BZ168" s="566">
        <v>430</v>
      </c>
      <c r="CA168" s="566">
        <v>348</v>
      </c>
      <c r="CB168" s="566">
        <v>357</v>
      </c>
      <c r="CC168" s="566">
        <v>299</v>
      </c>
      <c r="CD168" s="566">
        <v>292</v>
      </c>
      <c r="CE168" s="566">
        <v>346</v>
      </c>
      <c r="CF168" s="566">
        <v>363</v>
      </c>
    </row>
    <row r="169" spans="2:86">
      <c r="B169" s="363" t="s">
        <v>36</v>
      </c>
      <c r="C169" s="116">
        <f t="shared" ref="C169:N169" si="129">Z169+$W$13*Z170+$W$6*(AU168+$W$13*AU169)+$W$8*(AU175+$W$13*AU176)+$W$10*(AU182+$W$13*AU183)</f>
        <v>919.6</v>
      </c>
      <c r="D169" s="116">
        <f t="shared" si="129"/>
        <v>936.80000000000007</v>
      </c>
      <c r="E169" s="116">
        <f t="shared" si="129"/>
        <v>1017.5999999999999</v>
      </c>
      <c r="F169" s="116">
        <f t="shared" si="129"/>
        <v>1029</v>
      </c>
      <c r="G169" s="116">
        <f t="shared" si="129"/>
        <v>1227.4000000000001</v>
      </c>
      <c r="H169" s="116">
        <f t="shared" si="129"/>
        <v>1328.6000000000001</v>
      </c>
      <c r="I169" s="116">
        <f t="shared" si="129"/>
        <v>1350.8</v>
      </c>
      <c r="J169" s="116">
        <f t="shared" si="129"/>
        <v>1489.2</v>
      </c>
      <c r="K169" s="116">
        <f t="shared" si="129"/>
        <v>1409.4</v>
      </c>
      <c r="L169" s="116">
        <f t="shared" si="129"/>
        <v>1521.8</v>
      </c>
      <c r="M169" s="116">
        <f t="shared" si="129"/>
        <v>1508.6</v>
      </c>
      <c r="N169" s="116">
        <f t="shared" si="129"/>
        <v>1507.3</v>
      </c>
      <c r="O169" s="116">
        <f>AL169+$W$13*AL170+$W$6*(BG168+$W$13*BG169)+$W$8*(BG175+$W$13*BG176)+$W$10*(BG182+$W$13*BG183)</f>
        <v>1634.6</v>
      </c>
      <c r="P169" s="116">
        <f>AM169+$W$13*AM170+$W$6*(BH168+$W$13*BH169)+$W$8*(BH175+$W$13*BH176)+$W$10*(BH182+$W$13*BH183)</f>
        <v>1652.1</v>
      </c>
      <c r="Q169" s="116">
        <f>AN169+$W$13*AN170+$W$6*(BI168+$W$13*BI169)+$W$8*(BI175+$W$13*BI176)+$W$10*(BI182+$W$13*BI183)</f>
        <v>1740.1</v>
      </c>
      <c r="R169" s="116">
        <f>AO169+$W$13*AO170+$W$6*(BJ168+$W$13*BJ169)+$W$8*(BJ175+$W$13*BJ176)+$W$10*(BJ182+$W$13*BJ183)</f>
        <v>1776.6999999999998</v>
      </c>
      <c r="S169" s="116">
        <f>AP169+$W$13*AP170+$W$6*(BK168+$W$13*BK169)+$W$8*(BK175+$W$13*BK176)+$W$10*(BK182+$W$13*BK183)</f>
        <v>1608.9</v>
      </c>
      <c r="T169" s="116"/>
      <c r="U169" s="383">
        <v>228.10103901560794</v>
      </c>
      <c r="V169" s="116"/>
      <c r="W169" s="116"/>
      <c r="Y169" s="427" t="s">
        <v>36</v>
      </c>
      <c r="Z169" s="375">
        <v>481</v>
      </c>
      <c r="AA169" s="375">
        <v>492</v>
      </c>
      <c r="AB169" s="375">
        <v>535</v>
      </c>
      <c r="AC169" s="375">
        <v>536</v>
      </c>
      <c r="AD169" s="375">
        <v>635</v>
      </c>
      <c r="AE169" s="375">
        <v>687</v>
      </c>
      <c r="AF169" s="375">
        <v>696</v>
      </c>
      <c r="AG169" s="375">
        <v>764</v>
      </c>
      <c r="AH169" s="375">
        <v>720</v>
      </c>
      <c r="AI169" s="375">
        <v>781</v>
      </c>
      <c r="AJ169" s="375">
        <v>777</v>
      </c>
      <c r="AK169" s="375">
        <v>757</v>
      </c>
      <c r="AL169" s="375">
        <v>840</v>
      </c>
      <c r="AM169" s="375">
        <v>849</v>
      </c>
      <c r="AN169" s="375">
        <v>900</v>
      </c>
      <c r="AO169" s="375">
        <v>904</v>
      </c>
      <c r="AP169" s="375">
        <v>832</v>
      </c>
      <c r="AQ169" s="372"/>
      <c r="AR169" s="372"/>
      <c r="AS169" s="692"/>
      <c r="AT169" s="427" t="s">
        <v>162</v>
      </c>
      <c r="AU169" s="375">
        <v>0</v>
      </c>
      <c r="AV169" s="375">
        <v>0</v>
      </c>
      <c r="AW169" s="375">
        <v>0</v>
      </c>
      <c r="AX169" s="375">
        <v>0</v>
      </c>
      <c r="AY169" s="375">
        <v>0</v>
      </c>
      <c r="AZ169" s="375">
        <v>0</v>
      </c>
      <c r="BA169" s="375">
        <v>0</v>
      </c>
      <c r="BB169" s="375">
        <v>0</v>
      </c>
      <c r="BC169" s="375">
        <v>0</v>
      </c>
      <c r="BD169" s="566">
        <v>0</v>
      </c>
      <c r="BE169" s="566">
        <v>0</v>
      </c>
      <c r="BF169" s="566">
        <v>15</v>
      </c>
      <c r="BG169" s="566">
        <v>16</v>
      </c>
      <c r="BH169" s="566">
        <v>23</v>
      </c>
      <c r="BI169" s="566">
        <v>12</v>
      </c>
      <c r="BJ169" s="566">
        <v>27</v>
      </c>
      <c r="BK169" s="566">
        <v>14</v>
      </c>
      <c r="BN169" s="696"/>
      <c r="BO169" s="427" t="s">
        <v>162</v>
      </c>
      <c r="BP169" s="375">
        <v>0</v>
      </c>
      <c r="BQ169" s="375">
        <v>0</v>
      </c>
      <c r="BR169" s="375">
        <v>0</v>
      </c>
      <c r="BS169" s="375">
        <v>0</v>
      </c>
      <c r="BT169" s="375">
        <v>0</v>
      </c>
      <c r="BU169" s="375">
        <v>0</v>
      </c>
      <c r="BV169" s="375">
        <v>0</v>
      </c>
      <c r="BW169" s="375">
        <v>0</v>
      </c>
      <c r="BX169" s="375">
        <v>0</v>
      </c>
      <c r="BY169" s="566">
        <v>0</v>
      </c>
      <c r="BZ169" s="566">
        <v>0</v>
      </c>
      <c r="CA169" s="566">
        <v>34</v>
      </c>
      <c r="CB169" s="566">
        <v>25</v>
      </c>
      <c r="CC169" s="566">
        <v>29</v>
      </c>
      <c r="CD169" s="566">
        <v>31</v>
      </c>
      <c r="CE169" s="566">
        <v>35</v>
      </c>
      <c r="CF169" s="566">
        <v>29</v>
      </c>
    </row>
    <row r="170" spans="2:86" ht="18" customHeight="1">
      <c r="B170" s="363" t="s">
        <v>37</v>
      </c>
      <c r="C170" s="116">
        <f t="shared" ref="C170:N171" si="130">Z171+AU170*$W$6+AU177*$W$8+AU184*$W$10</f>
        <v>273</v>
      </c>
      <c r="D170" s="116">
        <f t="shared" si="130"/>
        <v>309.39999999999998</v>
      </c>
      <c r="E170" s="116">
        <f t="shared" si="130"/>
        <v>229.8</v>
      </c>
      <c r="F170" s="116">
        <f t="shared" si="130"/>
        <v>256.60000000000002</v>
      </c>
      <c r="G170" s="116">
        <f t="shared" si="130"/>
        <v>248.8</v>
      </c>
      <c r="H170" s="116">
        <f t="shared" si="130"/>
        <v>429.2</v>
      </c>
      <c r="I170" s="116">
        <f t="shared" si="130"/>
        <v>253.2</v>
      </c>
      <c r="J170" s="116">
        <f t="shared" si="130"/>
        <v>217.79999999999998</v>
      </c>
      <c r="K170" s="116">
        <f t="shared" si="130"/>
        <v>207</v>
      </c>
      <c r="L170" s="116">
        <f t="shared" si="130"/>
        <v>269.8</v>
      </c>
      <c r="M170" s="116">
        <f t="shared" si="130"/>
        <v>247.2</v>
      </c>
      <c r="N170" s="116">
        <f t="shared" si="130"/>
        <v>207.6</v>
      </c>
      <c r="O170" s="116">
        <f t="shared" ref="O170:Q171" si="131">AL171+BG170*$W$6+BG177*$W$8+BG184*$W$10</f>
        <v>185.2</v>
      </c>
      <c r="P170" s="116">
        <f t="shared" si="131"/>
        <v>300.60000000000002</v>
      </c>
      <c r="Q170" s="116">
        <f t="shared" si="131"/>
        <v>389.4</v>
      </c>
      <c r="R170" s="116">
        <f>AO171+BJ170*$W$6+BJ177*$W$8+BJ184*$W$10</f>
        <v>410.2</v>
      </c>
      <c r="S170" s="116">
        <f>AP171+BK170*$W$6+BK177*$W$8+BK184*$W$10</f>
        <v>307</v>
      </c>
      <c r="T170" s="116"/>
      <c r="U170" s="383">
        <v>63.354484187519397</v>
      </c>
      <c r="V170" s="116"/>
      <c r="Y170" s="427" t="s">
        <v>162</v>
      </c>
      <c r="Z170" s="375">
        <v>0</v>
      </c>
      <c r="AA170" s="375">
        <v>0</v>
      </c>
      <c r="AB170" s="375">
        <v>0</v>
      </c>
      <c r="AC170" s="375">
        <v>0</v>
      </c>
      <c r="AD170" s="375">
        <v>0</v>
      </c>
      <c r="AE170" s="375">
        <v>0</v>
      </c>
      <c r="AF170" s="375">
        <v>0</v>
      </c>
      <c r="AG170" s="375">
        <v>0</v>
      </c>
      <c r="AH170" s="375">
        <v>0</v>
      </c>
      <c r="AI170" s="375">
        <v>0</v>
      </c>
      <c r="AJ170" s="375">
        <v>0</v>
      </c>
      <c r="AK170" s="375">
        <v>67</v>
      </c>
      <c r="AL170" s="375">
        <v>58</v>
      </c>
      <c r="AM170" s="375">
        <v>82</v>
      </c>
      <c r="AN170" s="375">
        <v>79</v>
      </c>
      <c r="AO170" s="375">
        <v>85</v>
      </c>
      <c r="AP170" s="375">
        <v>67</v>
      </c>
      <c r="AQ170" s="372"/>
      <c r="AR170" s="372"/>
      <c r="AS170" s="692"/>
      <c r="AT170" s="427" t="s">
        <v>37</v>
      </c>
      <c r="AU170" s="566">
        <v>53</v>
      </c>
      <c r="AV170" s="566">
        <v>68</v>
      </c>
      <c r="AW170" s="566">
        <v>51</v>
      </c>
      <c r="AX170" s="566">
        <v>42</v>
      </c>
      <c r="AY170" s="566">
        <v>45</v>
      </c>
      <c r="AZ170" s="566">
        <v>55</v>
      </c>
      <c r="BA170" s="566">
        <v>43</v>
      </c>
      <c r="BB170" s="566">
        <v>22</v>
      </c>
      <c r="BC170" s="566">
        <v>27</v>
      </c>
      <c r="BD170" s="566">
        <v>33</v>
      </c>
      <c r="BE170" s="566">
        <v>28</v>
      </c>
      <c r="BF170" s="566">
        <v>27</v>
      </c>
      <c r="BG170" s="566">
        <v>33</v>
      </c>
      <c r="BH170" s="566">
        <v>41</v>
      </c>
      <c r="BI170" s="566">
        <v>58</v>
      </c>
      <c r="BJ170" s="566">
        <v>58</v>
      </c>
      <c r="BK170" s="566">
        <v>47</v>
      </c>
      <c r="BN170" s="696"/>
      <c r="BO170" s="456" t="s">
        <v>37</v>
      </c>
      <c r="BP170" s="566">
        <v>90</v>
      </c>
      <c r="BQ170" s="566">
        <v>105</v>
      </c>
      <c r="BR170" s="566">
        <v>54</v>
      </c>
      <c r="BS170" s="566">
        <v>81</v>
      </c>
      <c r="BT170" s="566">
        <v>72</v>
      </c>
      <c r="BU170" s="566">
        <v>147</v>
      </c>
      <c r="BV170" s="566">
        <v>79</v>
      </c>
      <c r="BW170" s="566">
        <v>68</v>
      </c>
      <c r="BX170" s="566">
        <v>62</v>
      </c>
      <c r="BY170" s="566">
        <v>77</v>
      </c>
      <c r="BZ170" s="566">
        <v>79</v>
      </c>
      <c r="CA170" s="566">
        <v>52</v>
      </c>
      <c r="CB170" s="566">
        <v>43</v>
      </c>
      <c r="CC170" s="566">
        <v>68</v>
      </c>
      <c r="CD170" s="566">
        <v>73</v>
      </c>
      <c r="CE170" s="566">
        <v>93</v>
      </c>
      <c r="CF170" s="566">
        <v>74</v>
      </c>
    </row>
    <row r="171" spans="2:86">
      <c r="B171" s="363" t="s">
        <v>38</v>
      </c>
      <c r="C171" s="116">
        <f t="shared" si="130"/>
        <v>101</v>
      </c>
      <c r="D171" s="116">
        <f t="shared" si="130"/>
        <v>95.8</v>
      </c>
      <c r="E171" s="116">
        <f t="shared" si="130"/>
        <v>65.599999999999994</v>
      </c>
      <c r="F171" s="116">
        <f t="shared" si="130"/>
        <v>7.6</v>
      </c>
      <c r="G171" s="116">
        <f t="shared" si="130"/>
        <v>85.2</v>
      </c>
      <c r="H171" s="116">
        <f t="shared" si="130"/>
        <v>30.6</v>
      </c>
      <c r="I171" s="116">
        <f t="shared" si="130"/>
        <v>61</v>
      </c>
      <c r="J171" s="116">
        <f t="shared" si="130"/>
        <v>163.19999999999999</v>
      </c>
      <c r="K171" s="116">
        <f t="shared" si="130"/>
        <v>682</v>
      </c>
      <c r="L171" s="116">
        <f t="shared" si="130"/>
        <v>337</v>
      </c>
      <c r="M171" s="116">
        <f t="shared" si="130"/>
        <v>299.60000000000002</v>
      </c>
      <c r="N171" s="116">
        <f t="shared" si="130"/>
        <v>471.20000000000005</v>
      </c>
      <c r="O171" s="116">
        <f t="shared" si="131"/>
        <v>688.6</v>
      </c>
      <c r="P171" s="116">
        <f t="shared" si="131"/>
        <v>607</v>
      </c>
      <c r="Q171" s="116">
        <f t="shared" si="131"/>
        <v>399.6</v>
      </c>
      <c r="R171" s="116">
        <f>AO172+BJ171*$W$6+BJ178*$W$8+BJ185*$W$10</f>
        <v>427.79999999999995</v>
      </c>
      <c r="S171" s="116">
        <f>AP172+BK171*$W$6+BK178*$W$8+BK185*$W$10</f>
        <v>241.79999999999998</v>
      </c>
      <c r="T171" s="116"/>
      <c r="U171" s="383">
        <v>204.21698699613063</v>
      </c>
      <c r="V171" s="116"/>
      <c r="Y171" s="427" t="s">
        <v>37</v>
      </c>
      <c r="Z171" s="375">
        <v>143</v>
      </c>
      <c r="AA171" s="375">
        <v>163</v>
      </c>
      <c r="AB171" s="375">
        <v>123</v>
      </c>
      <c r="AC171" s="375">
        <v>132</v>
      </c>
      <c r="AD171" s="375">
        <v>128</v>
      </c>
      <c r="AE171" s="375">
        <v>218</v>
      </c>
      <c r="AF171" s="375">
        <v>132</v>
      </c>
      <c r="AG171" s="375">
        <v>110</v>
      </c>
      <c r="AH171" s="375">
        <v>104</v>
      </c>
      <c r="AI171" s="375">
        <v>139</v>
      </c>
      <c r="AJ171" s="375">
        <v>123</v>
      </c>
      <c r="AK171" s="375">
        <v>110</v>
      </c>
      <c r="AL171" s="375">
        <v>98</v>
      </c>
      <c r="AM171" s="375">
        <v>158</v>
      </c>
      <c r="AN171" s="375">
        <v>208</v>
      </c>
      <c r="AO171" s="375">
        <v>215</v>
      </c>
      <c r="AP171" s="375">
        <v>163</v>
      </c>
      <c r="AQ171" s="372"/>
      <c r="AR171" s="372"/>
      <c r="AS171" s="693"/>
      <c r="AT171" s="442" t="s">
        <v>38</v>
      </c>
      <c r="AU171" s="568">
        <v>17</v>
      </c>
      <c r="AV171" s="568">
        <v>26</v>
      </c>
      <c r="AW171" s="569">
        <v>15</v>
      </c>
      <c r="AX171" s="568">
        <v>2</v>
      </c>
      <c r="AY171" s="568">
        <v>8</v>
      </c>
      <c r="AZ171" s="569">
        <v>4</v>
      </c>
      <c r="BA171" s="569">
        <v>11</v>
      </c>
      <c r="BB171" s="569">
        <v>21</v>
      </c>
      <c r="BC171" s="569">
        <v>229</v>
      </c>
      <c r="BD171" s="569">
        <v>80</v>
      </c>
      <c r="BE171" s="569">
        <v>66</v>
      </c>
      <c r="BF171" s="569">
        <v>112</v>
      </c>
      <c r="BG171" s="569">
        <v>183</v>
      </c>
      <c r="BH171" s="569">
        <v>141</v>
      </c>
      <c r="BI171" s="569">
        <v>90</v>
      </c>
      <c r="BJ171" s="569">
        <v>98</v>
      </c>
      <c r="BK171" s="569">
        <v>44</v>
      </c>
      <c r="BN171" s="696"/>
      <c r="BO171" s="567" t="s">
        <v>38</v>
      </c>
      <c r="BP171" s="568">
        <v>40</v>
      </c>
      <c r="BQ171" s="568">
        <v>40</v>
      </c>
      <c r="BR171" s="569">
        <v>21</v>
      </c>
      <c r="BS171" s="568">
        <v>2</v>
      </c>
      <c r="BT171" s="568">
        <v>33</v>
      </c>
      <c r="BU171" s="569">
        <v>11</v>
      </c>
      <c r="BV171" s="569">
        <v>22</v>
      </c>
      <c r="BW171" s="569">
        <v>56</v>
      </c>
      <c r="BX171" s="569">
        <v>353</v>
      </c>
      <c r="BY171" s="569">
        <v>147</v>
      </c>
      <c r="BZ171" s="569">
        <v>121</v>
      </c>
      <c r="CA171" s="569">
        <v>185</v>
      </c>
      <c r="CB171" s="569">
        <v>293</v>
      </c>
      <c r="CC171" s="569">
        <v>193</v>
      </c>
      <c r="CD171" s="569">
        <v>125</v>
      </c>
      <c r="CE171" s="569">
        <v>136</v>
      </c>
      <c r="CF171" s="569">
        <v>79</v>
      </c>
    </row>
    <row r="172" spans="2:86" ht="18" customHeight="1">
      <c r="B172" s="363" t="s">
        <v>39</v>
      </c>
      <c r="C172" s="116">
        <f t="shared" ref="C172:N175" si="132">Z173</f>
        <v>0</v>
      </c>
      <c r="D172" s="116">
        <f t="shared" si="132"/>
        <v>0</v>
      </c>
      <c r="E172" s="116">
        <f t="shared" si="132"/>
        <v>0</v>
      </c>
      <c r="F172" s="116">
        <f t="shared" si="132"/>
        <v>238</v>
      </c>
      <c r="G172" s="116">
        <f t="shared" si="132"/>
        <v>248</v>
      </c>
      <c r="H172" s="116">
        <f t="shared" si="132"/>
        <v>163</v>
      </c>
      <c r="I172" s="116">
        <f t="shared" si="132"/>
        <v>249</v>
      </c>
      <c r="J172" s="116">
        <f t="shared" si="132"/>
        <v>261</v>
      </c>
      <c r="K172" s="116">
        <f t="shared" si="132"/>
        <v>194</v>
      </c>
      <c r="L172" s="116">
        <f t="shared" si="132"/>
        <v>238</v>
      </c>
      <c r="M172" s="116">
        <f t="shared" si="132"/>
        <v>524</v>
      </c>
      <c r="N172" s="116">
        <f t="shared" si="132"/>
        <v>341</v>
      </c>
      <c r="O172" s="116">
        <f t="shared" ref="O172:O175" si="133">AL173</f>
        <v>402</v>
      </c>
      <c r="P172" s="116">
        <f t="shared" ref="P172:P175" si="134">AM173</f>
        <v>415</v>
      </c>
      <c r="Q172" s="116">
        <f t="shared" ref="Q172:Q175" si="135">AN173</f>
        <v>540</v>
      </c>
      <c r="R172" s="116">
        <f t="shared" ref="R172:S175" si="136">AO173</f>
        <v>442</v>
      </c>
      <c r="S172" s="116">
        <f t="shared" si="136"/>
        <v>390</v>
      </c>
      <c r="T172" s="116"/>
      <c r="U172" s="393">
        <v>129.79526002057827</v>
      </c>
      <c r="V172" s="116"/>
      <c r="Y172" s="427" t="s">
        <v>38</v>
      </c>
      <c r="Z172" s="375">
        <v>53</v>
      </c>
      <c r="AA172" s="375">
        <v>50</v>
      </c>
      <c r="AB172" s="375">
        <v>34</v>
      </c>
      <c r="AC172" s="375">
        <v>4</v>
      </c>
      <c r="AD172" s="375">
        <v>43</v>
      </c>
      <c r="AE172" s="375">
        <v>15</v>
      </c>
      <c r="AF172" s="375">
        <v>31</v>
      </c>
      <c r="AG172" s="375">
        <v>84</v>
      </c>
      <c r="AH172" s="375">
        <v>362</v>
      </c>
      <c r="AI172" s="375">
        <v>176</v>
      </c>
      <c r="AJ172" s="375">
        <v>158</v>
      </c>
      <c r="AK172" s="375">
        <v>249</v>
      </c>
      <c r="AL172" s="375">
        <v>366</v>
      </c>
      <c r="AM172" s="375">
        <v>332</v>
      </c>
      <c r="AN172" s="375">
        <v>218</v>
      </c>
      <c r="AO172" s="375">
        <v>231</v>
      </c>
      <c r="AP172" s="375">
        <v>130</v>
      </c>
      <c r="AQ172" s="372"/>
      <c r="AR172" s="372"/>
      <c r="AS172" s="692" t="s">
        <v>100</v>
      </c>
      <c r="AT172" s="435" t="s">
        <v>33</v>
      </c>
      <c r="AU172" s="565">
        <v>823</v>
      </c>
      <c r="AV172" s="565">
        <v>780</v>
      </c>
      <c r="AW172" s="565">
        <v>821</v>
      </c>
      <c r="AX172" s="565">
        <v>825</v>
      </c>
      <c r="AY172" s="565">
        <v>955</v>
      </c>
      <c r="AZ172" s="565">
        <v>1088</v>
      </c>
      <c r="BA172" s="565">
        <v>735</v>
      </c>
      <c r="BB172" s="565">
        <v>576</v>
      </c>
      <c r="BC172" s="565">
        <v>620</v>
      </c>
      <c r="BD172" s="565">
        <v>540</v>
      </c>
      <c r="BE172" s="565">
        <v>539</v>
      </c>
      <c r="BF172" s="566">
        <v>643</v>
      </c>
      <c r="BG172" s="566">
        <v>648</v>
      </c>
      <c r="BH172" s="566">
        <v>667</v>
      </c>
      <c r="BI172" s="566">
        <v>623</v>
      </c>
      <c r="BJ172" s="566">
        <v>551</v>
      </c>
      <c r="BK172" s="566">
        <v>415</v>
      </c>
      <c r="BN172" s="694" t="s">
        <v>52</v>
      </c>
      <c r="BO172" s="484" t="s">
        <v>33</v>
      </c>
      <c r="BP172" s="565">
        <v>1233</v>
      </c>
      <c r="BQ172" s="565">
        <v>1148</v>
      </c>
      <c r="BR172" s="565">
        <v>1247</v>
      </c>
      <c r="BS172" s="565">
        <v>1273</v>
      </c>
      <c r="BT172" s="565">
        <v>1458</v>
      </c>
      <c r="BU172" s="565">
        <v>1841</v>
      </c>
      <c r="BV172" s="565">
        <v>1298</v>
      </c>
      <c r="BW172" s="565">
        <v>1054</v>
      </c>
      <c r="BX172" s="565">
        <v>1087</v>
      </c>
      <c r="BY172" s="565">
        <v>959</v>
      </c>
      <c r="BZ172" s="565">
        <v>979</v>
      </c>
      <c r="CA172" s="565">
        <v>1002</v>
      </c>
      <c r="CB172" s="565">
        <v>986</v>
      </c>
      <c r="CC172" s="565">
        <v>1031</v>
      </c>
      <c r="CD172" s="565">
        <v>991</v>
      </c>
      <c r="CE172" s="565">
        <v>944</v>
      </c>
      <c r="CF172" s="565">
        <v>682</v>
      </c>
    </row>
    <row r="173" spans="2:86">
      <c r="B173" s="363" t="s">
        <v>15</v>
      </c>
      <c r="C173" s="116">
        <f t="shared" si="132"/>
        <v>410</v>
      </c>
      <c r="D173" s="116">
        <f t="shared" si="132"/>
        <v>431</v>
      </c>
      <c r="E173" s="116">
        <f t="shared" si="132"/>
        <v>432</v>
      </c>
      <c r="F173" s="116">
        <f t="shared" si="132"/>
        <v>388</v>
      </c>
      <c r="G173" s="116">
        <f t="shared" si="132"/>
        <v>257</v>
      </c>
      <c r="H173" s="116">
        <f t="shared" si="132"/>
        <v>340</v>
      </c>
      <c r="I173" s="116">
        <f t="shared" si="132"/>
        <v>366</v>
      </c>
      <c r="J173" s="116">
        <f t="shared" si="132"/>
        <v>404</v>
      </c>
      <c r="K173" s="116">
        <f t="shared" si="132"/>
        <v>380</v>
      </c>
      <c r="L173" s="116">
        <f t="shared" si="132"/>
        <v>397</v>
      </c>
      <c r="M173" s="116">
        <f t="shared" si="132"/>
        <v>352</v>
      </c>
      <c r="N173" s="116">
        <f t="shared" si="132"/>
        <v>347</v>
      </c>
      <c r="O173" s="116">
        <f t="shared" si="133"/>
        <v>380</v>
      </c>
      <c r="P173" s="116">
        <f t="shared" si="134"/>
        <v>462</v>
      </c>
      <c r="Q173" s="116">
        <f t="shared" si="135"/>
        <v>478</v>
      </c>
      <c r="R173" s="116">
        <f t="shared" si="136"/>
        <v>478</v>
      </c>
      <c r="S173" s="116">
        <f t="shared" si="136"/>
        <v>416</v>
      </c>
      <c r="T173" s="116"/>
      <c r="U173" s="383">
        <v>51.700526539334632</v>
      </c>
      <c r="V173" s="116"/>
      <c r="W173" s="368"/>
      <c r="Y173" s="427" t="s">
        <v>39</v>
      </c>
      <c r="Z173" s="375"/>
      <c r="AA173" s="375"/>
      <c r="AB173" s="375"/>
      <c r="AC173" s="375">
        <v>238</v>
      </c>
      <c r="AD173" s="375">
        <v>248</v>
      </c>
      <c r="AE173" s="375">
        <v>163</v>
      </c>
      <c r="AF173" s="375">
        <v>249</v>
      </c>
      <c r="AG173" s="375">
        <v>261</v>
      </c>
      <c r="AH173" s="375">
        <v>194</v>
      </c>
      <c r="AI173" s="375">
        <v>238</v>
      </c>
      <c r="AJ173" s="375">
        <v>524</v>
      </c>
      <c r="AK173" s="375">
        <v>341</v>
      </c>
      <c r="AL173" s="375">
        <v>402</v>
      </c>
      <c r="AM173" s="375">
        <v>415</v>
      </c>
      <c r="AN173" s="375">
        <v>540</v>
      </c>
      <c r="AO173" s="375">
        <v>442</v>
      </c>
      <c r="AP173" s="375">
        <v>390</v>
      </c>
      <c r="AQ173" s="372"/>
      <c r="AR173" s="372"/>
      <c r="AS173" s="692"/>
      <c r="AT173" s="427" t="s">
        <v>9</v>
      </c>
      <c r="AU173" s="566">
        <v>606</v>
      </c>
      <c r="AV173" s="566">
        <v>578</v>
      </c>
      <c r="AW173" s="566">
        <v>628</v>
      </c>
      <c r="AX173" s="566">
        <v>627</v>
      </c>
      <c r="AY173" s="566">
        <v>672</v>
      </c>
      <c r="AZ173" s="566">
        <v>768</v>
      </c>
      <c r="BA173" s="566">
        <v>556</v>
      </c>
      <c r="BB173" s="566">
        <v>509</v>
      </c>
      <c r="BC173" s="566">
        <v>544</v>
      </c>
      <c r="BD173" s="566">
        <v>468</v>
      </c>
      <c r="BE173" s="566">
        <v>414</v>
      </c>
      <c r="BF173" s="566">
        <v>567</v>
      </c>
      <c r="BG173" s="566">
        <v>567</v>
      </c>
      <c r="BH173" s="566">
        <v>558</v>
      </c>
      <c r="BI173" s="566">
        <v>484</v>
      </c>
      <c r="BJ173" s="566">
        <v>457</v>
      </c>
      <c r="BK173" s="566">
        <v>356</v>
      </c>
      <c r="BN173" s="692"/>
      <c r="BO173" s="456" t="s">
        <v>9</v>
      </c>
      <c r="BP173" s="566">
        <v>949</v>
      </c>
      <c r="BQ173" s="566">
        <v>905</v>
      </c>
      <c r="BR173" s="566">
        <v>1000</v>
      </c>
      <c r="BS173" s="566">
        <v>991</v>
      </c>
      <c r="BT173" s="566">
        <v>1109</v>
      </c>
      <c r="BU173" s="566">
        <v>1371</v>
      </c>
      <c r="BV173" s="566">
        <v>1114</v>
      </c>
      <c r="BW173" s="566">
        <v>980</v>
      </c>
      <c r="BX173" s="566">
        <v>943</v>
      </c>
      <c r="BY173" s="566">
        <v>861</v>
      </c>
      <c r="BZ173" s="566">
        <v>784</v>
      </c>
      <c r="CA173" s="566">
        <v>929</v>
      </c>
      <c r="CB173" s="566">
        <v>881</v>
      </c>
      <c r="CC173" s="566">
        <v>913</v>
      </c>
      <c r="CD173" s="566">
        <v>869</v>
      </c>
      <c r="CE173" s="566">
        <v>819</v>
      </c>
      <c r="CF173" s="566">
        <v>626</v>
      </c>
    </row>
    <row r="174" spans="2:86">
      <c r="B174" s="363" t="s">
        <v>40</v>
      </c>
      <c r="C174" s="116">
        <f t="shared" si="132"/>
        <v>0</v>
      </c>
      <c r="D174" s="116">
        <f t="shared" si="132"/>
        <v>0</v>
      </c>
      <c r="E174" s="116">
        <f t="shared" si="132"/>
        <v>0</v>
      </c>
      <c r="F174" s="116">
        <f t="shared" si="132"/>
        <v>4440</v>
      </c>
      <c r="G174" s="116">
        <f t="shared" si="132"/>
        <v>6011</v>
      </c>
      <c r="H174" s="116">
        <f t="shared" si="132"/>
        <v>4717</v>
      </c>
      <c r="I174" s="116">
        <f t="shared" si="132"/>
        <v>5556</v>
      </c>
      <c r="J174" s="116">
        <f t="shared" si="132"/>
        <v>6558</v>
      </c>
      <c r="K174" s="116">
        <f t="shared" si="132"/>
        <v>6434</v>
      </c>
      <c r="L174" s="116">
        <f t="shared" si="132"/>
        <v>9778</v>
      </c>
      <c r="M174" s="116">
        <f t="shared" si="132"/>
        <v>14143</v>
      </c>
      <c r="N174" s="116">
        <f t="shared" si="132"/>
        <v>18055.75</v>
      </c>
      <c r="O174" s="116">
        <f t="shared" si="133"/>
        <v>20979.600000000002</v>
      </c>
      <c r="P174" s="116">
        <f t="shared" si="134"/>
        <v>32576.5</v>
      </c>
      <c r="Q174" s="116">
        <f t="shared" si="135"/>
        <v>91751.19</v>
      </c>
      <c r="R174" s="116">
        <f t="shared" si="136"/>
        <v>61886.33</v>
      </c>
      <c r="S174" s="116">
        <f t="shared" si="136"/>
        <v>48277.2</v>
      </c>
      <c r="T174" s="116"/>
      <c r="U174" s="393">
        <v>1766.7070761326406</v>
      </c>
      <c r="Y174" s="427" t="s">
        <v>15</v>
      </c>
      <c r="Z174" s="375">
        <v>410</v>
      </c>
      <c r="AA174" s="375">
        <v>431</v>
      </c>
      <c r="AB174" s="375">
        <v>432</v>
      </c>
      <c r="AC174" s="375">
        <v>388</v>
      </c>
      <c r="AD174" s="375">
        <v>257</v>
      </c>
      <c r="AE174" s="375">
        <v>340</v>
      </c>
      <c r="AF174" s="375">
        <v>366</v>
      </c>
      <c r="AG174" s="375">
        <v>404</v>
      </c>
      <c r="AH174" s="375">
        <v>380</v>
      </c>
      <c r="AI174" s="375">
        <v>397</v>
      </c>
      <c r="AJ174" s="375">
        <v>352</v>
      </c>
      <c r="AK174" s="375">
        <v>347</v>
      </c>
      <c r="AL174" s="375">
        <v>380</v>
      </c>
      <c r="AM174" s="375">
        <v>462</v>
      </c>
      <c r="AN174" s="375">
        <v>478</v>
      </c>
      <c r="AO174" s="375">
        <v>478</v>
      </c>
      <c r="AP174" s="375">
        <v>416</v>
      </c>
      <c r="AQ174" s="372"/>
      <c r="AR174" s="372"/>
      <c r="AS174" s="692"/>
      <c r="AT174" s="427" t="s">
        <v>34</v>
      </c>
      <c r="AU174" s="566">
        <v>560</v>
      </c>
      <c r="AV174" s="566">
        <v>440</v>
      </c>
      <c r="AW174" s="566">
        <v>469</v>
      </c>
      <c r="AX174" s="566">
        <v>439</v>
      </c>
      <c r="AY174" s="566">
        <v>449</v>
      </c>
      <c r="AZ174" s="566">
        <v>559</v>
      </c>
      <c r="BA174" s="566">
        <v>474</v>
      </c>
      <c r="BB174" s="566">
        <v>459</v>
      </c>
      <c r="BC174" s="566">
        <v>410</v>
      </c>
      <c r="BD174" s="566">
        <v>438</v>
      </c>
      <c r="BE174" s="566">
        <v>365</v>
      </c>
      <c r="BF174" s="566">
        <v>375</v>
      </c>
      <c r="BG174" s="566">
        <v>472</v>
      </c>
      <c r="BH174" s="566">
        <v>478</v>
      </c>
      <c r="BI174" s="566">
        <v>459</v>
      </c>
      <c r="BJ174" s="566">
        <v>403</v>
      </c>
      <c r="BK174" s="566">
        <v>360</v>
      </c>
      <c r="BN174" s="692"/>
      <c r="BO174" s="456" t="s">
        <v>34</v>
      </c>
      <c r="BP174" s="566">
        <v>941</v>
      </c>
      <c r="BQ174" s="566">
        <v>725</v>
      </c>
      <c r="BR174" s="566">
        <v>781</v>
      </c>
      <c r="BS174" s="566">
        <v>756</v>
      </c>
      <c r="BT174" s="566">
        <v>797</v>
      </c>
      <c r="BU174" s="566">
        <v>1026</v>
      </c>
      <c r="BV174" s="566">
        <v>935</v>
      </c>
      <c r="BW174" s="566">
        <v>908</v>
      </c>
      <c r="BX174" s="566">
        <v>829</v>
      </c>
      <c r="BY174" s="566">
        <v>810</v>
      </c>
      <c r="BZ174" s="566">
        <v>689</v>
      </c>
      <c r="CA174" s="566">
        <v>697</v>
      </c>
      <c r="CB174" s="566">
        <v>774</v>
      </c>
      <c r="CC174" s="566">
        <v>773</v>
      </c>
      <c r="CD174" s="566">
        <v>817</v>
      </c>
      <c r="CE174" s="566">
        <v>746</v>
      </c>
      <c r="CF174" s="566">
        <v>641</v>
      </c>
    </row>
    <row r="175" spans="2:86">
      <c r="B175" s="365" t="s">
        <v>41</v>
      </c>
      <c r="C175" s="366">
        <f t="shared" si="132"/>
        <v>18.323121194918073</v>
      </c>
      <c r="D175" s="366">
        <f t="shared" si="132"/>
        <v>20.4453230673187</v>
      </c>
      <c r="E175" s="366">
        <f t="shared" si="132"/>
        <v>19.52387075078877</v>
      </c>
      <c r="F175" s="366">
        <f t="shared" si="132"/>
        <v>19.721885979156212</v>
      </c>
      <c r="G175" s="366">
        <f t="shared" si="132"/>
        <v>20.810793610386302</v>
      </c>
      <c r="H175" s="366">
        <f t="shared" si="132"/>
        <v>20.954733145525413</v>
      </c>
      <c r="I175" s="366">
        <f t="shared" si="132"/>
        <v>17.429132753297782</v>
      </c>
      <c r="J175" s="366">
        <f t="shared" si="132"/>
        <v>19.714878642966706</v>
      </c>
      <c r="K175" s="366">
        <f t="shared" si="132"/>
        <v>19.700821664528164</v>
      </c>
      <c r="L175" s="366">
        <f t="shared" si="132"/>
        <v>24.70240758972523</v>
      </c>
      <c r="M175" s="366">
        <f t="shared" si="132"/>
        <v>24.888462814792966</v>
      </c>
      <c r="N175" s="366">
        <f t="shared" si="132"/>
        <v>23.238909582017911</v>
      </c>
      <c r="O175" s="366">
        <f t="shared" si="133"/>
        <v>25.389684838831077</v>
      </c>
      <c r="P175" s="366">
        <f t="shared" si="134"/>
        <v>27.873328841448274</v>
      </c>
      <c r="Q175" s="366">
        <f t="shared" si="135"/>
        <v>30.185717793132476</v>
      </c>
      <c r="R175" s="366">
        <f t="shared" si="136"/>
        <v>31.327543424317618</v>
      </c>
      <c r="S175" s="366">
        <f t="shared" si="136"/>
        <v>31.207015130674005</v>
      </c>
      <c r="T175" s="378"/>
      <c r="U175" s="389">
        <v>1.9321805810823098</v>
      </c>
      <c r="Y175" s="427" t="s">
        <v>40</v>
      </c>
      <c r="Z175" s="375"/>
      <c r="AA175" s="375"/>
      <c r="AB175" s="375"/>
      <c r="AC175" s="375">
        <v>4440</v>
      </c>
      <c r="AD175" s="375">
        <v>6011</v>
      </c>
      <c r="AE175" s="375">
        <v>4717</v>
      </c>
      <c r="AF175" s="375">
        <v>5556</v>
      </c>
      <c r="AG175" s="375">
        <v>6558</v>
      </c>
      <c r="AH175" s="375">
        <v>6434</v>
      </c>
      <c r="AI175" s="375">
        <v>9778</v>
      </c>
      <c r="AJ175" s="375">
        <v>14143</v>
      </c>
      <c r="AK175" s="375">
        <v>18055.75</v>
      </c>
      <c r="AL175" s="375">
        <v>20979.600000000002</v>
      </c>
      <c r="AM175" s="375">
        <v>32576.5</v>
      </c>
      <c r="AN175" s="375">
        <v>91751.19</v>
      </c>
      <c r="AO175" s="375">
        <v>61886.33</v>
      </c>
      <c r="AP175" s="375">
        <v>48277.2</v>
      </c>
      <c r="AQ175" s="372"/>
      <c r="AR175" s="372"/>
      <c r="AS175" s="692"/>
      <c r="AT175" s="427" t="s">
        <v>36</v>
      </c>
      <c r="AU175" s="566">
        <v>165</v>
      </c>
      <c r="AV175" s="566">
        <v>178</v>
      </c>
      <c r="AW175" s="566">
        <v>181</v>
      </c>
      <c r="AX175" s="566">
        <v>189</v>
      </c>
      <c r="AY175" s="566">
        <v>244</v>
      </c>
      <c r="AZ175" s="566">
        <v>238</v>
      </c>
      <c r="BA175" s="566">
        <v>246</v>
      </c>
      <c r="BB175" s="566">
        <v>288</v>
      </c>
      <c r="BC175" s="566">
        <v>247</v>
      </c>
      <c r="BD175" s="566">
        <v>258</v>
      </c>
      <c r="BE175" s="566">
        <v>256</v>
      </c>
      <c r="BF175" s="566">
        <v>271</v>
      </c>
      <c r="BG175" s="566">
        <v>295</v>
      </c>
      <c r="BH175" s="566">
        <v>283</v>
      </c>
      <c r="BI175" s="566">
        <v>322</v>
      </c>
      <c r="BJ175" s="566">
        <v>335</v>
      </c>
      <c r="BK175" s="566">
        <v>299</v>
      </c>
      <c r="BN175" s="692"/>
      <c r="BO175" s="456" t="s">
        <v>36</v>
      </c>
      <c r="BP175" s="566">
        <v>257</v>
      </c>
      <c r="BQ175" s="566">
        <v>269</v>
      </c>
      <c r="BR175" s="566">
        <v>310</v>
      </c>
      <c r="BS175" s="566">
        <v>325</v>
      </c>
      <c r="BT175" s="566">
        <v>409</v>
      </c>
      <c r="BU175" s="566">
        <v>460</v>
      </c>
      <c r="BV175" s="566">
        <v>472</v>
      </c>
      <c r="BW175" s="566">
        <v>549</v>
      </c>
      <c r="BX175" s="566">
        <v>525</v>
      </c>
      <c r="BY175" s="566">
        <v>574</v>
      </c>
      <c r="BZ175" s="566">
        <v>548</v>
      </c>
      <c r="CA175" s="566">
        <v>566</v>
      </c>
      <c r="CB175" s="566">
        <v>592</v>
      </c>
      <c r="CC175" s="566">
        <v>563</v>
      </c>
      <c r="CD175" s="566">
        <v>602</v>
      </c>
      <c r="CE175" s="566">
        <v>633</v>
      </c>
      <c r="CF175" s="566">
        <v>555</v>
      </c>
    </row>
    <row r="176" spans="2:86" ht="18" customHeight="1">
      <c r="C176" s="363"/>
      <c r="D176" s="363"/>
      <c r="E176" s="363"/>
      <c r="U176" s="82"/>
      <c r="Y176" s="442" t="s">
        <v>41</v>
      </c>
      <c r="Z176" s="570">
        <v>18.323121194918073</v>
      </c>
      <c r="AA176" s="570">
        <v>20.4453230673187</v>
      </c>
      <c r="AB176" s="570">
        <v>19.52387075078877</v>
      </c>
      <c r="AC176" s="570">
        <v>19.721885979156212</v>
      </c>
      <c r="AD176" s="570">
        <v>20.810793610386302</v>
      </c>
      <c r="AE176" s="570">
        <v>20.954733145525413</v>
      </c>
      <c r="AF176" s="570">
        <v>17.429132753297782</v>
      </c>
      <c r="AG176" s="570">
        <v>19.714878642966706</v>
      </c>
      <c r="AH176" s="570">
        <v>19.700821664528164</v>
      </c>
      <c r="AI176" s="570">
        <v>24.70240758972523</v>
      </c>
      <c r="AJ176" s="570">
        <v>24.888462814792966</v>
      </c>
      <c r="AK176" s="570">
        <v>23.238909582017911</v>
      </c>
      <c r="AL176" s="570">
        <v>25.389684838831077</v>
      </c>
      <c r="AM176" s="570">
        <v>27.873328841448274</v>
      </c>
      <c r="AN176" s="570">
        <f>(AN169+AN171+$W$13*AN170)/CX11*100</f>
        <v>30.185717793132476</v>
      </c>
      <c r="AO176" s="570">
        <f t="shared" ref="AO176:AP176" si="137">(AO169+AO171+$W$13*AO170)/CY11*100</f>
        <v>31.327543424317618</v>
      </c>
      <c r="AP176" s="570">
        <f t="shared" si="137"/>
        <v>31.207015130674005</v>
      </c>
      <c r="AQ176" s="372"/>
      <c r="AR176" s="372"/>
      <c r="AS176" s="692"/>
      <c r="AT176" s="427" t="s">
        <v>162</v>
      </c>
      <c r="AU176" s="375">
        <v>0</v>
      </c>
      <c r="AV176" s="375">
        <v>0</v>
      </c>
      <c r="AW176" s="375">
        <v>0</v>
      </c>
      <c r="AX176" s="375">
        <v>0</v>
      </c>
      <c r="AY176" s="375">
        <v>0</v>
      </c>
      <c r="AZ176" s="375">
        <v>0</v>
      </c>
      <c r="BA176" s="375">
        <v>0</v>
      </c>
      <c r="BB176" s="375">
        <v>0</v>
      </c>
      <c r="BC176" s="375">
        <v>0</v>
      </c>
      <c r="BD176" s="566">
        <v>0</v>
      </c>
      <c r="BE176" s="566">
        <v>0</v>
      </c>
      <c r="BF176" s="566">
        <v>24</v>
      </c>
      <c r="BG176" s="566">
        <v>20</v>
      </c>
      <c r="BH176" s="566">
        <v>29</v>
      </c>
      <c r="BI176" s="566">
        <v>28</v>
      </c>
      <c r="BJ176" s="566">
        <v>26</v>
      </c>
      <c r="BK176" s="566">
        <v>16</v>
      </c>
      <c r="BN176" s="692"/>
      <c r="BO176" s="427" t="s">
        <v>162</v>
      </c>
      <c r="BP176" s="375">
        <v>0</v>
      </c>
      <c r="BQ176" s="375">
        <v>0</v>
      </c>
      <c r="BR176" s="375">
        <v>0</v>
      </c>
      <c r="BS176" s="375">
        <v>0</v>
      </c>
      <c r="BT176" s="375">
        <v>0</v>
      </c>
      <c r="BU176" s="375">
        <v>0</v>
      </c>
      <c r="BV176" s="375">
        <v>0</v>
      </c>
      <c r="BW176" s="375">
        <v>0</v>
      </c>
      <c r="BX176" s="375">
        <v>0</v>
      </c>
      <c r="BY176" s="566">
        <v>0</v>
      </c>
      <c r="BZ176" s="566">
        <v>0</v>
      </c>
      <c r="CA176" s="566">
        <v>53</v>
      </c>
      <c r="CB176" s="566">
        <v>47</v>
      </c>
      <c r="CC176" s="566">
        <v>65</v>
      </c>
      <c r="CD176" s="566">
        <v>53</v>
      </c>
      <c r="CE176" s="566">
        <v>60</v>
      </c>
      <c r="CF176" s="566">
        <v>41</v>
      </c>
      <c r="CH176" s="360" t="s">
        <v>14</v>
      </c>
    </row>
    <row r="177" spans="2:84">
      <c r="C177" s="363"/>
      <c r="D177" s="363"/>
      <c r="E177" s="363"/>
      <c r="U177" s="82"/>
      <c r="V177" s="368"/>
      <c r="Z177" s="427"/>
      <c r="AA177" s="427"/>
      <c r="AB177" s="427"/>
      <c r="AN177" s="360"/>
      <c r="AQ177" s="372"/>
      <c r="AR177" s="372"/>
      <c r="AS177" s="692"/>
      <c r="AT177" s="427" t="s">
        <v>37</v>
      </c>
      <c r="AU177" s="566">
        <v>54</v>
      </c>
      <c r="AV177" s="566">
        <v>50</v>
      </c>
      <c r="AW177" s="566">
        <v>42</v>
      </c>
      <c r="AX177" s="566">
        <v>49</v>
      </c>
      <c r="AY177" s="566">
        <v>44</v>
      </c>
      <c r="AZ177" s="566">
        <v>76</v>
      </c>
      <c r="BA177" s="566">
        <v>40</v>
      </c>
      <c r="BB177" s="566">
        <v>41</v>
      </c>
      <c r="BC177" s="566">
        <v>37</v>
      </c>
      <c r="BD177" s="566">
        <v>54</v>
      </c>
      <c r="BE177" s="566">
        <v>43</v>
      </c>
      <c r="BF177" s="566">
        <v>40</v>
      </c>
      <c r="BG177" s="566">
        <v>32</v>
      </c>
      <c r="BH177" s="566">
        <v>63</v>
      </c>
      <c r="BI177" s="566">
        <v>93</v>
      </c>
      <c r="BJ177" s="566">
        <v>96</v>
      </c>
      <c r="BK177" s="566">
        <v>50</v>
      </c>
      <c r="BN177" s="692"/>
      <c r="BO177" s="456" t="s">
        <v>37</v>
      </c>
      <c r="BP177" s="566">
        <v>62</v>
      </c>
      <c r="BQ177" s="566">
        <v>74</v>
      </c>
      <c r="BR177" s="566">
        <v>64</v>
      </c>
      <c r="BS177" s="566">
        <v>69</v>
      </c>
      <c r="BT177" s="566">
        <v>70</v>
      </c>
      <c r="BU177" s="566">
        <v>124</v>
      </c>
      <c r="BV177" s="566">
        <v>77</v>
      </c>
      <c r="BW177" s="566">
        <v>83</v>
      </c>
      <c r="BX177" s="566">
        <v>66</v>
      </c>
      <c r="BY177" s="566">
        <v>89</v>
      </c>
      <c r="BZ177" s="566">
        <v>96</v>
      </c>
      <c r="CA177" s="566">
        <v>74</v>
      </c>
      <c r="CB177" s="566">
        <v>62</v>
      </c>
      <c r="CC177" s="566">
        <v>106</v>
      </c>
      <c r="CD177" s="566">
        <v>136</v>
      </c>
      <c r="CE177" s="566">
        <v>143</v>
      </c>
      <c r="CF177" s="566">
        <v>114</v>
      </c>
    </row>
    <row r="178" spans="2:84">
      <c r="C178" s="363"/>
      <c r="D178" s="363"/>
      <c r="E178" s="363"/>
      <c r="U178" s="82"/>
      <c r="W178" s="362"/>
      <c r="Z178" s="427"/>
      <c r="AA178" s="427"/>
      <c r="AB178" s="427"/>
      <c r="AN178" s="360"/>
      <c r="AQ178" s="372"/>
      <c r="AR178" s="372"/>
      <c r="AS178" s="693"/>
      <c r="AT178" s="442" t="s">
        <v>38</v>
      </c>
      <c r="AU178" s="568">
        <v>20</v>
      </c>
      <c r="AV178" s="568">
        <v>13</v>
      </c>
      <c r="AW178" s="569">
        <v>10</v>
      </c>
      <c r="AX178" s="568">
        <v>2</v>
      </c>
      <c r="AY178" s="568">
        <v>19</v>
      </c>
      <c r="AZ178" s="569">
        <v>4</v>
      </c>
      <c r="BA178" s="569">
        <v>8</v>
      </c>
      <c r="BB178" s="569">
        <v>24</v>
      </c>
      <c r="BC178" s="569">
        <v>102</v>
      </c>
      <c r="BD178" s="569">
        <v>61</v>
      </c>
      <c r="BE178" s="569">
        <v>48</v>
      </c>
      <c r="BF178" s="569">
        <v>81</v>
      </c>
      <c r="BG178" s="569">
        <v>115</v>
      </c>
      <c r="BH178" s="569">
        <v>101</v>
      </c>
      <c r="BI178" s="569">
        <v>70</v>
      </c>
      <c r="BJ178" s="569">
        <v>80</v>
      </c>
      <c r="BK178" s="569">
        <v>49</v>
      </c>
      <c r="BN178" s="693"/>
      <c r="BO178" s="567" t="s">
        <v>38</v>
      </c>
      <c r="BP178" s="568">
        <v>23</v>
      </c>
      <c r="BQ178" s="568">
        <v>17</v>
      </c>
      <c r="BR178" s="569">
        <v>17</v>
      </c>
      <c r="BS178" s="568">
        <v>1</v>
      </c>
      <c r="BT178" s="568">
        <v>24</v>
      </c>
      <c r="BU178" s="569">
        <v>8</v>
      </c>
      <c r="BV178" s="569">
        <v>17</v>
      </c>
      <c r="BW178" s="569">
        <v>51</v>
      </c>
      <c r="BX178" s="569">
        <v>52</v>
      </c>
      <c r="BY178" s="569">
        <v>59</v>
      </c>
      <c r="BZ178" s="569">
        <v>66</v>
      </c>
      <c r="CA178" s="569">
        <v>108</v>
      </c>
      <c r="CB178" s="569">
        <v>128</v>
      </c>
      <c r="CC178" s="569">
        <v>159</v>
      </c>
      <c r="CD178" s="569">
        <v>91</v>
      </c>
      <c r="CE178" s="569">
        <v>107</v>
      </c>
      <c r="CF178" s="569">
        <v>75</v>
      </c>
    </row>
    <row r="179" spans="2:84" ht="18" customHeight="1">
      <c r="B179" s="213"/>
      <c r="C179" s="363"/>
      <c r="D179" s="363"/>
      <c r="E179" s="363"/>
      <c r="F179" s="368"/>
      <c r="G179" s="368"/>
      <c r="H179" s="368"/>
      <c r="I179" s="368"/>
      <c r="J179" s="368"/>
      <c r="K179" s="368"/>
      <c r="L179" s="368"/>
      <c r="M179" s="368"/>
      <c r="N179" s="368"/>
      <c r="T179" s="368"/>
      <c r="U179" s="390"/>
      <c r="W179" s="116"/>
      <c r="Z179" s="427"/>
      <c r="AA179" s="427"/>
      <c r="AB179" s="427"/>
      <c r="AN179" s="360"/>
      <c r="AQ179" s="372"/>
      <c r="AR179" s="372"/>
      <c r="AS179" s="694" t="s">
        <v>101</v>
      </c>
      <c r="AT179" s="435" t="s">
        <v>33</v>
      </c>
      <c r="AU179" s="565">
        <v>341</v>
      </c>
      <c r="AV179" s="565">
        <v>275</v>
      </c>
      <c r="AW179" s="565">
        <v>333</v>
      </c>
      <c r="AX179" s="565">
        <v>351</v>
      </c>
      <c r="AY179" s="565">
        <v>360</v>
      </c>
      <c r="AZ179" s="565">
        <v>614</v>
      </c>
      <c r="BA179" s="565">
        <v>470</v>
      </c>
      <c r="BB179" s="565">
        <v>339</v>
      </c>
      <c r="BC179" s="565">
        <v>313</v>
      </c>
      <c r="BD179" s="565">
        <v>242</v>
      </c>
      <c r="BE179" s="565">
        <v>230</v>
      </c>
      <c r="BF179" s="566">
        <v>171</v>
      </c>
      <c r="BG179" s="566">
        <v>151</v>
      </c>
      <c r="BH179" s="566">
        <v>144</v>
      </c>
      <c r="BI179" s="566">
        <v>207</v>
      </c>
      <c r="BJ179" s="566">
        <v>160</v>
      </c>
      <c r="BK179" s="566">
        <v>134</v>
      </c>
      <c r="BN179" s="694" t="s">
        <v>70</v>
      </c>
      <c r="BO179" s="484" t="s">
        <v>33</v>
      </c>
      <c r="BP179" s="565">
        <v>1432</v>
      </c>
      <c r="BQ179" s="565">
        <v>1317</v>
      </c>
      <c r="BR179" s="565">
        <v>1456</v>
      </c>
      <c r="BS179" s="565">
        <v>1433</v>
      </c>
      <c r="BT179" s="565">
        <v>1578</v>
      </c>
      <c r="BU179" s="565">
        <v>1940</v>
      </c>
      <c r="BV179" s="565">
        <v>1364</v>
      </c>
      <c r="BW179" s="565">
        <v>1063</v>
      </c>
      <c r="BX179" s="565">
        <v>1126</v>
      </c>
      <c r="BY179" s="565">
        <v>957</v>
      </c>
      <c r="BZ179" s="565">
        <v>935</v>
      </c>
      <c r="CA179" s="565">
        <v>1066</v>
      </c>
      <c r="CB179" s="565">
        <v>1046</v>
      </c>
      <c r="CC179" s="565">
        <v>1060</v>
      </c>
      <c r="CD179" s="565">
        <v>970</v>
      </c>
      <c r="CE179" s="565">
        <v>873</v>
      </c>
      <c r="CF179" s="565">
        <v>727</v>
      </c>
    </row>
    <row r="180" spans="2:84">
      <c r="B180" s="213"/>
      <c r="C180" s="363"/>
      <c r="D180" s="363"/>
      <c r="E180" s="363"/>
      <c r="F180" s="368"/>
      <c r="G180" s="368"/>
      <c r="H180" s="368"/>
      <c r="I180" s="368"/>
      <c r="J180" s="368"/>
      <c r="K180" s="368"/>
      <c r="L180" s="368"/>
      <c r="M180" s="368"/>
      <c r="N180" s="368"/>
      <c r="T180" s="368"/>
      <c r="U180" s="390"/>
      <c r="W180" s="116"/>
      <c r="Z180" s="427"/>
      <c r="AA180" s="427"/>
      <c r="AB180" s="427"/>
      <c r="AN180" s="360"/>
      <c r="AQ180" s="372"/>
      <c r="AR180" s="372"/>
      <c r="AS180" s="692"/>
      <c r="AT180" s="427" t="s">
        <v>9</v>
      </c>
      <c r="AU180" s="566">
        <v>348</v>
      </c>
      <c r="AV180" s="566">
        <v>246</v>
      </c>
      <c r="AW180" s="566">
        <v>300</v>
      </c>
      <c r="AX180" s="566">
        <v>289</v>
      </c>
      <c r="AY180" s="566">
        <v>328</v>
      </c>
      <c r="AZ180" s="566">
        <v>465</v>
      </c>
      <c r="BA180" s="566">
        <v>473</v>
      </c>
      <c r="BB180" s="566">
        <v>383</v>
      </c>
      <c r="BC180" s="566">
        <v>302</v>
      </c>
      <c r="BD180" s="566">
        <v>288</v>
      </c>
      <c r="BE180" s="566">
        <v>237</v>
      </c>
      <c r="BF180" s="566">
        <v>199</v>
      </c>
      <c r="BG180" s="566">
        <v>165</v>
      </c>
      <c r="BH180" s="566">
        <v>166</v>
      </c>
      <c r="BI180" s="566">
        <v>223</v>
      </c>
      <c r="BJ180" s="566">
        <v>194</v>
      </c>
      <c r="BK180" s="566">
        <v>153</v>
      </c>
      <c r="BN180" s="692"/>
      <c r="BO180" s="456" t="s">
        <v>9</v>
      </c>
      <c r="BP180" s="566">
        <v>1116</v>
      </c>
      <c r="BQ180" s="566">
        <v>996</v>
      </c>
      <c r="BR180" s="566">
        <v>1126</v>
      </c>
      <c r="BS180" s="566">
        <v>1081</v>
      </c>
      <c r="BT180" s="566">
        <v>1178</v>
      </c>
      <c r="BU180" s="566">
        <v>1385</v>
      </c>
      <c r="BV180" s="566">
        <v>1120</v>
      </c>
      <c r="BW180" s="566">
        <v>985</v>
      </c>
      <c r="BX180" s="566">
        <v>983</v>
      </c>
      <c r="BY180" s="566">
        <v>858</v>
      </c>
      <c r="BZ180" s="566">
        <v>756</v>
      </c>
      <c r="CA180" s="566">
        <v>980</v>
      </c>
      <c r="CB180" s="566">
        <v>927</v>
      </c>
      <c r="CC180" s="566">
        <v>929</v>
      </c>
      <c r="CD180" s="566">
        <v>828</v>
      </c>
      <c r="CE180" s="566">
        <v>757</v>
      </c>
      <c r="CF180" s="566">
        <v>645</v>
      </c>
    </row>
    <row r="181" spans="2:84">
      <c r="B181" s="213"/>
      <c r="C181" s="363"/>
      <c r="D181" s="363"/>
      <c r="E181" s="363"/>
      <c r="F181" s="368"/>
      <c r="G181" s="368"/>
      <c r="H181" s="368"/>
      <c r="I181" s="368"/>
      <c r="J181" s="368"/>
      <c r="K181" s="368"/>
      <c r="L181" s="368"/>
      <c r="M181" s="368"/>
      <c r="N181" s="368"/>
      <c r="T181" s="368"/>
      <c r="U181" s="390"/>
      <c r="W181" s="116"/>
      <c r="Z181" s="427"/>
      <c r="AA181" s="427"/>
      <c r="AB181" s="427"/>
      <c r="AN181" s="360"/>
      <c r="AQ181" s="372"/>
      <c r="AR181" s="372"/>
      <c r="AS181" s="692"/>
      <c r="AT181" s="427" t="s">
        <v>34</v>
      </c>
      <c r="AU181" s="566">
        <v>326</v>
      </c>
      <c r="AV181" s="566">
        <v>248</v>
      </c>
      <c r="AW181" s="566">
        <v>268</v>
      </c>
      <c r="AX181" s="566">
        <v>252</v>
      </c>
      <c r="AY181" s="566">
        <v>279</v>
      </c>
      <c r="AZ181" s="566">
        <v>367</v>
      </c>
      <c r="BA181" s="566">
        <v>377</v>
      </c>
      <c r="BB181" s="566">
        <v>385</v>
      </c>
      <c r="BC181" s="566">
        <v>316</v>
      </c>
      <c r="BD181" s="566">
        <v>273</v>
      </c>
      <c r="BE181" s="566">
        <v>205</v>
      </c>
      <c r="BF181" s="566">
        <v>188</v>
      </c>
      <c r="BG181" s="566">
        <v>176</v>
      </c>
      <c r="BH181" s="566">
        <v>145</v>
      </c>
      <c r="BI181" s="566">
        <v>196</v>
      </c>
      <c r="BJ181" s="566">
        <v>220</v>
      </c>
      <c r="BK181" s="566">
        <v>159</v>
      </c>
      <c r="BN181" s="692"/>
      <c r="BO181" s="456" t="s">
        <v>34</v>
      </c>
      <c r="BP181" s="566">
        <v>1079</v>
      </c>
      <c r="BQ181" s="566">
        <v>795</v>
      </c>
      <c r="BR181" s="566">
        <v>857</v>
      </c>
      <c r="BS181" s="566">
        <v>811</v>
      </c>
      <c r="BT181" s="566">
        <v>829</v>
      </c>
      <c r="BU181" s="566">
        <v>992</v>
      </c>
      <c r="BV181" s="566">
        <v>908</v>
      </c>
      <c r="BW181" s="566">
        <v>905</v>
      </c>
      <c r="BX181" s="566">
        <v>778</v>
      </c>
      <c r="BY181" s="566">
        <v>778</v>
      </c>
      <c r="BZ181" s="566">
        <v>651</v>
      </c>
      <c r="CA181" s="566">
        <v>679</v>
      </c>
      <c r="CB181" s="566">
        <v>814</v>
      </c>
      <c r="CC181" s="566">
        <v>773</v>
      </c>
      <c r="CD181" s="566">
        <v>777</v>
      </c>
      <c r="CE181" s="566">
        <v>684</v>
      </c>
      <c r="CF181" s="566">
        <v>608</v>
      </c>
    </row>
    <row r="182" spans="2:84">
      <c r="B182" s="213"/>
      <c r="C182" s="363"/>
      <c r="D182" s="363"/>
      <c r="E182" s="363"/>
      <c r="F182" s="368"/>
      <c r="G182" s="368"/>
      <c r="H182" s="368"/>
      <c r="I182" s="368"/>
      <c r="J182" s="368"/>
      <c r="K182" s="368"/>
      <c r="L182" s="368"/>
      <c r="M182" s="368"/>
      <c r="N182" s="368"/>
      <c r="T182" s="368"/>
      <c r="U182" s="390"/>
      <c r="W182" s="116"/>
      <c r="Z182" s="427"/>
      <c r="AA182" s="427"/>
      <c r="AB182" s="427"/>
      <c r="AC182" s="411"/>
      <c r="AD182" s="411"/>
      <c r="AE182" s="411"/>
      <c r="AF182" s="411"/>
      <c r="AG182" s="411"/>
      <c r="AH182" s="411"/>
      <c r="AI182" s="411"/>
      <c r="AJ182" s="411"/>
      <c r="AK182" s="411"/>
      <c r="AL182" s="411"/>
      <c r="AM182" s="411"/>
      <c r="AN182" s="411"/>
      <c r="AO182" s="411"/>
      <c r="AP182" s="411"/>
      <c r="AQ182" s="372"/>
      <c r="AR182" s="372"/>
      <c r="AS182" s="692"/>
      <c r="AT182" s="427" t="s">
        <v>36</v>
      </c>
      <c r="AU182" s="566">
        <v>138</v>
      </c>
      <c r="AV182" s="566">
        <v>123</v>
      </c>
      <c r="AW182" s="566">
        <v>146</v>
      </c>
      <c r="AX182" s="566">
        <v>136</v>
      </c>
      <c r="AY182" s="566">
        <v>179</v>
      </c>
      <c r="AZ182" s="566">
        <v>211</v>
      </c>
      <c r="BA182" s="566">
        <v>206</v>
      </c>
      <c r="BB182" s="566">
        <v>241</v>
      </c>
      <c r="BC182" s="566">
        <v>266</v>
      </c>
      <c r="BD182" s="566">
        <v>271</v>
      </c>
      <c r="BE182" s="566">
        <v>259</v>
      </c>
      <c r="BF182" s="566">
        <v>217</v>
      </c>
      <c r="BG182" s="566">
        <v>209</v>
      </c>
      <c r="BH182" s="566">
        <v>191</v>
      </c>
      <c r="BI182" s="566">
        <v>175</v>
      </c>
      <c r="BJ182" s="566">
        <v>197</v>
      </c>
      <c r="BK182" s="566">
        <v>181</v>
      </c>
      <c r="BN182" s="692"/>
      <c r="BO182" s="456" t="s">
        <v>36</v>
      </c>
      <c r="BP182" s="566">
        <v>341</v>
      </c>
      <c r="BQ182" s="566">
        <v>334</v>
      </c>
      <c r="BR182" s="566">
        <v>369</v>
      </c>
      <c r="BS182" s="566">
        <v>363</v>
      </c>
      <c r="BT182" s="566">
        <v>442</v>
      </c>
      <c r="BU182" s="566">
        <v>480</v>
      </c>
      <c r="BV182" s="566">
        <v>473</v>
      </c>
      <c r="BW182" s="566">
        <v>501</v>
      </c>
      <c r="BX182" s="566">
        <v>504</v>
      </c>
      <c r="BY182" s="566">
        <v>529</v>
      </c>
      <c r="BZ182" s="566">
        <v>517</v>
      </c>
      <c r="CA182" s="566">
        <v>471</v>
      </c>
      <c r="CB182" s="566">
        <v>511</v>
      </c>
      <c r="CC182" s="566">
        <v>544</v>
      </c>
      <c r="CD182" s="566">
        <v>570</v>
      </c>
      <c r="CE182" s="566">
        <v>557</v>
      </c>
      <c r="CF182" s="566">
        <v>475</v>
      </c>
    </row>
    <row r="183" spans="2:84">
      <c r="C183" s="363"/>
      <c r="D183" s="363"/>
      <c r="E183" s="363"/>
      <c r="U183" s="82"/>
      <c r="W183" s="116"/>
      <c r="Z183" s="427"/>
      <c r="AA183" s="427"/>
      <c r="AB183" s="427"/>
      <c r="AN183" s="360"/>
      <c r="AQ183" s="372"/>
      <c r="AR183" s="372"/>
      <c r="AS183" s="692"/>
      <c r="AT183" s="427" t="s">
        <v>162</v>
      </c>
      <c r="AU183" s="375">
        <v>0</v>
      </c>
      <c r="AV183" s="375">
        <v>0</v>
      </c>
      <c r="AW183" s="375">
        <v>0</v>
      </c>
      <c r="AX183" s="375">
        <v>0</v>
      </c>
      <c r="AY183" s="375">
        <v>0</v>
      </c>
      <c r="AZ183" s="375">
        <v>0</v>
      </c>
      <c r="BA183" s="375">
        <v>0</v>
      </c>
      <c r="BB183" s="375">
        <v>0</v>
      </c>
      <c r="BC183" s="375">
        <v>0</v>
      </c>
      <c r="BD183" s="566">
        <v>0</v>
      </c>
      <c r="BE183" s="566">
        <v>0</v>
      </c>
      <c r="BF183" s="566">
        <v>23</v>
      </c>
      <c r="BG183" s="566">
        <v>15</v>
      </c>
      <c r="BH183" s="566">
        <v>21</v>
      </c>
      <c r="BI183" s="566">
        <v>23</v>
      </c>
      <c r="BJ183" s="566">
        <v>25</v>
      </c>
      <c r="BK183" s="566">
        <v>20</v>
      </c>
      <c r="BN183" s="692"/>
      <c r="BO183" s="427" t="s">
        <v>162</v>
      </c>
      <c r="BP183" s="375">
        <v>0</v>
      </c>
      <c r="BQ183" s="375">
        <v>0</v>
      </c>
      <c r="BR183" s="375">
        <v>0</v>
      </c>
      <c r="BS183" s="375">
        <v>0</v>
      </c>
      <c r="BT183" s="375">
        <v>0</v>
      </c>
      <c r="BU183" s="375">
        <v>0</v>
      </c>
      <c r="BV183" s="375">
        <v>0</v>
      </c>
      <c r="BW183" s="375">
        <v>0</v>
      </c>
      <c r="BX183" s="375">
        <v>0</v>
      </c>
      <c r="BY183" s="566">
        <v>0</v>
      </c>
      <c r="BZ183" s="566">
        <v>0</v>
      </c>
      <c r="CA183" s="566">
        <v>45</v>
      </c>
      <c r="CB183" s="566">
        <v>29</v>
      </c>
      <c r="CC183" s="566">
        <v>50</v>
      </c>
      <c r="CD183" s="566">
        <v>53</v>
      </c>
      <c r="CE183" s="566">
        <v>59</v>
      </c>
      <c r="CF183" s="566">
        <v>36</v>
      </c>
    </row>
    <row r="184" spans="2:84" ht="18" customHeight="1">
      <c r="C184" s="363"/>
      <c r="D184" s="363"/>
      <c r="E184" s="363"/>
      <c r="U184" s="82"/>
      <c r="V184" s="362"/>
      <c r="W184" s="116"/>
      <c r="Z184" s="427"/>
      <c r="AA184" s="427"/>
      <c r="AB184" s="427"/>
      <c r="AN184" s="360"/>
      <c r="AQ184" s="372"/>
      <c r="AR184" s="372"/>
      <c r="AS184" s="692"/>
      <c r="AT184" s="427" t="s">
        <v>37</v>
      </c>
      <c r="AU184" s="566">
        <v>28</v>
      </c>
      <c r="AV184" s="566">
        <v>35</v>
      </c>
      <c r="AW184" s="566">
        <v>20</v>
      </c>
      <c r="AX184" s="566">
        <v>35</v>
      </c>
      <c r="AY184" s="566">
        <v>34</v>
      </c>
      <c r="AZ184" s="566">
        <v>76</v>
      </c>
      <c r="BA184" s="566">
        <v>39</v>
      </c>
      <c r="BB184" s="566">
        <v>41</v>
      </c>
      <c r="BC184" s="566">
        <v>37</v>
      </c>
      <c r="BD184" s="566">
        <v>42</v>
      </c>
      <c r="BE184" s="566">
        <v>49</v>
      </c>
      <c r="BF184" s="566">
        <v>30</v>
      </c>
      <c r="BG184" s="566">
        <v>24</v>
      </c>
      <c r="BH184" s="566">
        <v>39</v>
      </c>
      <c r="BI184" s="566">
        <v>35</v>
      </c>
      <c r="BJ184" s="566">
        <v>44</v>
      </c>
      <c r="BK184" s="566">
        <v>47</v>
      </c>
      <c r="BN184" s="692"/>
      <c r="BO184" s="456" t="s">
        <v>37</v>
      </c>
      <c r="BP184" s="566">
        <v>93</v>
      </c>
      <c r="BQ184" s="566">
        <v>94</v>
      </c>
      <c r="BR184" s="566">
        <v>77</v>
      </c>
      <c r="BS184" s="566">
        <v>95</v>
      </c>
      <c r="BT184" s="566">
        <v>93</v>
      </c>
      <c r="BU184" s="566">
        <v>164</v>
      </c>
      <c r="BV184" s="566">
        <v>84</v>
      </c>
      <c r="BW184" s="566">
        <v>76</v>
      </c>
      <c r="BX184" s="566">
        <v>84</v>
      </c>
      <c r="BY184" s="566">
        <v>101</v>
      </c>
      <c r="BZ184" s="566">
        <v>86</v>
      </c>
      <c r="CA184" s="566">
        <v>71</v>
      </c>
      <c r="CB184" s="566">
        <v>64</v>
      </c>
      <c r="CC184" s="566">
        <v>110</v>
      </c>
      <c r="CD184" s="566">
        <v>140</v>
      </c>
      <c r="CE184" s="566">
        <v>146</v>
      </c>
      <c r="CF184" s="566">
        <v>100</v>
      </c>
    </row>
    <row r="185" spans="2:84">
      <c r="C185" s="363"/>
      <c r="D185" s="363"/>
      <c r="E185" s="363"/>
      <c r="O185" s="368"/>
      <c r="P185" s="368"/>
      <c r="Q185" s="368"/>
      <c r="R185" s="368"/>
      <c r="S185" s="368"/>
      <c r="U185" s="82"/>
      <c r="V185" s="116"/>
      <c r="W185" s="116"/>
      <c r="Z185" s="427"/>
      <c r="AA185" s="427"/>
      <c r="AB185" s="427"/>
      <c r="AN185" s="360"/>
      <c r="AQ185" s="372"/>
      <c r="AR185" s="372"/>
      <c r="AS185" s="693"/>
      <c r="AT185" s="442" t="s">
        <v>38</v>
      </c>
      <c r="AU185" s="568">
        <v>12</v>
      </c>
      <c r="AV185" s="568">
        <v>10</v>
      </c>
      <c r="AW185" s="569">
        <v>8</v>
      </c>
      <c r="AX185" s="568">
        <v>0</v>
      </c>
      <c r="AY185" s="568">
        <v>14</v>
      </c>
      <c r="AZ185" s="569">
        <v>7</v>
      </c>
      <c r="BA185" s="569">
        <v>11</v>
      </c>
      <c r="BB185" s="569">
        <v>32</v>
      </c>
      <c r="BC185" s="569">
        <v>29</v>
      </c>
      <c r="BD185" s="569">
        <v>30</v>
      </c>
      <c r="BE185" s="569">
        <v>34</v>
      </c>
      <c r="BF185" s="569">
        <v>43</v>
      </c>
      <c r="BG185" s="569">
        <v>51</v>
      </c>
      <c r="BH185" s="569">
        <v>51</v>
      </c>
      <c r="BI185" s="569">
        <v>33</v>
      </c>
      <c r="BJ185" s="569">
        <v>32</v>
      </c>
      <c r="BK185" s="569">
        <v>23</v>
      </c>
      <c r="BN185" s="693"/>
      <c r="BO185" s="567" t="s">
        <v>38</v>
      </c>
      <c r="BP185" s="568">
        <v>30</v>
      </c>
      <c r="BQ185" s="568">
        <v>25</v>
      </c>
      <c r="BR185" s="569">
        <v>21</v>
      </c>
      <c r="BS185" s="568">
        <v>3</v>
      </c>
      <c r="BT185" s="568">
        <v>31</v>
      </c>
      <c r="BU185" s="569">
        <v>14</v>
      </c>
      <c r="BV185" s="569">
        <v>21</v>
      </c>
      <c r="BW185" s="569">
        <v>58</v>
      </c>
      <c r="BX185" s="569">
        <v>115</v>
      </c>
      <c r="BY185" s="569">
        <v>86</v>
      </c>
      <c r="BZ185" s="569">
        <v>77</v>
      </c>
      <c r="CA185" s="569">
        <v>110</v>
      </c>
      <c r="CB185" s="569">
        <v>145</v>
      </c>
      <c r="CC185" s="569">
        <v>144</v>
      </c>
      <c r="CD185" s="569">
        <v>113</v>
      </c>
      <c r="CE185" s="569">
        <v>111</v>
      </c>
      <c r="CF185" s="569">
        <v>57</v>
      </c>
    </row>
    <row r="186" spans="2:84">
      <c r="C186" s="372"/>
      <c r="D186" s="372"/>
      <c r="E186" s="372"/>
      <c r="U186" s="82"/>
      <c r="V186" s="116"/>
      <c r="W186" s="116"/>
      <c r="AN186" s="360"/>
      <c r="AQ186" s="372"/>
      <c r="AR186" s="372"/>
      <c r="AS186" s="574"/>
      <c r="BB186" s="565"/>
      <c r="BC186" s="565"/>
      <c r="BD186" s="565"/>
      <c r="BE186" s="565"/>
      <c r="BF186" s="566"/>
      <c r="BG186" s="566"/>
      <c r="BH186" s="566"/>
      <c r="BI186" s="566"/>
      <c r="BJ186" s="566"/>
      <c r="CD186" s="360"/>
      <c r="CE186" s="360"/>
      <c r="CF186" s="360"/>
    </row>
    <row r="187" spans="2:84">
      <c r="B187" s="361" t="s">
        <v>28</v>
      </c>
      <c r="C187" s="115" t="s">
        <v>124</v>
      </c>
      <c r="D187" s="115" t="s">
        <v>123</v>
      </c>
      <c r="E187" s="115" t="s">
        <v>122</v>
      </c>
      <c r="F187" s="361" t="s">
        <v>49</v>
      </c>
      <c r="G187" s="361" t="s">
        <v>48</v>
      </c>
      <c r="H187" s="361" t="s">
        <v>47</v>
      </c>
      <c r="I187" s="361" t="s">
        <v>46</v>
      </c>
      <c r="J187" s="361" t="s">
        <v>45</v>
      </c>
      <c r="K187" s="361" t="s">
        <v>44</v>
      </c>
      <c r="L187" s="361" t="s">
        <v>43</v>
      </c>
      <c r="M187" s="361" t="s">
        <v>96</v>
      </c>
      <c r="N187" s="361" t="s">
        <v>69</v>
      </c>
      <c r="O187" s="361" t="s">
        <v>77</v>
      </c>
      <c r="P187" s="361" t="s">
        <v>161</v>
      </c>
      <c r="Q187" s="361" t="str">
        <f>Q164</f>
        <v>2018-19</v>
      </c>
      <c r="R187" s="362" t="s">
        <v>184</v>
      </c>
      <c r="S187" s="361" t="str">
        <f>S164</f>
        <v>2020-21</v>
      </c>
      <c r="T187" s="362"/>
      <c r="U187" s="382" t="s">
        <v>112</v>
      </c>
      <c r="V187" s="116"/>
      <c r="W187" s="116"/>
      <c r="Y187" s="361" t="s">
        <v>28</v>
      </c>
      <c r="Z187" s="361" t="s">
        <v>124</v>
      </c>
      <c r="AA187" s="361" t="s">
        <v>123</v>
      </c>
      <c r="AB187" s="361" t="s">
        <v>122</v>
      </c>
      <c r="AC187" s="361" t="s">
        <v>49</v>
      </c>
      <c r="AD187" s="361" t="s">
        <v>48</v>
      </c>
      <c r="AE187" s="361" t="s">
        <v>47</v>
      </c>
      <c r="AF187" s="361" t="s">
        <v>46</v>
      </c>
      <c r="AG187" s="361" t="s">
        <v>45</v>
      </c>
      <c r="AH187" s="361" t="s">
        <v>44</v>
      </c>
      <c r="AI187" s="361" t="s">
        <v>43</v>
      </c>
      <c r="AJ187" s="361" t="s">
        <v>96</v>
      </c>
      <c r="AK187" s="361" t="s">
        <v>69</v>
      </c>
      <c r="AL187" s="361" t="s">
        <v>77</v>
      </c>
      <c r="AM187" s="361" t="s">
        <v>161</v>
      </c>
      <c r="AN187" s="361" t="str">
        <f>AN164</f>
        <v>2018-19</v>
      </c>
      <c r="AO187" s="361" t="str">
        <f>AO164</f>
        <v>2019-20</v>
      </c>
      <c r="AP187" s="361" t="s">
        <v>174</v>
      </c>
      <c r="AQ187" s="372"/>
      <c r="AR187" s="372"/>
      <c r="AS187" s="574"/>
      <c r="AT187" s="564" t="s">
        <v>28</v>
      </c>
      <c r="AU187" s="564" t="s">
        <v>124</v>
      </c>
      <c r="AV187" s="564" t="s">
        <v>123</v>
      </c>
      <c r="AW187" s="564" t="s">
        <v>122</v>
      </c>
      <c r="AX187" s="564" t="s">
        <v>49</v>
      </c>
      <c r="AY187" s="564" t="s">
        <v>48</v>
      </c>
      <c r="AZ187" s="564" t="s">
        <v>47</v>
      </c>
      <c r="BA187" s="564" t="s">
        <v>46</v>
      </c>
      <c r="BB187" s="564" t="s">
        <v>45</v>
      </c>
      <c r="BC187" s="564" t="s">
        <v>44</v>
      </c>
      <c r="BD187" s="564" t="s">
        <v>43</v>
      </c>
      <c r="BE187" s="564" t="s">
        <v>96</v>
      </c>
      <c r="BF187" s="361" t="s">
        <v>69</v>
      </c>
      <c r="BG187" s="361" t="s">
        <v>77</v>
      </c>
      <c r="BH187" s="361" t="s">
        <v>161</v>
      </c>
      <c r="BI187" s="361" t="str">
        <f>BI164</f>
        <v>2018-19</v>
      </c>
      <c r="BJ187" s="361" t="str">
        <f>BJ164</f>
        <v>2019-20</v>
      </c>
      <c r="BK187" s="407" t="s">
        <v>174</v>
      </c>
      <c r="BO187" s="564" t="s">
        <v>28</v>
      </c>
      <c r="BP187" s="564" t="s">
        <v>124</v>
      </c>
      <c r="BQ187" s="564" t="s">
        <v>123</v>
      </c>
      <c r="BR187" s="564" t="s">
        <v>122</v>
      </c>
      <c r="BS187" s="564" t="s">
        <v>49</v>
      </c>
      <c r="BT187" s="564" t="s">
        <v>48</v>
      </c>
      <c r="BU187" s="564" t="s">
        <v>47</v>
      </c>
      <c r="BV187" s="564" t="s">
        <v>46</v>
      </c>
      <c r="BW187" s="564" t="s">
        <v>45</v>
      </c>
      <c r="BX187" s="564" t="s">
        <v>44</v>
      </c>
      <c r="BY187" s="564" t="s">
        <v>43</v>
      </c>
      <c r="BZ187" s="564" t="s">
        <v>96</v>
      </c>
      <c r="CA187" s="564" t="s">
        <v>69</v>
      </c>
      <c r="CB187" s="564" t="s">
        <v>77</v>
      </c>
      <c r="CC187" s="564" t="s">
        <v>161</v>
      </c>
      <c r="CD187" s="564" t="str">
        <f t="shared" ref="CD187:CE187" si="138">CD164</f>
        <v>2018-19</v>
      </c>
      <c r="CE187" s="564" t="str">
        <f t="shared" si="138"/>
        <v>2019-20</v>
      </c>
      <c r="CF187" s="361" t="str">
        <f>BK187</f>
        <v>2020-21</v>
      </c>
    </row>
    <row r="188" spans="2:84" ht="18" customHeight="1">
      <c r="B188" s="363" t="s">
        <v>33</v>
      </c>
      <c r="C188" s="364">
        <f t="shared" ref="C188:N190" si="139">Z188+AU188*$W$6+AU195*$W$8+AU202*$W$10</f>
        <v>5014.7999999999993</v>
      </c>
      <c r="D188" s="364">
        <f t="shared" si="139"/>
        <v>5453.4</v>
      </c>
      <c r="E188" s="364">
        <f t="shared" si="139"/>
        <v>5681.8</v>
      </c>
      <c r="F188" s="364">
        <f t="shared" si="139"/>
        <v>6057.6</v>
      </c>
      <c r="G188" s="364">
        <f t="shared" si="139"/>
        <v>6624.2</v>
      </c>
      <c r="H188" s="364">
        <f t="shared" si="139"/>
        <v>7986.6</v>
      </c>
      <c r="I188" s="364">
        <f t="shared" si="139"/>
        <v>5282.2</v>
      </c>
      <c r="J188" s="364">
        <f t="shared" si="139"/>
        <v>5295.4000000000005</v>
      </c>
      <c r="K188" s="364">
        <f t="shared" si="139"/>
        <v>4868.2</v>
      </c>
      <c r="L188" s="364">
        <f t="shared" si="139"/>
        <v>4853.7999999999993</v>
      </c>
      <c r="M188" s="364">
        <f t="shared" si="139"/>
        <v>4405.5999999999995</v>
      </c>
      <c r="N188" s="364">
        <f t="shared" si="139"/>
        <v>4617</v>
      </c>
      <c r="O188" s="364">
        <f t="shared" ref="O188:S190" si="140">AL188+BG188*$W$6+BG195*$W$8+BG202*$W$10</f>
        <v>4442.3999999999996</v>
      </c>
      <c r="P188" s="364">
        <f t="shared" si="140"/>
        <v>5177.8</v>
      </c>
      <c r="Q188" s="364">
        <f t="shared" si="140"/>
        <v>4825.8</v>
      </c>
      <c r="R188" s="364">
        <f t="shared" si="140"/>
        <v>4323.6000000000004</v>
      </c>
      <c r="S188" s="364">
        <f t="shared" si="140"/>
        <v>3432.6</v>
      </c>
      <c r="T188" s="116"/>
      <c r="U188" s="383">
        <v>977.71079318534191</v>
      </c>
      <c r="V188" s="116"/>
      <c r="W188" s="116"/>
      <c r="Y188" s="427" t="s">
        <v>33</v>
      </c>
      <c r="Z188" s="375">
        <v>2806</v>
      </c>
      <c r="AA188" s="375">
        <v>3039</v>
      </c>
      <c r="AB188" s="375">
        <v>3195</v>
      </c>
      <c r="AC188" s="375">
        <v>3423</v>
      </c>
      <c r="AD188" s="375">
        <v>3689</v>
      </c>
      <c r="AE188" s="375">
        <v>4389</v>
      </c>
      <c r="AF188" s="375">
        <v>2943</v>
      </c>
      <c r="AG188" s="375">
        <v>3001</v>
      </c>
      <c r="AH188" s="375">
        <v>2823</v>
      </c>
      <c r="AI188" s="375">
        <v>2798</v>
      </c>
      <c r="AJ188" s="375">
        <v>2549</v>
      </c>
      <c r="AK188" s="375">
        <v>2673</v>
      </c>
      <c r="AL188" s="375">
        <v>2590</v>
      </c>
      <c r="AM188" s="375">
        <v>2986</v>
      </c>
      <c r="AN188" s="375">
        <v>2812</v>
      </c>
      <c r="AO188" s="375">
        <v>2567</v>
      </c>
      <c r="AP188" s="375">
        <v>2136</v>
      </c>
      <c r="AQ188" s="372"/>
      <c r="AR188" s="372"/>
      <c r="AS188" s="694" t="s">
        <v>99</v>
      </c>
      <c r="AT188" s="435" t="s">
        <v>33</v>
      </c>
      <c r="AU188" s="565">
        <v>1023</v>
      </c>
      <c r="AV188" s="565">
        <v>1110</v>
      </c>
      <c r="AW188" s="565">
        <v>1182</v>
      </c>
      <c r="AX188" s="565">
        <v>1341</v>
      </c>
      <c r="AY188" s="565">
        <v>1394</v>
      </c>
      <c r="AZ188" s="565">
        <v>1407</v>
      </c>
      <c r="BA188" s="565">
        <v>869</v>
      </c>
      <c r="BB188" s="565">
        <v>1002</v>
      </c>
      <c r="BC188" s="565">
        <v>978</v>
      </c>
      <c r="BD188" s="565">
        <v>1003</v>
      </c>
      <c r="BE188" s="565">
        <v>943</v>
      </c>
      <c r="BF188" s="565">
        <v>967</v>
      </c>
      <c r="BG188" s="565">
        <v>965</v>
      </c>
      <c r="BH188" s="565">
        <v>1056</v>
      </c>
      <c r="BI188" s="565">
        <v>990</v>
      </c>
      <c r="BJ188" s="565">
        <v>930</v>
      </c>
      <c r="BK188" s="565">
        <v>775</v>
      </c>
      <c r="BN188" s="695" t="s">
        <v>51</v>
      </c>
      <c r="BO188" s="484" t="s">
        <v>33</v>
      </c>
      <c r="BP188" s="565">
        <v>579</v>
      </c>
      <c r="BQ188" s="565">
        <v>662</v>
      </c>
      <c r="BR188" s="565">
        <v>661</v>
      </c>
      <c r="BS188" s="565">
        <v>603</v>
      </c>
      <c r="BT188" s="565">
        <v>709</v>
      </c>
      <c r="BU188" s="565">
        <v>1049</v>
      </c>
      <c r="BV188" s="565">
        <v>791</v>
      </c>
      <c r="BW188" s="565">
        <v>697</v>
      </c>
      <c r="BX188" s="565">
        <v>596</v>
      </c>
      <c r="BY188" s="565">
        <v>506</v>
      </c>
      <c r="BZ188" s="565">
        <v>378</v>
      </c>
      <c r="CA188" s="565">
        <v>358</v>
      </c>
      <c r="CB188" s="565">
        <v>303</v>
      </c>
      <c r="CC188" s="565">
        <v>612</v>
      </c>
      <c r="CD188" s="565">
        <v>506</v>
      </c>
      <c r="CE188" s="565">
        <v>408</v>
      </c>
      <c r="CF188" s="565">
        <v>311</v>
      </c>
    </row>
    <row r="189" spans="2:84">
      <c r="B189" s="363" t="s">
        <v>9</v>
      </c>
      <c r="C189" s="116">
        <f t="shared" si="139"/>
        <v>3623</v>
      </c>
      <c r="D189" s="116">
        <f t="shared" si="139"/>
        <v>3680.2</v>
      </c>
      <c r="E189" s="116">
        <f t="shared" si="139"/>
        <v>4004.4</v>
      </c>
      <c r="F189" s="116">
        <f t="shared" si="139"/>
        <v>4024</v>
      </c>
      <c r="G189" s="116">
        <f t="shared" si="139"/>
        <v>4546.3999999999996</v>
      </c>
      <c r="H189" s="116">
        <f t="shared" si="139"/>
        <v>5195.2</v>
      </c>
      <c r="I189" s="116">
        <f t="shared" si="139"/>
        <v>4557.4000000000005</v>
      </c>
      <c r="J189" s="116">
        <f t="shared" si="139"/>
        <v>4300.2</v>
      </c>
      <c r="K189" s="116">
        <f t="shared" si="139"/>
        <v>4170.6000000000004</v>
      </c>
      <c r="L189" s="116">
        <f t="shared" si="139"/>
        <v>4077.4</v>
      </c>
      <c r="M189" s="116">
        <f t="shared" si="139"/>
        <v>3969</v>
      </c>
      <c r="N189" s="116">
        <f t="shared" si="139"/>
        <v>4149.3999999999996</v>
      </c>
      <c r="O189" s="116">
        <f t="shared" si="140"/>
        <v>3969.6</v>
      </c>
      <c r="P189" s="116">
        <f t="shared" si="140"/>
        <v>4582</v>
      </c>
      <c r="Q189" s="116">
        <f t="shared" si="140"/>
        <v>4675</v>
      </c>
      <c r="R189" s="116">
        <f t="shared" si="140"/>
        <v>4133.8</v>
      </c>
      <c r="S189" s="116">
        <f t="shared" si="140"/>
        <v>3323.7999999999997</v>
      </c>
      <c r="T189" s="116"/>
      <c r="U189" s="383">
        <v>465.28865353789212</v>
      </c>
      <c r="V189" s="116"/>
      <c r="W189" s="116"/>
      <c r="Y189" s="427" t="s">
        <v>9</v>
      </c>
      <c r="Z189" s="375">
        <v>2016</v>
      </c>
      <c r="AA189" s="375">
        <v>2064</v>
      </c>
      <c r="AB189" s="375">
        <v>2228</v>
      </c>
      <c r="AC189" s="375">
        <v>2262</v>
      </c>
      <c r="AD189" s="375">
        <v>2513</v>
      </c>
      <c r="AE189" s="375">
        <v>2847</v>
      </c>
      <c r="AF189" s="375">
        <v>2490</v>
      </c>
      <c r="AG189" s="375">
        <v>2350</v>
      </c>
      <c r="AH189" s="375">
        <v>2346</v>
      </c>
      <c r="AI189" s="375">
        <v>2316</v>
      </c>
      <c r="AJ189" s="375">
        <v>2297</v>
      </c>
      <c r="AK189" s="375">
        <v>2409</v>
      </c>
      <c r="AL189" s="375">
        <v>2315</v>
      </c>
      <c r="AM189" s="375">
        <v>2666</v>
      </c>
      <c r="AN189" s="375">
        <v>2724</v>
      </c>
      <c r="AO189" s="375">
        <v>2444</v>
      </c>
      <c r="AP189" s="375">
        <v>2048</v>
      </c>
      <c r="AQ189" s="372"/>
      <c r="AR189" s="372"/>
      <c r="AS189" s="692"/>
      <c r="AT189" s="427" t="s">
        <v>9</v>
      </c>
      <c r="AU189" s="566">
        <v>725</v>
      </c>
      <c r="AV189" s="566">
        <v>750</v>
      </c>
      <c r="AW189" s="566">
        <v>831</v>
      </c>
      <c r="AX189" s="566">
        <v>858</v>
      </c>
      <c r="AY189" s="566">
        <v>945</v>
      </c>
      <c r="AZ189" s="566">
        <v>946</v>
      </c>
      <c r="BA189" s="566">
        <v>771</v>
      </c>
      <c r="BB189" s="566">
        <v>754</v>
      </c>
      <c r="BC189" s="566">
        <v>812</v>
      </c>
      <c r="BD189" s="566">
        <v>818</v>
      </c>
      <c r="BE189" s="566">
        <v>830</v>
      </c>
      <c r="BF189" s="566">
        <v>878</v>
      </c>
      <c r="BG189" s="566">
        <v>883</v>
      </c>
      <c r="BH189" s="566">
        <v>947</v>
      </c>
      <c r="BI189" s="566">
        <v>921</v>
      </c>
      <c r="BJ189" s="566">
        <v>876</v>
      </c>
      <c r="BK189" s="566">
        <v>717</v>
      </c>
      <c r="BN189" s="696"/>
      <c r="BO189" s="456" t="s">
        <v>9</v>
      </c>
      <c r="BP189" s="566">
        <v>511</v>
      </c>
      <c r="BQ189" s="566">
        <v>462</v>
      </c>
      <c r="BR189" s="566">
        <v>541</v>
      </c>
      <c r="BS189" s="566">
        <v>534</v>
      </c>
      <c r="BT189" s="566">
        <v>592</v>
      </c>
      <c r="BU189" s="566">
        <v>775</v>
      </c>
      <c r="BV189" s="566">
        <v>819</v>
      </c>
      <c r="BW189" s="566">
        <v>700</v>
      </c>
      <c r="BX189" s="566">
        <v>610</v>
      </c>
      <c r="BY189" s="566">
        <v>541</v>
      </c>
      <c r="BZ189" s="566">
        <v>473</v>
      </c>
      <c r="CA189" s="566">
        <v>402</v>
      </c>
      <c r="CB189" s="566">
        <v>350</v>
      </c>
      <c r="CC189" s="566">
        <v>535</v>
      </c>
      <c r="CD189" s="566">
        <v>623</v>
      </c>
      <c r="CE189" s="566">
        <v>483</v>
      </c>
      <c r="CF189" s="566">
        <v>388</v>
      </c>
    </row>
    <row r="190" spans="2:84" ht="18" customHeight="1">
      <c r="B190" s="363" t="s">
        <v>34</v>
      </c>
      <c r="C190" s="116">
        <f t="shared" si="139"/>
        <v>3622.2000000000003</v>
      </c>
      <c r="D190" s="116">
        <f t="shared" si="139"/>
        <v>2891.2</v>
      </c>
      <c r="E190" s="116">
        <f t="shared" si="139"/>
        <v>3134.6000000000004</v>
      </c>
      <c r="F190" s="116">
        <f t="shared" si="139"/>
        <v>3310.8</v>
      </c>
      <c r="G190" s="116">
        <f t="shared" si="139"/>
        <v>3367.8</v>
      </c>
      <c r="H190" s="116">
        <f t="shared" si="139"/>
        <v>3922.3999999999996</v>
      </c>
      <c r="I190" s="116">
        <f t="shared" si="139"/>
        <v>3880.6</v>
      </c>
      <c r="J190" s="116">
        <f t="shared" si="139"/>
        <v>3726.6</v>
      </c>
      <c r="K190" s="116">
        <f t="shared" si="139"/>
        <v>3563.8</v>
      </c>
      <c r="L190" s="116">
        <f t="shared" si="139"/>
        <v>3398.2000000000003</v>
      </c>
      <c r="M190" s="116">
        <f t="shared" si="139"/>
        <v>3361.2</v>
      </c>
      <c r="N190" s="116">
        <f t="shared" si="139"/>
        <v>3365.8</v>
      </c>
      <c r="O190" s="116">
        <f t="shared" si="140"/>
        <v>3276.8</v>
      </c>
      <c r="P190" s="116">
        <f t="shared" si="140"/>
        <v>3619.2</v>
      </c>
      <c r="Q190" s="116">
        <f t="shared" si="140"/>
        <v>3884.7999999999997</v>
      </c>
      <c r="R190" s="116">
        <f t="shared" si="140"/>
        <v>3722.6</v>
      </c>
      <c r="S190" s="116">
        <f t="shared" si="140"/>
        <v>3023.2000000000003</v>
      </c>
      <c r="T190" s="116"/>
      <c r="U190" s="383">
        <v>327.57819829774991</v>
      </c>
      <c r="V190" s="116"/>
      <c r="W190" s="116"/>
      <c r="Y190" s="427" t="s">
        <v>34</v>
      </c>
      <c r="Z190" s="375">
        <v>2024</v>
      </c>
      <c r="AA190" s="375">
        <v>1595</v>
      </c>
      <c r="AB190" s="375">
        <v>1724</v>
      </c>
      <c r="AC190" s="375">
        <v>1820</v>
      </c>
      <c r="AD190" s="375">
        <v>1842</v>
      </c>
      <c r="AE190" s="375">
        <v>2137</v>
      </c>
      <c r="AF190" s="375">
        <v>2092</v>
      </c>
      <c r="AG190" s="375">
        <v>2012</v>
      </c>
      <c r="AH190" s="375">
        <v>1947</v>
      </c>
      <c r="AI190" s="375">
        <v>1870</v>
      </c>
      <c r="AJ190" s="375">
        <v>1915</v>
      </c>
      <c r="AK190" s="375">
        <v>1908</v>
      </c>
      <c r="AL190" s="375">
        <v>1884</v>
      </c>
      <c r="AM190" s="375">
        <v>2057</v>
      </c>
      <c r="AN190" s="375">
        <v>2199</v>
      </c>
      <c r="AO190" s="375">
        <v>2143</v>
      </c>
      <c r="AP190" s="375">
        <v>1764</v>
      </c>
      <c r="AQ190" s="372"/>
      <c r="AR190" s="372"/>
      <c r="AS190" s="692"/>
      <c r="AT190" s="427" t="s">
        <v>34</v>
      </c>
      <c r="AU190" s="566">
        <v>726</v>
      </c>
      <c r="AV190" s="566">
        <v>562</v>
      </c>
      <c r="AW190" s="566">
        <v>601</v>
      </c>
      <c r="AX190" s="566">
        <v>686</v>
      </c>
      <c r="AY190" s="566">
        <v>688</v>
      </c>
      <c r="AZ190" s="566">
        <v>734</v>
      </c>
      <c r="BA190" s="566">
        <v>657</v>
      </c>
      <c r="BB190" s="566">
        <v>604</v>
      </c>
      <c r="BC190" s="566">
        <v>605</v>
      </c>
      <c r="BD190" s="566">
        <v>668</v>
      </c>
      <c r="BE190" s="566">
        <v>665</v>
      </c>
      <c r="BF190" s="566">
        <v>683</v>
      </c>
      <c r="BG190" s="566">
        <v>698</v>
      </c>
      <c r="BH190" s="566">
        <v>722</v>
      </c>
      <c r="BI190" s="566">
        <v>737</v>
      </c>
      <c r="BJ190" s="566">
        <v>717</v>
      </c>
      <c r="BK190" s="566">
        <v>623</v>
      </c>
      <c r="BN190" s="696"/>
      <c r="BO190" s="456" t="s">
        <v>34</v>
      </c>
      <c r="BP190" s="566">
        <v>502</v>
      </c>
      <c r="BQ190" s="566">
        <v>456</v>
      </c>
      <c r="BR190" s="566">
        <v>504</v>
      </c>
      <c r="BS190" s="566">
        <v>515</v>
      </c>
      <c r="BT190" s="566">
        <v>522</v>
      </c>
      <c r="BU190" s="566">
        <v>671</v>
      </c>
      <c r="BV190" s="566">
        <v>787</v>
      </c>
      <c r="BW190" s="566">
        <v>727</v>
      </c>
      <c r="BX190" s="566">
        <v>640</v>
      </c>
      <c r="BY190" s="566">
        <v>545</v>
      </c>
      <c r="BZ190" s="566">
        <v>478</v>
      </c>
      <c r="CA190" s="566">
        <v>426</v>
      </c>
      <c r="CB190" s="566">
        <v>356</v>
      </c>
      <c r="CC190" s="566">
        <v>500</v>
      </c>
      <c r="CD190" s="566">
        <v>613</v>
      </c>
      <c r="CE190" s="566">
        <v>563</v>
      </c>
      <c r="CF190" s="566">
        <v>453</v>
      </c>
    </row>
    <row r="191" spans="2:84">
      <c r="B191" s="363" t="s">
        <v>35</v>
      </c>
      <c r="C191" s="116">
        <f t="shared" ref="C191:N191" si="141">Z191</f>
        <v>169</v>
      </c>
      <c r="D191" s="116">
        <f t="shared" si="141"/>
        <v>249</v>
      </c>
      <c r="E191" s="116">
        <f t="shared" si="141"/>
        <v>582</v>
      </c>
      <c r="F191" s="116">
        <f t="shared" si="141"/>
        <v>675</v>
      </c>
      <c r="G191" s="116">
        <f t="shared" si="141"/>
        <v>829</v>
      </c>
      <c r="H191" s="116">
        <f t="shared" si="141"/>
        <v>1164</v>
      </c>
      <c r="I191" s="116">
        <f t="shared" si="141"/>
        <v>1245</v>
      </c>
      <c r="J191" s="116">
        <f t="shared" si="141"/>
        <v>1525</v>
      </c>
      <c r="K191" s="116">
        <f t="shared" si="141"/>
        <v>1213</v>
      </c>
      <c r="L191" s="116">
        <f t="shared" si="141"/>
        <v>1577</v>
      </c>
      <c r="M191" s="116">
        <f t="shared" si="141"/>
        <v>1619</v>
      </c>
      <c r="N191" s="116">
        <f t="shared" si="141"/>
        <v>1743</v>
      </c>
      <c r="O191" s="116">
        <f t="shared" ref="O191" si="142">AL191</f>
        <v>1777</v>
      </c>
      <c r="P191" s="116">
        <f t="shared" ref="P191" si="143">AM191</f>
        <v>1819</v>
      </c>
      <c r="Q191" s="116">
        <f t="shared" ref="Q191" si="144">AN191</f>
        <v>1838</v>
      </c>
      <c r="R191" s="116">
        <f t="shared" ref="R191:S191" si="145">AO191</f>
        <v>1854</v>
      </c>
      <c r="S191" s="116">
        <f t="shared" si="145"/>
        <v>1680</v>
      </c>
      <c r="T191" s="116"/>
      <c r="U191" s="383">
        <v>499.48836044719019</v>
      </c>
      <c r="V191" s="116"/>
      <c r="W191" s="116"/>
      <c r="Y191" s="427" t="s">
        <v>35</v>
      </c>
      <c r="Z191" s="375">
        <v>169</v>
      </c>
      <c r="AA191" s="375">
        <v>249</v>
      </c>
      <c r="AB191" s="375">
        <v>582</v>
      </c>
      <c r="AC191" s="375">
        <v>675</v>
      </c>
      <c r="AD191" s="375">
        <v>829</v>
      </c>
      <c r="AE191" s="375">
        <v>1164</v>
      </c>
      <c r="AF191" s="375">
        <v>1245</v>
      </c>
      <c r="AG191" s="375">
        <v>1525</v>
      </c>
      <c r="AH191" s="375">
        <v>1213</v>
      </c>
      <c r="AI191" s="375">
        <v>1577</v>
      </c>
      <c r="AJ191" s="375">
        <v>1619</v>
      </c>
      <c r="AK191" s="375">
        <v>1743</v>
      </c>
      <c r="AL191" s="375">
        <v>1777</v>
      </c>
      <c r="AM191" s="375">
        <v>1819</v>
      </c>
      <c r="AN191" s="375">
        <v>1838</v>
      </c>
      <c r="AO191" s="375">
        <v>1854</v>
      </c>
      <c r="AP191" s="375">
        <v>1680</v>
      </c>
      <c r="AQ191" s="372"/>
      <c r="AR191" s="372"/>
      <c r="AS191" s="692"/>
      <c r="AT191" s="427" t="s">
        <v>36</v>
      </c>
      <c r="AU191" s="566">
        <v>231</v>
      </c>
      <c r="AV191" s="566">
        <v>202</v>
      </c>
      <c r="AW191" s="566">
        <v>218</v>
      </c>
      <c r="AX191" s="566">
        <v>230</v>
      </c>
      <c r="AY191" s="566">
        <v>217</v>
      </c>
      <c r="AZ191" s="566">
        <v>260</v>
      </c>
      <c r="BA191" s="566">
        <v>320</v>
      </c>
      <c r="BB191" s="566">
        <v>322</v>
      </c>
      <c r="BC191" s="566">
        <v>352</v>
      </c>
      <c r="BD191" s="566">
        <v>383</v>
      </c>
      <c r="BE191" s="566">
        <v>384</v>
      </c>
      <c r="BF191" s="566">
        <v>442</v>
      </c>
      <c r="BG191" s="566">
        <v>424</v>
      </c>
      <c r="BH191" s="566">
        <v>451</v>
      </c>
      <c r="BI191" s="566">
        <v>450</v>
      </c>
      <c r="BJ191" s="566">
        <v>498</v>
      </c>
      <c r="BK191" s="566">
        <v>466</v>
      </c>
      <c r="BN191" s="696"/>
      <c r="BO191" s="456" t="s">
        <v>36</v>
      </c>
      <c r="BP191" s="566">
        <v>361</v>
      </c>
      <c r="BQ191" s="566">
        <v>332</v>
      </c>
      <c r="BR191" s="566">
        <v>313</v>
      </c>
      <c r="BS191" s="566">
        <v>316</v>
      </c>
      <c r="BT191" s="566">
        <v>326</v>
      </c>
      <c r="BU191" s="566">
        <v>383</v>
      </c>
      <c r="BV191" s="566">
        <v>464</v>
      </c>
      <c r="BW191" s="566">
        <v>580</v>
      </c>
      <c r="BX191" s="566">
        <v>620</v>
      </c>
      <c r="BY191" s="566">
        <v>644</v>
      </c>
      <c r="BZ191" s="566">
        <v>588</v>
      </c>
      <c r="CA191" s="566">
        <v>570</v>
      </c>
      <c r="CB191" s="566">
        <v>510</v>
      </c>
      <c r="CC191" s="566">
        <v>467</v>
      </c>
      <c r="CD191" s="566">
        <v>522</v>
      </c>
      <c r="CE191" s="566">
        <v>567</v>
      </c>
      <c r="CF191" s="566">
        <v>600</v>
      </c>
    </row>
    <row r="192" spans="2:84">
      <c r="B192" s="363" t="s">
        <v>36</v>
      </c>
      <c r="C192" s="116">
        <f t="shared" ref="C192:N192" si="146">Z192+$W$13*Z193+$W$6*(AU191+$W$13*AU192)+$W$8*(AU198+$W$13*AU199)+$W$10*(AU205+$W$13*AU206)</f>
        <v>1244.3999999999999</v>
      </c>
      <c r="D192" s="116">
        <f t="shared" si="146"/>
        <v>1199.8</v>
      </c>
      <c r="E192" s="116">
        <f t="shared" si="146"/>
        <v>1174.5999999999999</v>
      </c>
      <c r="F192" s="116">
        <f t="shared" si="146"/>
        <v>1225.2</v>
      </c>
      <c r="G192" s="116">
        <f t="shared" si="146"/>
        <v>1245</v>
      </c>
      <c r="H192" s="116">
        <f t="shared" si="146"/>
        <v>1492.8</v>
      </c>
      <c r="I192" s="116">
        <f t="shared" si="146"/>
        <v>1757.2</v>
      </c>
      <c r="J192" s="116">
        <f t="shared" si="146"/>
        <v>2120</v>
      </c>
      <c r="K192" s="116">
        <f t="shared" si="146"/>
        <v>2370</v>
      </c>
      <c r="L192" s="116">
        <f t="shared" si="146"/>
        <v>2434</v>
      </c>
      <c r="M192" s="116">
        <f t="shared" si="146"/>
        <v>2425.1999999999998</v>
      </c>
      <c r="N192" s="116">
        <f t="shared" si="146"/>
        <v>2537.3000000000002</v>
      </c>
      <c r="O192" s="116">
        <f>AL192+$W$13*AL193+$W$6*(BG191+$W$13*BG192)+$W$8*(BG198+$W$13*BG199)+$W$10*(BG205+$W$13*BG206)</f>
        <v>2543.8000000000002</v>
      </c>
      <c r="P192" s="116">
        <f>AM192+$W$13*AM193+$W$6*(BH191+$W$13*BH192)+$W$8*(BH198+$W$13*BH199)+$W$10*(BH205+$W$13*BH206)</f>
        <v>2524.9</v>
      </c>
      <c r="Q192" s="116">
        <f>AN192+$W$13*AN193+$W$6*(BI191+$W$13*BI192)+$W$8*(BI198+$W$13*BI199)+$W$10*(BI205+$W$13*BI206)</f>
        <v>2538.1999999999998</v>
      </c>
      <c r="R192" s="116">
        <f>AO192+$W$13*AO193+$W$6*(BJ191+$W$13*BJ192)+$W$8*(BJ198+$W$13*BJ199)+$W$10*(BJ205+$W$13*BJ206)</f>
        <v>2832.1</v>
      </c>
      <c r="S192" s="116">
        <f>AP192+$W$13*AP193+$W$6*(BK191+$W$13*BK192)+$W$8*(BK198+$W$13*BK199)+$W$10*(BK205+$W$13*BK206)</f>
        <v>2800.4</v>
      </c>
      <c r="T192" s="116"/>
      <c r="U192" s="383">
        <v>501.77446062283104</v>
      </c>
      <c r="V192" s="116"/>
      <c r="Y192" s="427" t="s">
        <v>36</v>
      </c>
      <c r="Z192" s="375">
        <v>672</v>
      </c>
      <c r="AA192" s="375">
        <v>645</v>
      </c>
      <c r="AB192" s="375">
        <v>635</v>
      </c>
      <c r="AC192" s="375">
        <v>652</v>
      </c>
      <c r="AD192" s="375">
        <v>670</v>
      </c>
      <c r="AE192" s="375">
        <v>794</v>
      </c>
      <c r="AF192" s="375">
        <v>932</v>
      </c>
      <c r="AG192" s="375">
        <v>1101</v>
      </c>
      <c r="AH192" s="375">
        <v>1258</v>
      </c>
      <c r="AI192" s="375">
        <v>1286</v>
      </c>
      <c r="AJ192" s="375">
        <v>1290</v>
      </c>
      <c r="AK192" s="375">
        <v>1296</v>
      </c>
      <c r="AL192" s="375">
        <v>1322</v>
      </c>
      <c r="AM192" s="375">
        <v>1312</v>
      </c>
      <c r="AN192" s="375">
        <v>1336</v>
      </c>
      <c r="AO192" s="375">
        <v>1503</v>
      </c>
      <c r="AP192" s="375">
        <v>1481</v>
      </c>
      <c r="AQ192" s="372"/>
      <c r="AR192" s="372"/>
      <c r="AS192" s="692"/>
      <c r="AT192" s="427" t="s">
        <v>162</v>
      </c>
      <c r="AU192" s="375">
        <v>0</v>
      </c>
      <c r="AV192" s="375">
        <v>0</v>
      </c>
      <c r="AW192" s="375">
        <v>0</v>
      </c>
      <c r="AX192" s="375">
        <v>0</v>
      </c>
      <c r="AY192" s="375">
        <v>0</v>
      </c>
      <c r="AZ192" s="375">
        <v>0</v>
      </c>
      <c r="BA192" s="375">
        <v>0</v>
      </c>
      <c r="BB192" s="375">
        <v>0</v>
      </c>
      <c r="BC192" s="375">
        <v>0</v>
      </c>
      <c r="BD192" s="566">
        <v>0</v>
      </c>
      <c r="BE192" s="566">
        <v>0</v>
      </c>
      <c r="BF192" s="566">
        <v>42</v>
      </c>
      <c r="BG192" s="566">
        <v>49</v>
      </c>
      <c r="BH192" s="566">
        <v>49</v>
      </c>
      <c r="BI192" s="566">
        <v>40</v>
      </c>
      <c r="BJ192" s="566">
        <v>53</v>
      </c>
      <c r="BK192" s="566">
        <v>37</v>
      </c>
      <c r="BN192" s="696"/>
      <c r="BO192" s="427" t="s">
        <v>162</v>
      </c>
      <c r="BP192" s="375">
        <v>0</v>
      </c>
      <c r="BQ192" s="375">
        <v>0</v>
      </c>
      <c r="BR192" s="375">
        <v>0</v>
      </c>
      <c r="BS192" s="375">
        <v>0</v>
      </c>
      <c r="BT192" s="375">
        <v>0</v>
      </c>
      <c r="BU192" s="375">
        <v>0</v>
      </c>
      <c r="BV192" s="375">
        <v>0</v>
      </c>
      <c r="BW192" s="375">
        <v>0</v>
      </c>
      <c r="BX192" s="375">
        <v>0</v>
      </c>
      <c r="BY192" s="566">
        <v>0</v>
      </c>
      <c r="BZ192" s="566">
        <v>0</v>
      </c>
      <c r="CA192" s="566">
        <v>49</v>
      </c>
      <c r="CB192" s="566">
        <v>46</v>
      </c>
      <c r="CC192" s="566">
        <v>40</v>
      </c>
      <c r="CD192" s="566">
        <v>25</v>
      </c>
      <c r="CE192" s="566">
        <v>39</v>
      </c>
      <c r="CF192" s="566">
        <v>26</v>
      </c>
    </row>
    <row r="193" spans="2:84">
      <c r="B193" s="363" t="s">
        <v>37</v>
      </c>
      <c r="C193" s="116">
        <f t="shared" ref="C193:N194" si="147">Z194+AU193*$W$6+AU200*$W$8+AU207*$W$10</f>
        <v>0</v>
      </c>
      <c r="D193" s="116">
        <f t="shared" si="147"/>
        <v>0</v>
      </c>
      <c r="E193" s="116">
        <f t="shared" si="147"/>
        <v>0</v>
      </c>
      <c r="F193" s="116">
        <f t="shared" si="147"/>
        <v>0</v>
      </c>
      <c r="G193" s="116">
        <f t="shared" si="147"/>
        <v>0</v>
      </c>
      <c r="H193" s="116">
        <f t="shared" si="147"/>
        <v>0</v>
      </c>
      <c r="I193" s="116">
        <f t="shared" si="147"/>
        <v>0</v>
      </c>
      <c r="J193" s="116">
        <f t="shared" si="147"/>
        <v>0</v>
      </c>
      <c r="K193" s="116">
        <f t="shared" si="147"/>
        <v>0</v>
      </c>
      <c r="L193" s="116">
        <f t="shared" si="147"/>
        <v>0</v>
      </c>
      <c r="M193" s="116">
        <f t="shared" si="147"/>
        <v>6</v>
      </c>
      <c r="N193" s="116">
        <f t="shared" si="147"/>
        <v>40.799999999999997</v>
      </c>
      <c r="O193" s="116">
        <f t="shared" ref="O193:S194" si="148">AL194+BG193*$W$6+BG200*$W$8+BG207*$W$10</f>
        <v>35.6</v>
      </c>
      <c r="P193" s="116">
        <f t="shared" si="148"/>
        <v>46</v>
      </c>
      <c r="Q193" s="116">
        <f t="shared" si="148"/>
        <v>33.199999999999996</v>
      </c>
      <c r="R193" s="116">
        <f t="shared" si="148"/>
        <v>31.8</v>
      </c>
      <c r="S193" s="116">
        <f t="shared" si="148"/>
        <v>26.4</v>
      </c>
      <c r="T193" s="116"/>
      <c r="U193" s="383"/>
      <c r="V193" s="116"/>
      <c r="Y193" s="427" t="s">
        <v>162</v>
      </c>
      <c r="Z193" s="375">
        <v>0</v>
      </c>
      <c r="AA193" s="375">
        <v>0</v>
      </c>
      <c r="AB193" s="375">
        <v>0</v>
      </c>
      <c r="AC193" s="375">
        <v>0</v>
      </c>
      <c r="AD193" s="375">
        <v>0</v>
      </c>
      <c r="AE193" s="375">
        <v>0</v>
      </c>
      <c r="AF193" s="375">
        <v>0</v>
      </c>
      <c r="AG193" s="375">
        <v>0</v>
      </c>
      <c r="AH193" s="375">
        <v>0</v>
      </c>
      <c r="AI193" s="375">
        <v>0</v>
      </c>
      <c r="AJ193" s="375">
        <v>0</v>
      </c>
      <c r="AK193" s="375">
        <v>135</v>
      </c>
      <c r="AL193" s="375">
        <v>131</v>
      </c>
      <c r="AM193" s="375">
        <v>146</v>
      </c>
      <c r="AN193" s="375">
        <v>125</v>
      </c>
      <c r="AO193" s="375">
        <v>141</v>
      </c>
      <c r="AP193" s="375">
        <v>127</v>
      </c>
      <c r="AQ193" s="372"/>
      <c r="AR193" s="372"/>
      <c r="AS193" s="692"/>
      <c r="AT193" s="427" t="s">
        <v>37</v>
      </c>
      <c r="AU193" s="566">
        <v>0</v>
      </c>
      <c r="AV193" s="566">
        <v>0</v>
      </c>
      <c r="AW193" s="566">
        <v>0</v>
      </c>
      <c r="AX193" s="566">
        <v>0</v>
      </c>
      <c r="AY193" s="566">
        <v>0</v>
      </c>
      <c r="AZ193" s="566">
        <v>0</v>
      </c>
      <c r="BA193" s="566">
        <v>0</v>
      </c>
      <c r="BB193" s="566">
        <v>0</v>
      </c>
      <c r="BC193" s="566">
        <v>0</v>
      </c>
      <c r="BD193" s="566">
        <v>0</v>
      </c>
      <c r="BE193" s="566">
        <v>1</v>
      </c>
      <c r="BF193" s="566">
        <v>5</v>
      </c>
      <c r="BG193" s="566">
        <v>7</v>
      </c>
      <c r="BH193" s="566">
        <v>9</v>
      </c>
      <c r="BI193" s="566">
        <v>8</v>
      </c>
      <c r="BJ193" s="566">
        <v>5</v>
      </c>
      <c r="BK193" s="566">
        <v>5</v>
      </c>
      <c r="BN193" s="696"/>
      <c r="BO193" s="456" t="s">
        <v>37</v>
      </c>
      <c r="BP193" s="566">
        <v>0</v>
      </c>
      <c r="BQ193" s="566">
        <v>0</v>
      </c>
      <c r="BR193" s="566">
        <v>0</v>
      </c>
      <c r="BS193" s="566">
        <v>0</v>
      </c>
      <c r="BT193" s="566">
        <v>0</v>
      </c>
      <c r="BU193" s="566">
        <v>0</v>
      </c>
      <c r="BV193" s="566">
        <v>0</v>
      </c>
      <c r="BW193" s="566">
        <v>0</v>
      </c>
      <c r="BX193" s="566">
        <v>0</v>
      </c>
      <c r="BY193" s="566">
        <v>0</v>
      </c>
      <c r="BZ193" s="566">
        <v>2</v>
      </c>
      <c r="CA193" s="566">
        <v>18</v>
      </c>
      <c r="CB193" s="566">
        <v>14</v>
      </c>
      <c r="CC193" s="566">
        <v>8</v>
      </c>
      <c r="CD193" s="566">
        <v>7</v>
      </c>
      <c r="CE193" s="566">
        <v>5</v>
      </c>
      <c r="CF193" s="566">
        <v>5</v>
      </c>
    </row>
    <row r="194" spans="2:84">
      <c r="B194" s="363" t="s">
        <v>38</v>
      </c>
      <c r="C194" s="116">
        <f t="shared" si="147"/>
        <v>34.4</v>
      </c>
      <c r="D194" s="116">
        <f t="shared" si="147"/>
        <v>39.199999999999996</v>
      </c>
      <c r="E194" s="116">
        <f t="shared" si="147"/>
        <v>57</v>
      </c>
      <c r="F194" s="116">
        <f t="shared" si="147"/>
        <v>60.2</v>
      </c>
      <c r="G194" s="116">
        <f t="shared" si="147"/>
        <v>5.8</v>
      </c>
      <c r="H194" s="116">
        <f t="shared" si="147"/>
        <v>0</v>
      </c>
      <c r="I194" s="116">
        <f t="shared" si="147"/>
        <v>830</v>
      </c>
      <c r="J194" s="116">
        <f t="shared" si="147"/>
        <v>923</v>
      </c>
      <c r="K194" s="116">
        <f t="shared" si="147"/>
        <v>1006.8000000000001</v>
      </c>
      <c r="L194" s="116">
        <f t="shared" si="147"/>
        <v>798.4</v>
      </c>
      <c r="M194" s="116">
        <f t="shared" si="147"/>
        <v>1120.8</v>
      </c>
      <c r="N194" s="116">
        <f t="shared" si="147"/>
        <v>944.4</v>
      </c>
      <c r="O194" s="116">
        <f t="shared" si="148"/>
        <v>797</v>
      </c>
      <c r="P194" s="116">
        <f t="shared" si="148"/>
        <v>1270.4000000000001</v>
      </c>
      <c r="Q194" s="116">
        <f t="shared" si="148"/>
        <v>1079</v>
      </c>
      <c r="R194" s="116">
        <f t="shared" si="148"/>
        <v>1009.8</v>
      </c>
      <c r="S194" s="116">
        <f t="shared" si="148"/>
        <v>1087.5999999999999</v>
      </c>
      <c r="T194" s="116"/>
      <c r="U194" s="383">
        <v>445.63918090261717</v>
      </c>
      <c r="V194" s="116"/>
      <c r="Y194" s="427" t="s">
        <v>37</v>
      </c>
      <c r="Z194" s="375">
        <v>0</v>
      </c>
      <c r="AA194" s="375">
        <v>0</v>
      </c>
      <c r="AB194" s="375">
        <v>0</v>
      </c>
      <c r="AC194" s="375">
        <v>0</v>
      </c>
      <c r="AD194" s="375">
        <v>0</v>
      </c>
      <c r="AE194" s="375">
        <v>0</v>
      </c>
      <c r="AF194" s="375">
        <v>0</v>
      </c>
      <c r="AG194" s="375">
        <v>0</v>
      </c>
      <c r="AH194" s="375">
        <v>0</v>
      </c>
      <c r="AI194" s="375">
        <v>0</v>
      </c>
      <c r="AJ194" s="375">
        <v>4</v>
      </c>
      <c r="AK194" s="375">
        <v>21</v>
      </c>
      <c r="AL194" s="375">
        <v>18</v>
      </c>
      <c r="AM194" s="375">
        <v>26</v>
      </c>
      <c r="AN194" s="375">
        <v>17</v>
      </c>
      <c r="AO194" s="375">
        <v>16</v>
      </c>
      <c r="AP194" s="375">
        <v>14</v>
      </c>
      <c r="AQ194" s="372"/>
      <c r="AR194" s="372"/>
      <c r="AS194" s="693"/>
      <c r="AT194" s="442" t="s">
        <v>38</v>
      </c>
      <c r="AU194" s="568">
        <v>7</v>
      </c>
      <c r="AV194" s="568">
        <v>11</v>
      </c>
      <c r="AW194" s="569">
        <v>12</v>
      </c>
      <c r="AX194" s="568">
        <v>7</v>
      </c>
      <c r="AY194" s="568">
        <v>1</v>
      </c>
      <c r="AZ194" s="569">
        <v>0</v>
      </c>
      <c r="BA194" s="569">
        <v>162</v>
      </c>
      <c r="BB194" s="569">
        <v>153</v>
      </c>
      <c r="BC194" s="569">
        <v>159</v>
      </c>
      <c r="BD194" s="569">
        <v>138</v>
      </c>
      <c r="BE194" s="569">
        <v>193</v>
      </c>
      <c r="BF194" s="569">
        <v>163</v>
      </c>
      <c r="BG194" s="569">
        <v>145</v>
      </c>
      <c r="BH194" s="569">
        <v>220</v>
      </c>
      <c r="BI194" s="569">
        <v>179</v>
      </c>
      <c r="BJ194" s="569">
        <v>167</v>
      </c>
      <c r="BK194" s="569">
        <v>193</v>
      </c>
      <c r="BN194" s="696"/>
      <c r="BO194" s="567" t="s">
        <v>38</v>
      </c>
      <c r="BP194" s="568">
        <v>10</v>
      </c>
      <c r="BQ194" s="568">
        <v>12</v>
      </c>
      <c r="BR194" s="569">
        <v>18</v>
      </c>
      <c r="BS194" s="568">
        <v>23</v>
      </c>
      <c r="BT194" s="568">
        <v>3</v>
      </c>
      <c r="BU194" s="569">
        <v>0</v>
      </c>
      <c r="BV194" s="569">
        <v>290</v>
      </c>
      <c r="BW194" s="569">
        <v>313</v>
      </c>
      <c r="BX194" s="569">
        <v>304</v>
      </c>
      <c r="BY194" s="569">
        <v>233</v>
      </c>
      <c r="BZ194" s="569">
        <v>351</v>
      </c>
      <c r="CA194" s="569">
        <v>254</v>
      </c>
      <c r="CB194" s="569">
        <v>206</v>
      </c>
      <c r="CC194" s="569">
        <v>368</v>
      </c>
      <c r="CD194" s="569">
        <v>337</v>
      </c>
      <c r="CE194" s="569">
        <v>300</v>
      </c>
      <c r="CF194" s="569">
        <v>329</v>
      </c>
    </row>
    <row r="195" spans="2:84" ht="18" customHeight="1">
      <c r="B195" s="363" t="s">
        <v>39</v>
      </c>
      <c r="C195" s="116">
        <f t="shared" ref="C195:L198" si="149">Z196</f>
        <v>0</v>
      </c>
      <c r="D195" s="116">
        <f t="shared" si="149"/>
        <v>0</v>
      </c>
      <c r="E195" s="116">
        <f t="shared" si="149"/>
        <v>0</v>
      </c>
      <c r="F195" s="116">
        <f t="shared" si="149"/>
        <v>168</v>
      </c>
      <c r="G195" s="116">
        <f t="shared" si="149"/>
        <v>190</v>
      </c>
      <c r="H195" s="116">
        <f t="shared" si="149"/>
        <v>156</v>
      </c>
      <c r="I195" s="116">
        <f t="shared" si="149"/>
        <v>189</v>
      </c>
      <c r="J195" s="116">
        <f t="shared" si="149"/>
        <v>395</v>
      </c>
      <c r="K195" s="116">
        <f t="shared" si="149"/>
        <v>219</v>
      </c>
      <c r="L195" s="116">
        <f t="shared" ref="L195" si="150">AI196</f>
        <v>230</v>
      </c>
      <c r="M195" s="116">
        <f t="shared" ref="M195" si="151">AJ196</f>
        <v>284</v>
      </c>
      <c r="N195" s="116">
        <f t="shared" ref="N195" si="152">AK196</f>
        <v>309</v>
      </c>
      <c r="O195" s="116">
        <f t="shared" ref="O195:O198" si="153">AL196</f>
        <v>338</v>
      </c>
      <c r="P195" s="116">
        <f t="shared" ref="P195:P198" si="154">AM196</f>
        <v>372</v>
      </c>
      <c r="Q195" s="116">
        <f t="shared" ref="Q195:Q198" si="155">AN196</f>
        <v>369</v>
      </c>
      <c r="R195" s="116">
        <f t="shared" ref="R195:S198" si="156">AO196</f>
        <v>356</v>
      </c>
      <c r="S195" s="116">
        <f t="shared" si="156"/>
        <v>327</v>
      </c>
      <c r="T195" s="116"/>
      <c r="U195" s="393">
        <v>100.73042761558716</v>
      </c>
      <c r="V195" s="116"/>
      <c r="Y195" s="427" t="s">
        <v>38</v>
      </c>
      <c r="Z195" s="375">
        <v>18</v>
      </c>
      <c r="AA195" s="375">
        <v>21</v>
      </c>
      <c r="AB195" s="375">
        <v>30</v>
      </c>
      <c r="AC195" s="375">
        <v>30</v>
      </c>
      <c r="AD195" s="375">
        <v>3</v>
      </c>
      <c r="AE195" s="375">
        <v>0</v>
      </c>
      <c r="AF195" s="375">
        <v>435</v>
      </c>
      <c r="AG195" s="375">
        <v>493</v>
      </c>
      <c r="AH195" s="375">
        <v>524</v>
      </c>
      <c r="AI195" s="375">
        <v>421</v>
      </c>
      <c r="AJ195" s="375">
        <v>583</v>
      </c>
      <c r="AK195" s="375">
        <v>501</v>
      </c>
      <c r="AL195" s="375">
        <v>424</v>
      </c>
      <c r="AM195" s="375">
        <v>676</v>
      </c>
      <c r="AN195" s="375">
        <v>569</v>
      </c>
      <c r="AO195" s="375">
        <v>529</v>
      </c>
      <c r="AP195" s="375">
        <v>572</v>
      </c>
      <c r="AQ195" s="372"/>
      <c r="AR195" s="372"/>
      <c r="AS195" s="692" t="s">
        <v>100</v>
      </c>
      <c r="AT195" s="435" t="s">
        <v>33</v>
      </c>
      <c r="AU195" s="565">
        <v>1046</v>
      </c>
      <c r="AV195" s="565">
        <v>1122</v>
      </c>
      <c r="AW195" s="565">
        <v>1144</v>
      </c>
      <c r="AX195" s="565">
        <v>1221</v>
      </c>
      <c r="AY195" s="565">
        <v>1364</v>
      </c>
      <c r="AZ195" s="565">
        <v>1686</v>
      </c>
      <c r="BA195" s="565">
        <v>1002</v>
      </c>
      <c r="BB195" s="565">
        <v>978</v>
      </c>
      <c r="BC195" s="565">
        <v>832</v>
      </c>
      <c r="BD195" s="565">
        <v>885</v>
      </c>
      <c r="BE195" s="565">
        <v>831</v>
      </c>
      <c r="BF195" s="566">
        <v>898</v>
      </c>
      <c r="BG195" s="566">
        <v>874</v>
      </c>
      <c r="BH195" s="566">
        <v>921</v>
      </c>
      <c r="BI195" s="566">
        <v>833</v>
      </c>
      <c r="BJ195" s="566">
        <v>775</v>
      </c>
      <c r="BK195" s="566">
        <v>517</v>
      </c>
      <c r="BN195" s="694" t="s">
        <v>52</v>
      </c>
      <c r="BO195" s="484" t="s">
        <v>33</v>
      </c>
      <c r="BP195" s="565">
        <v>1604</v>
      </c>
      <c r="BQ195" s="565">
        <v>1772</v>
      </c>
      <c r="BR195" s="565">
        <v>1823</v>
      </c>
      <c r="BS195" s="565">
        <v>1921</v>
      </c>
      <c r="BT195" s="565">
        <v>2218</v>
      </c>
      <c r="BU195" s="565">
        <v>2747</v>
      </c>
      <c r="BV195" s="565">
        <v>1786</v>
      </c>
      <c r="BW195" s="565">
        <v>1765</v>
      </c>
      <c r="BX195" s="565">
        <v>1567</v>
      </c>
      <c r="BY195" s="565">
        <v>1566</v>
      </c>
      <c r="BZ195" s="565">
        <v>1383</v>
      </c>
      <c r="CA195" s="565">
        <v>1492</v>
      </c>
      <c r="CB195" s="565">
        <v>1397</v>
      </c>
      <c r="CC195" s="565">
        <v>1619</v>
      </c>
      <c r="CD195" s="565">
        <v>1538</v>
      </c>
      <c r="CE195" s="565">
        <v>1305</v>
      </c>
      <c r="CF195" s="565">
        <v>889</v>
      </c>
    </row>
    <row r="196" spans="2:84" ht="18" customHeight="1">
      <c r="B196" s="363" t="s">
        <v>15</v>
      </c>
      <c r="C196" s="116">
        <f t="shared" si="149"/>
        <v>490</v>
      </c>
      <c r="D196" s="116">
        <f t="shared" si="149"/>
        <v>760</v>
      </c>
      <c r="E196" s="116">
        <f t="shared" si="149"/>
        <v>608</v>
      </c>
      <c r="F196" s="116">
        <f t="shared" si="149"/>
        <v>665</v>
      </c>
      <c r="G196" s="116">
        <f t="shared" si="149"/>
        <v>704</v>
      </c>
      <c r="H196" s="116">
        <f t="shared" si="149"/>
        <v>720</v>
      </c>
      <c r="I196" s="116">
        <f t="shared" si="149"/>
        <v>614</v>
      </c>
      <c r="J196" s="116">
        <f t="shared" si="149"/>
        <v>736</v>
      </c>
      <c r="K196" s="116">
        <f t="shared" si="149"/>
        <v>850</v>
      </c>
      <c r="L196" s="116">
        <f t="shared" si="149"/>
        <v>861</v>
      </c>
      <c r="M196" s="116">
        <f t="shared" ref="M196:N198" si="157">AJ197</f>
        <v>835</v>
      </c>
      <c r="N196" s="116">
        <f t="shared" si="157"/>
        <v>863</v>
      </c>
      <c r="O196" s="116">
        <f t="shared" si="153"/>
        <v>885</v>
      </c>
      <c r="P196" s="116">
        <f t="shared" si="154"/>
        <v>910</v>
      </c>
      <c r="Q196" s="116">
        <f t="shared" si="155"/>
        <v>951</v>
      </c>
      <c r="R196" s="116">
        <f t="shared" si="156"/>
        <v>867</v>
      </c>
      <c r="S196" s="116">
        <f t="shared" si="156"/>
        <v>918</v>
      </c>
      <c r="T196" s="116"/>
      <c r="U196" s="383">
        <v>112.99537846989811</v>
      </c>
      <c r="Y196" s="427" t="s">
        <v>39</v>
      </c>
      <c r="Z196" s="375"/>
      <c r="AA196" s="375"/>
      <c r="AB196" s="375"/>
      <c r="AC196" s="375">
        <v>168</v>
      </c>
      <c r="AD196" s="375">
        <v>190</v>
      </c>
      <c r="AE196" s="375">
        <v>156</v>
      </c>
      <c r="AF196" s="375">
        <v>189</v>
      </c>
      <c r="AG196" s="375">
        <v>395</v>
      </c>
      <c r="AH196" s="375">
        <v>219</v>
      </c>
      <c r="AI196" s="375">
        <v>230</v>
      </c>
      <c r="AJ196" s="375">
        <v>284</v>
      </c>
      <c r="AK196" s="375">
        <v>309</v>
      </c>
      <c r="AL196" s="375">
        <v>338</v>
      </c>
      <c r="AM196" s="375">
        <v>372</v>
      </c>
      <c r="AN196" s="375">
        <v>369</v>
      </c>
      <c r="AO196" s="375">
        <v>356</v>
      </c>
      <c r="AP196" s="375">
        <v>327</v>
      </c>
      <c r="AQ196" s="372"/>
      <c r="AR196" s="372"/>
      <c r="AS196" s="692"/>
      <c r="AT196" s="427" t="s">
        <v>9</v>
      </c>
      <c r="AU196" s="566">
        <v>739</v>
      </c>
      <c r="AV196" s="566">
        <v>709</v>
      </c>
      <c r="AW196" s="566">
        <v>790</v>
      </c>
      <c r="AX196" s="566">
        <v>736</v>
      </c>
      <c r="AY196" s="566">
        <v>897</v>
      </c>
      <c r="AZ196" s="566">
        <v>1031</v>
      </c>
      <c r="BA196" s="566">
        <v>841</v>
      </c>
      <c r="BB196" s="566">
        <v>795</v>
      </c>
      <c r="BC196" s="566">
        <v>719</v>
      </c>
      <c r="BD196" s="566">
        <v>705</v>
      </c>
      <c r="BE196" s="566">
        <v>684</v>
      </c>
      <c r="BF196" s="566">
        <v>762</v>
      </c>
      <c r="BG196" s="566">
        <v>713</v>
      </c>
      <c r="BH196" s="566">
        <v>790</v>
      </c>
      <c r="BI196" s="566">
        <v>769</v>
      </c>
      <c r="BJ196" s="566">
        <v>707</v>
      </c>
      <c r="BK196" s="566">
        <v>509</v>
      </c>
      <c r="BN196" s="692"/>
      <c r="BO196" s="456" t="s">
        <v>9</v>
      </c>
      <c r="BP196" s="566">
        <v>1139</v>
      </c>
      <c r="BQ196" s="566">
        <v>1208</v>
      </c>
      <c r="BR196" s="566">
        <v>1293</v>
      </c>
      <c r="BS196" s="566">
        <v>1301</v>
      </c>
      <c r="BT196" s="566">
        <v>1557</v>
      </c>
      <c r="BU196" s="566">
        <v>1806</v>
      </c>
      <c r="BV196" s="566">
        <v>1561</v>
      </c>
      <c r="BW196" s="566">
        <v>1524</v>
      </c>
      <c r="BX196" s="566">
        <v>1413</v>
      </c>
      <c r="BY196" s="566">
        <v>1382</v>
      </c>
      <c r="BZ196" s="566">
        <v>1235</v>
      </c>
      <c r="CA196" s="566">
        <v>1313</v>
      </c>
      <c r="CB196" s="566">
        <v>1248</v>
      </c>
      <c r="CC196" s="566">
        <v>1463</v>
      </c>
      <c r="CD196" s="566">
        <v>1487</v>
      </c>
      <c r="CE196" s="566">
        <v>1278</v>
      </c>
      <c r="CF196" s="566">
        <v>901</v>
      </c>
    </row>
    <row r="197" spans="2:84">
      <c r="B197" s="363" t="s">
        <v>40</v>
      </c>
      <c r="C197" s="116">
        <f t="shared" si="149"/>
        <v>0</v>
      </c>
      <c r="D197" s="116">
        <f t="shared" si="149"/>
        <v>0</v>
      </c>
      <c r="E197" s="116">
        <f t="shared" si="149"/>
        <v>0</v>
      </c>
      <c r="F197" s="116">
        <f t="shared" si="149"/>
        <v>22230</v>
      </c>
      <c r="G197" s="116">
        <f t="shared" si="149"/>
        <v>19668</v>
      </c>
      <c r="H197" s="116">
        <f t="shared" si="149"/>
        <v>34325</v>
      </c>
      <c r="I197" s="116">
        <f t="shared" si="149"/>
        <v>62867</v>
      </c>
      <c r="J197" s="116">
        <f t="shared" si="149"/>
        <v>46118</v>
      </c>
      <c r="K197" s="116">
        <f t="shared" si="149"/>
        <v>45598</v>
      </c>
      <c r="L197" s="116">
        <f t="shared" si="149"/>
        <v>48273</v>
      </c>
      <c r="M197" s="116">
        <f t="shared" si="157"/>
        <v>49799</v>
      </c>
      <c r="N197" s="116">
        <f t="shared" si="157"/>
        <v>50016.149999999994</v>
      </c>
      <c r="O197" s="116">
        <f t="shared" si="153"/>
        <v>53090.499999999993</v>
      </c>
      <c r="P197" s="116">
        <f t="shared" si="154"/>
        <v>49117.8</v>
      </c>
      <c r="Q197" s="116">
        <f t="shared" si="155"/>
        <v>49851.98</v>
      </c>
      <c r="R197" s="116">
        <f t="shared" si="156"/>
        <v>45990.52</v>
      </c>
      <c r="S197" s="116">
        <f t="shared" si="156"/>
        <v>46155.98</v>
      </c>
      <c r="T197" s="116"/>
      <c r="U197" s="393">
        <v>15391.288630230014</v>
      </c>
      <c r="Y197" s="427" t="s">
        <v>15</v>
      </c>
      <c r="Z197" s="375">
        <v>490</v>
      </c>
      <c r="AA197" s="375">
        <v>760</v>
      </c>
      <c r="AB197" s="375">
        <v>608</v>
      </c>
      <c r="AC197" s="375">
        <v>665</v>
      </c>
      <c r="AD197" s="375">
        <v>704</v>
      </c>
      <c r="AE197" s="375">
        <v>720</v>
      </c>
      <c r="AF197" s="375">
        <v>614</v>
      </c>
      <c r="AG197" s="375">
        <v>736</v>
      </c>
      <c r="AH197" s="375">
        <v>850</v>
      </c>
      <c r="AI197" s="375">
        <v>861</v>
      </c>
      <c r="AJ197" s="375">
        <v>835</v>
      </c>
      <c r="AK197" s="375">
        <v>863</v>
      </c>
      <c r="AL197" s="375">
        <v>885</v>
      </c>
      <c r="AM197" s="375">
        <v>910</v>
      </c>
      <c r="AN197" s="375">
        <v>951</v>
      </c>
      <c r="AO197" s="375">
        <v>867</v>
      </c>
      <c r="AP197" s="375">
        <v>918</v>
      </c>
      <c r="AQ197" s="372"/>
      <c r="AR197" s="372"/>
      <c r="AS197" s="692"/>
      <c r="AT197" s="427" t="s">
        <v>34</v>
      </c>
      <c r="AU197" s="566">
        <v>709</v>
      </c>
      <c r="AV197" s="566">
        <v>555</v>
      </c>
      <c r="AW197" s="566">
        <v>631</v>
      </c>
      <c r="AX197" s="566">
        <v>642</v>
      </c>
      <c r="AY197" s="566">
        <v>637</v>
      </c>
      <c r="AZ197" s="566">
        <v>747</v>
      </c>
      <c r="BA197" s="566">
        <v>699</v>
      </c>
      <c r="BB197" s="566">
        <v>671</v>
      </c>
      <c r="BC197" s="566">
        <v>672</v>
      </c>
      <c r="BD197" s="566">
        <v>581</v>
      </c>
      <c r="BE197" s="566">
        <v>595</v>
      </c>
      <c r="BF197" s="566">
        <v>615</v>
      </c>
      <c r="BG197" s="566">
        <v>604</v>
      </c>
      <c r="BH197" s="566">
        <v>651</v>
      </c>
      <c r="BI197" s="566">
        <v>687</v>
      </c>
      <c r="BJ197" s="566">
        <v>628</v>
      </c>
      <c r="BK197" s="566">
        <v>510</v>
      </c>
      <c r="BN197" s="692"/>
      <c r="BO197" s="456" t="s">
        <v>34</v>
      </c>
      <c r="BP197" s="566">
        <v>1152</v>
      </c>
      <c r="BQ197" s="566">
        <v>968</v>
      </c>
      <c r="BR197" s="566">
        <v>1036</v>
      </c>
      <c r="BS197" s="566">
        <v>1103</v>
      </c>
      <c r="BT197" s="566">
        <v>1162</v>
      </c>
      <c r="BU197" s="566">
        <v>1383</v>
      </c>
      <c r="BV197" s="566">
        <v>1387</v>
      </c>
      <c r="BW197" s="566">
        <v>1326</v>
      </c>
      <c r="BX197" s="566">
        <v>1254</v>
      </c>
      <c r="BY197" s="566">
        <v>1221</v>
      </c>
      <c r="BZ197" s="566">
        <v>1095</v>
      </c>
      <c r="CA197" s="566">
        <v>1133</v>
      </c>
      <c r="CB197" s="566">
        <v>1064</v>
      </c>
      <c r="CC197" s="566">
        <v>1200</v>
      </c>
      <c r="CD197" s="566">
        <v>1269</v>
      </c>
      <c r="CE197" s="566">
        <v>1214</v>
      </c>
      <c r="CF197" s="566">
        <v>915</v>
      </c>
    </row>
    <row r="198" spans="2:84">
      <c r="B198" s="365" t="s">
        <v>41</v>
      </c>
      <c r="C198" s="366">
        <f t="shared" si="149"/>
        <v>13.839785263649281</v>
      </c>
      <c r="D198" s="366">
        <f t="shared" si="149"/>
        <v>13.696400005662596</v>
      </c>
      <c r="E198" s="366">
        <f t="shared" si="149"/>
        <v>12.966416640575016</v>
      </c>
      <c r="F198" s="366">
        <f t="shared" si="149"/>
        <v>12.532998436578927</v>
      </c>
      <c r="G198" s="366">
        <f t="shared" si="149"/>
        <v>12.278333323152294</v>
      </c>
      <c r="H198" s="366">
        <f t="shared" si="149"/>
        <v>12.450214821086963</v>
      </c>
      <c r="I198" s="366">
        <f t="shared" si="149"/>
        <v>13.194467384277065</v>
      </c>
      <c r="J198" s="366">
        <f t="shared" si="149"/>
        <v>15.407723920456402</v>
      </c>
      <c r="K198" s="366">
        <f t="shared" si="149"/>
        <v>18.680024154350257</v>
      </c>
      <c r="L198" s="366">
        <f t="shared" si="149"/>
        <v>19.850784666838177</v>
      </c>
      <c r="M198" s="366">
        <f t="shared" si="157"/>
        <v>21.063940617267875</v>
      </c>
      <c r="N198" s="366">
        <f t="shared" si="157"/>
        <v>22.630807538698765</v>
      </c>
      <c r="O198" s="366">
        <f t="shared" si="153"/>
        <v>24.058678869558769</v>
      </c>
      <c r="P198" s="366">
        <f t="shared" si="154"/>
        <v>22.275781862577425</v>
      </c>
      <c r="Q198" s="366">
        <f t="shared" si="155"/>
        <v>22.216351108855672</v>
      </c>
      <c r="R198" s="366">
        <f t="shared" si="156"/>
        <v>26.1144578313253</v>
      </c>
      <c r="S198" s="366">
        <f t="shared" si="156"/>
        <v>29.135197786584911</v>
      </c>
      <c r="T198" s="378"/>
      <c r="U198" s="389">
        <v>2.6888839153098583</v>
      </c>
      <c r="Y198" s="427" t="s">
        <v>40</v>
      </c>
      <c r="Z198" s="375"/>
      <c r="AA198" s="375"/>
      <c r="AB198" s="375"/>
      <c r="AC198" s="375">
        <v>22230</v>
      </c>
      <c r="AD198" s="375">
        <v>19668</v>
      </c>
      <c r="AE198" s="375">
        <v>34325</v>
      </c>
      <c r="AF198" s="375">
        <v>62867</v>
      </c>
      <c r="AG198" s="375">
        <v>46118</v>
      </c>
      <c r="AH198" s="375">
        <v>45598</v>
      </c>
      <c r="AI198" s="375">
        <v>48273</v>
      </c>
      <c r="AJ198" s="375">
        <v>49799</v>
      </c>
      <c r="AK198" s="375">
        <v>50016.149999999994</v>
      </c>
      <c r="AL198" s="375">
        <v>53090.499999999993</v>
      </c>
      <c r="AM198" s="375">
        <v>49117.8</v>
      </c>
      <c r="AN198" s="375">
        <v>49851.98</v>
      </c>
      <c r="AO198" s="375">
        <v>45990.52</v>
      </c>
      <c r="AP198" s="375">
        <v>46155.98</v>
      </c>
      <c r="AQ198" s="372"/>
      <c r="AR198" s="372"/>
      <c r="AS198" s="692"/>
      <c r="AT198" s="427" t="s">
        <v>36</v>
      </c>
      <c r="AU198" s="566">
        <v>210</v>
      </c>
      <c r="AV198" s="566">
        <v>236</v>
      </c>
      <c r="AW198" s="566">
        <v>208</v>
      </c>
      <c r="AX198" s="566">
        <v>232</v>
      </c>
      <c r="AY198" s="566">
        <v>255</v>
      </c>
      <c r="AZ198" s="566">
        <v>282</v>
      </c>
      <c r="BA198" s="566">
        <v>298</v>
      </c>
      <c r="BB198" s="566">
        <v>393</v>
      </c>
      <c r="BC198" s="566">
        <v>432</v>
      </c>
      <c r="BD198" s="566">
        <v>430</v>
      </c>
      <c r="BE198" s="566">
        <v>456</v>
      </c>
      <c r="BF198" s="566">
        <v>422</v>
      </c>
      <c r="BG198" s="566">
        <v>456</v>
      </c>
      <c r="BH198" s="566">
        <v>452</v>
      </c>
      <c r="BI198" s="566">
        <v>469</v>
      </c>
      <c r="BJ198" s="566">
        <v>501</v>
      </c>
      <c r="BK198" s="566">
        <v>489</v>
      </c>
      <c r="BN198" s="692"/>
      <c r="BO198" s="456" t="s">
        <v>36</v>
      </c>
      <c r="BP198" s="566">
        <v>320</v>
      </c>
      <c r="BQ198" s="566">
        <v>347</v>
      </c>
      <c r="BR198" s="566">
        <v>347</v>
      </c>
      <c r="BS198" s="566">
        <v>379</v>
      </c>
      <c r="BT198" s="566">
        <v>387</v>
      </c>
      <c r="BU198" s="566">
        <v>495</v>
      </c>
      <c r="BV198" s="566">
        <v>602</v>
      </c>
      <c r="BW198" s="566">
        <v>778</v>
      </c>
      <c r="BX198" s="566">
        <v>852</v>
      </c>
      <c r="BY198" s="566">
        <v>909</v>
      </c>
      <c r="BZ198" s="566">
        <v>876</v>
      </c>
      <c r="CA198" s="566">
        <v>865</v>
      </c>
      <c r="CB198" s="566">
        <v>863</v>
      </c>
      <c r="CC198" s="566">
        <v>859</v>
      </c>
      <c r="CD198" s="566">
        <v>806</v>
      </c>
      <c r="CE198" s="566">
        <v>916</v>
      </c>
      <c r="CF198" s="566">
        <v>909</v>
      </c>
    </row>
    <row r="199" spans="2:84">
      <c r="C199" s="363"/>
      <c r="D199" s="363"/>
      <c r="E199" s="363"/>
      <c r="U199" s="82"/>
      <c r="Y199" s="442" t="s">
        <v>41</v>
      </c>
      <c r="Z199" s="570">
        <v>13.839785263649281</v>
      </c>
      <c r="AA199" s="570">
        <v>13.696400005662596</v>
      </c>
      <c r="AB199" s="570">
        <v>12.966416640575016</v>
      </c>
      <c r="AC199" s="570">
        <v>12.532998436578927</v>
      </c>
      <c r="AD199" s="570">
        <v>12.278333323152294</v>
      </c>
      <c r="AE199" s="570">
        <v>12.450214821086963</v>
      </c>
      <c r="AF199" s="570">
        <v>13.194467384277065</v>
      </c>
      <c r="AG199" s="570">
        <v>15.407723920456402</v>
      </c>
      <c r="AH199" s="570">
        <v>18.680024154350257</v>
      </c>
      <c r="AI199" s="570">
        <v>19.850784666838177</v>
      </c>
      <c r="AJ199" s="570">
        <v>21.063940617267875</v>
      </c>
      <c r="AK199" s="570">
        <v>22.630807538698765</v>
      </c>
      <c r="AL199" s="570">
        <v>24.058678869558769</v>
      </c>
      <c r="AM199" s="570">
        <v>22.275781862577425</v>
      </c>
      <c r="AN199" s="570">
        <f>(AN192+AN194+$W$13*AN193)/CX12*100</f>
        <v>22.216351108855672</v>
      </c>
      <c r="AO199" s="570">
        <f t="shared" ref="AO199:AP199" si="158">(AO192+AO194+$W$13*AO193)/CY12*100</f>
        <v>26.1144578313253</v>
      </c>
      <c r="AP199" s="570">
        <f t="shared" si="158"/>
        <v>29.135197786584911</v>
      </c>
      <c r="AQ199" s="372"/>
      <c r="AR199" s="372"/>
      <c r="AS199" s="692"/>
      <c r="AT199" s="427" t="s">
        <v>162</v>
      </c>
      <c r="AU199" s="375">
        <v>0</v>
      </c>
      <c r="AV199" s="375">
        <v>0</v>
      </c>
      <c r="AW199" s="375">
        <v>0</v>
      </c>
      <c r="AX199" s="375">
        <v>0</v>
      </c>
      <c r="AY199" s="375">
        <v>0</v>
      </c>
      <c r="AZ199" s="375">
        <v>0</v>
      </c>
      <c r="BA199" s="375">
        <v>0</v>
      </c>
      <c r="BB199" s="375">
        <v>0</v>
      </c>
      <c r="BC199" s="375">
        <v>0</v>
      </c>
      <c r="BD199" s="566">
        <v>0</v>
      </c>
      <c r="BE199" s="566">
        <v>0</v>
      </c>
      <c r="BF199" s="566">
        <v>44</v>
      </c>
      <c r="BG199" s="566">
        <v>47</v>
      </c>
      <c r="BH199" s="566">
        <v>57</v>
      </c>
      <c r="BI199" s="566">
        <v>41</v>
      </c>
      <c r="BJ199" s="566">
        <v>46</v>
      </c>
      <c r="BK199" s="566">
        <v>35</v>
      </c>
      <c r="BN199" s="692"/>
      <c r="BO199" s="427" t="s">
        <v>162</v>
      </c>
      <c r="BP199" s="375">
        <v>0</v>
      </c>
      <c r="BQ199" s="375">
        <v>0</v>
      </c>
      <c r="BR199" s="375">
        <v>0</v>
      </c>
      <c r="BS199" s="375">
        <v>0</v>
      </c>
      <c r="BT199" s="375">
        <v>0</v>
      </c>
      <c r="BU199" s="375">
        <v>0</v>
      </c>
      <c r="BV199" s="375">
        <v>0</v>
      </c>
      <c r="BW199" s="375">
        <v>0</v>
      </c>
      <c r="BX199" s="375">
        <v>0</v>
      </c>
      <c r="BY199" s="566">
        <v>0</v>
      </c>
      <c r="BZ199" s="566">
        <v>0</v>
      </c>
      <c r="CA199" s="566">
        <v>89</v>
      </c>
      <c r="CB199" s="566">
        <v>86</v>
      </c>
      <c r="CC199" s="566">
        <v>90</v>
      </c>
      <c r="CD199" s="566">
        <v>76</v>
      </c>
      <c r="CE199" s="566">
        <v>73</v>
      </c>
      <c r="CF199" s="566">
        <v>71</v>
      </c>
    </row>
    <row r="200" spans="2:84">
      <c r="C200" s="363"/>
      <c r="D200" s="363"/>
      <c r="E200" s="363"/>
      <c r="U200" s="82"/>
      <c r="W200" s="362"/>
      <c r="Z200" s="427"/>
      <c r="AA200" s="427"/>
      <c r="AB200" s="427"/>
      <c r="AN200" s="360"/>
      <c r="AQ200" s="372"/>
      <c r="AR200" s="372"/>
      <c r="AS200" s="692"/>
      <c r="AT200" s="427" t="s">
        <v>37</v>
      </c>
      <c r="AU200" s="566">
        <v>0</v>
      </c>
      <c r="AV200" s="566">
        <v>0</v>
      </c>
      <c r="AW200" s="566">
        <v>0</v>
      </c>
      <c r="AX200" s="566">
        <v>0</v>
      </c>
      <c r="AY200" s="566">
        <v>0</v>
      </c>
      <c r="AZ200" s="566">
        <v>0</v>
      </c>
      <c r="BA200" s="566">
        <v>0</v>
      </c>
      <c r="BB200" s="566">
        <v>0</v>
      </c>
      <c r="BC200" s="566">
        <v>0</v>
      </c>
      <c r="BD200" s="566">
        <v>0</v>
      </c>
      <c r="BE200" s="566">
        <v>0</v>
      </c>
      <c r="BF200" s="566">
        <v>11</v>
      </c>
      <c r="BG200" s="566">
        <v>6</v>
      </c>
      <c r="BH200" s="566">
        <v>8</v>
      </c>
      <c r="BI200" s="566">
        <v>5</v>
      </c>
      <c r="BJ200" s="566">
        <v>7</v>
      </c>
      <c r="BK200" s="566">
        <v>6</v>
      </c>
      <c r="BN200" s="692"/>
      <c r="BO200" s="456" t="s">
        <v>37</v>
      </c>
      <c r="BP200" s="566">
        <v>0</v>
      </c>
      <c r="BQ200" s="566">
        <v>0</v>
      </c>
      <c r="BR200" s="566">
        <v>0</v>
      </c>
      <c r="BS200" s="566">
        <v>0</v>
      </c>
      <c r="BT200" s="566">
        <v>0</v>
      </c>
      <c r="BU200" s="566">
        <v>0</v>
      </c>
      <c r="BV200" s="566">
        <v>0</v>
      </c>
      <c r="BW200" s="566">
        <v>0</v>
      </c>
      <c r="BX200" s="566">
        <v>0</v>
      </c>
      <c r="BY200" s="566">
        <v>0</v>
      </c>
      <c r="BZ200" s="566">
        <v>1</v>
      </c>
      <c r="CA200" s="566">
        <v>10</v>
      </c>
      <c r="CB200" s="566">
        <v>9</v>
      </c>
      <c r="CC200" s="566">
        <v>17</v>
      </c>
      <c r="CD200" s="566">
        <v>13</v>
      </c>
      <c r="CE200" s="566">
        <v>12</v>
      </c>
      <c r="CF200" s="566">
        <v>9</v>
      </c>
    </row>
    <row r="201" spans="2:84">
      <c r="C201" s="363"/>
      <c r="D201" s="363"/>
      <c r="E201" s="363"/>
      <c r="U201" s="82"/>
      <c r="W201" s="116"/>
      <c r="Z201" s="427"/>
      <c r="AA201" s="427"/>
      <c r="AB201" s="427"/>
      <c r="AN201" s="360"/>
      <c r="AQ201" s="372"/>
      <c r="AR201" s="372"/>
      <c r="AS201" s="693"/>
      <c r="AT201" s="442" t="s">
        <v>38</v>
      </c>
      <c r="AU201" s="568">
        <v>6</v>
      </c>
      <c r="AV201" s="568">
        <v>7</v>
      </c>
      <c r="AW201" s="569">
        <v>9</v>
      </c>
      <c r="AX201" s="568">
        <v>15</v>
      </c>
      <c r="AY201" s="568">
        <v>2</v>
      </c>
      <c r="AZ201" s="569">
        <v>0</v>
      </c>
      <c r="BA201" s="569">
        <v>143</v>
      </c>
      <c r="BB201" s="569">
        <v>166</v>
      </c>
      <c r="BC201" s="569">
        <v>184</v>
      </c>
      <c r="BD201" s="569">
        <v>141</v>
      </c>
      <c r="BE201" s="569">
        <v>201</v>
      </c>
      <c r="BF201" s="569">
        <v>187</v>
      </c>
      <c r="BG201" s="569">
        <v>137</v>
      </c>
      <c r="BH201" s="569">
        <v>248</v>
      </c>
      <c r="BI201" s="569">
        <v>206</v>
      </c>
      <c r="BJ201" s="569">
        <v>184</v>
      </c>
      <c r="BK201" s="569">
        <v>192</v>
      </c>
      <c r="BN201" s="693"/>
      <c r="BO201" s="567" t="s">
        <v>38</v>
      </c>
      <c r="BP201" s="568">
        <v>11</v>
      </c>
      <c r="BQ201" s="568">
        <v>8</v>
      </c>
      <c r="BR201" s="569">
        <v>15</v>
      </c>
      <c r="BS201" s="568">
        <v>17</v>
      </c>
      <c r="BT201" s="568">
        <v>0</v>
      </c>
      <c r="BU201" s="569">
        <v>0</v>
      </c>
      <c r="BV201" s="569">
        <v>246</v>
      </c>
      <c r="BW201" s="569">
        <v>275</v>
      </c>
      <c r="BX201" s="569">
        <v>337</v>
      </c>
      <c r="BY201" s="569">
        <v>268</v>
      </c>
      <c r="BZ201" s="569">
        <v>347</v>
      </c>
      <c r="CA201" s="569">
        <v>300</v>
      </c>
      <c r="CB201" s="569">
        <v>239</v>
      </c>
      <c r="CC201" s="569">
        <v>392</v>
      </c>
      <c r="CD201" s="569">
        <v>325</v>
      </c>
      <c r="CE201" s="569">
        <v>331</v>
      </c>
      <c r="CF201" s="569">
        <v>353</v>
      </c>
    </row>
    <row r="202" spans="2:84" ht="18" customHeight="1">
      <c r="C202" s="363"/>
      <c r="D202" s="363"/>
      <c r="E202" s="363"/>
      <c r="U202" s="82"/>
      <c r="W202" s="116"/>
      <c r="Z202" s="427"/>
      <c r="AA202" s="427"/>
      <c r="AB202" s="427"/>
      <c r="AN202" s="360"/>
      <c r="AQ202" s="372"/>
      <c r="AR202" s="372"/>
      <c r="AS202" s="694" t="s">
        <v>101</v>
      </c>
      <c r="AT202" s="435" t="s">
        <v>33</v>
      </c>
      <c r="AU202" s="565">
        <v>287</v>
      </c>
      <c r="AV202" s="565">
        <v>337</v>
      </c>
      <c r="AW202" s="565">
        <v>331</v>
      </c>
      <c r="AX202" s="565">
        <v>284</v>
      </c>
      <c r="AY202" s="565">
        <v>380</v>
      </c>
      <c r="AZ202" s="565">
        <v>655</v>
      </c>
      <c r="BA202" s="565">
        <v>535</v>
      </c>
      <c r="BB202" s="565">
        <v>429</v>
      </c>
      <c r="BC202" s="565">
        <v>359</v>
      </c>
      <c r="BD202" s="565">
        <v>307</v>
      </c>
      <c r="BE202" s="565">
        <v>226</v>
      </c>
      <c r="BF202" s="566">
        <v>227</v>
      </c>
      <c r="BG202" s="566">
        <v>172</v>
      </c>
      <c r="BH202" s="566">
        <v>355</v>
      </c>
      <c r="BI202" s="566">
        <v>324</v>
      </c>
      <c r="BJ202" s="566">
        <v>198</v>
      </c>
      <c r="BK202" s="566">
        <v>133</v>
      </c>
      <c r="BN202" s="694" t="s">
        <v>70</v>
      </c>
      <c r="BO202" s="484" t="s">
        <v>33</v>
      </c>
      <c r="BP202" s="565">
        <v>1793</v>
      </c>
      <c r="BQ202" s="565">
        <v>1931</v>
      </c>
      <c r="BR202" s="565">
        <v>1979</v>
      </c>
      <c r="BS202" s="565">
        <v>2111</v>
      </c>
      <c r="BT202" s="565">
        <v>2335</v>
      </c>
      <c r="BU202" s="565">
        <v>2948</v>
      </c>
      <c r="BV202" s="565">
        <v>1901</v>
      </c>
      <c r="BW202" s="565">
        <v>1783</v>
      </c>
      <c r="BX202" s="565">
        <v>1556</v>
      </c>
      <c r="BY202" s="565">
        <v>1622</v>
      </c>
      <c r="BZ202" s="565">
        <v>1522</v>
      </c>
      <c r="CA202" s="565">
        <v>1594</v>
      </c>
      <c r="CB202" s="565">
        <v>1529</v>
      </c>
      <c r="CC202" s="565">
        <v>1732</v>
      </c>
      <c r="CD202" s="565">
        <v>1584</v>
      </c>
      <c r="CE202" s="565">
        <v>1361</v>
      </c>
      <c r="CF202" s="565">
        <v>1008</v>
      </c>
    </row>
    <row r="203" spans="2:84">
      <c r="C203" s="363"/>
      <c r="D203" s="363"/>
      <c r="E203" s="363"/>
      <c r="U203" s="82"/>
      <c r="W203" s="116"/>
      <c r="Z203" s="427"/>
      <c r="AA203" s="427"/>
      <c r="AB203" s="427"/>
      <c r="AN203" s="360"/>
      <c r="AQ203" s="372"/>
      <c r="AR203" s="372"/>
      <c r="AS203" s="692"/>
      <c r="AT203" s="427" t="s">
        <v>9</v>
      </c>
      <c r="AU203" s="566">
        <v>240</v>
      </c>
      <c r="AV203" s="566">
        <v>256</v>
      </c>
      <c r="AW203" s="566">
        <v>268</v>
      </c>
      <c r="AX203" s="566">
        <v>283</v>
      </c>
      <c r="AY203" s="566">
        <v>317</v>
      </c>
      <c r="AZ203" s="566">
        <v>467</v>
      </c>
      <c r="BA203" s="566">
        <v>508</v>
      </c>
      <c r="BB203" s="566">
        <v>460</v>
      </c>
      <c r="BC203" s="566">
        <v>380</v>
      </c>
      <c r="BD203" s="566">
        <v>335</v>
      </c>
      <c r="BE203" s="566">
        <v>270</v>
      </c>
      <c r="BF203" s="566">
        <v>230</v>
      </c>
      <c r="BG203" s="566">
        <v>196</v>
      </c>
      <c r="BH203" s="566">
        <v>307</v>
      </c>
      <c r="BI203" s="566">
        <v>371</v>
      </c>
      <c r="BJ203" s="566">
        <v>235</v>
      </c>
      <c r="BK203" s="566">
        <v>161</v>
      </c>
      <c r="BN203" s="692"/>
      <c r="BO203" s="456" t="s">
        <v>9</v>
      </c>
      <c r="BP203" s="566">
        <v>1273</v>
      </c>
      <c r="BQ203" s="566">
        <v>1266</v>
      </c>
      <c r="BR203" s="566">
        <v>1381</v>
      </c>
      <c r="BS203" s="566">
        <v>1344</v>
      </c>
      <c r="BT203" s="566">
        <v>1541</v>
      </c>
      <c r="BU203" s="566">
        <v>1828</v>
      </c>
      <c r="BV203" s="566">
        <v>1597</v>
      </c>
      <c r="BW203" s="566">
        <v>1500</v>
      </c>
      <c r="BX203" s="566">
        <v>1367</v>
      </c>
      <c r="BY203" s="566">
        <v>1310</v>
      </c>
      <c r="BZ203" s="566">
        <v>1300</v>
      </c>
      <c r="CA203" s="566">
        <v>1377</v>
      </c>
      <c r="CB203" s="566">
        <v>1299</v>
      </c>
      <c r="CC203" s="566">
        <v>1450</v>
      </c>
      <c r="CD203" s="566">
        <v>1462</v>
      </c>
      <c r="CE203" s="566">
        <v>1234</v>
      </c>
      <c r="CF203" s="566">
        <v>929</v>
      </c>
    </row>
    <row r="204" spans="2:84" ht="18" customHeight="1">
      <c r="C204" s="363"/>
      <c r="D204" s="363"/>
      <c r="E204" s="363"/>
      <c r="U204" s="82"/>
      <c r="W204" s="116"/>
      <c r="Z204" s="427"/>
      <c r="AA204" s="427"/>
      <c r="AB204" s="427"/>
      <c r="AN204" s="360"/>
      <c r="AQ204" s="372"/>
      <c r="AR204" s="372"/>
      <c r="AS204" s="692"/>
      <c r="AT204" s="427" t="s">
        <v>34</v>
      </c>
      <c r="AU204" s="566">
        <v>257</v>
      </c>
      <c r="AV204" s="566">
        <v>243</v>
      </c>
      <c r="AW204" s="566">
        <v>249</v>
      </c>
      <c r="AX204" s="566">
        <v>250</v>
      </c>
      <c r="AY204" s="566">
        <v>282</v>
      </c>
      <c r="AZ204" s="566">
        <v>376</v>
      </c>
      <c r="BA204" s="566">
        <v>470</v>
      </c>
      <c r="BB204" s="566">
        <v>467</v>
      </c>
      <c r="BC204" s="566">
        <v>384</v>
      </c>
      <c r="BD204" s="566">
        <v>344</v>
      </c>
      <c r="BE204" s="566">
        <v>266</v>
      </c>
      <c r="BF204" s="566">
        <v>247</v>
      </c>
      <c r="BG204" s="566">
        <v>192</v>
      </c>
      <c r="BH204" s="566">
        <v>278</v>
      </c>
      <c r="BI204" s="566">
        <v>341</v>
      </c>
      <c r="BJ204" s="566">
        <v>315</v>
      </c>
      <c r="BK204" s="566">
        <v>209</v>
      </c>
      <c r="BN204" s="692"/>
      <c r="BO204" s="456" t="s">
        <v>34</v>
      </c>
      <c r="BP204" s="566">
        <v>1261</v>
      </c>
      <c r="BQ204" s="566">
        <v>977</v>
      </c>
      <c r="BR204" s="566">
        <v>1070</v>
      </c>
      <c r="BS204" s="566">
        <v>1102</v>
      </c>
      <c r="BT204" s="566">
        <v>1124</v>
      </c>
      <c r="BU204" s="566">
        <v>1302</v>
      </c>
      <c r="BV204" s="566">
        <v>1291</v>
      </c>
      <c r="BW204" s="566">
        <v>1294</v>
      </c>
      <c r="BX204" s="566">
        <v>1207</v>
      </c>
      <c r="BY204" s="566">
        <v>1096</v>
      </c>
      <c r="BZ204" s="566">
        <v>1080</v>
      </c>
      <c r="CA204" s="566">
        <v>1095</v>
      </c>
      <c r="CB204" s="566">
        <v>1062</v>
      </c>
      <c r="CC204" s="566">
        <v>1158</v>
      </c>
      <c r="CD204" s="566">
        <v>1252</v>
      </c>
      <c r="CE204" s="566">
        <v>1141</v>
      </c>
      <c r="CF204" s="566">
        <v>902</v>
      </c>
    </row>
    <row r="205" spans="2:84">
      <c r="C205" s="363"/>
      <c r="D205" s="363"/>
      <c r="E205" s="363"/>
      <c r="U205" s="82"/>
      <c r="W205" s="116"/>
      <c r="Z205" s="427"/>
      <c r="AA205" s="427"/>
      <c r="AB205" s="427"/>
      <c r="AN205" s="360"/>
      <c r="AQ205" s="372"/>
      <c r="AR205" s="372"/>
      <c r="AS205" s="692"/>
      <c r="AT205" s="427" t="s">
        <v>36</v>
      </c>
      <c r="AU205" s="566">
        <v>148</v>
      </c>
      <c r="AV205" s="566">
        <v>131</v>
      </c>
      <c r="AW205" s="566">
        <v>131</v>
      </c>
      <c r="AX205" s="566">
        <v>131</v>
      </c>
      <c r="AY205" s="566">
        <v>122</v>
      </c>
      <c r="AZ205" s="566">
        <v>174</v>
      </c>
      <c r="BA205" s="566">
        <v>226</v>
      </c>
      <c r="BB205" s="566">
        <v>307</v>
      </c>
      <c r="BC205" s="566">
        <v>332</v>
      </c>
      <c r="BD205" s="566">
        <v>343</v>
      </c>
      <c r="BE205" s="566">
        <v>310</v>
      </c>
      <c r="BF205" s="566">
        <v>287</v>
      </c>
      <c r="BG205" s="566">
        <v>256</v>
      </c>
      <c r="BH205" s="566">
        <v>224</v>
      </c>
      <c r="BI205" s="566">
        <v>222</v>
      </c>
      <c r="BJ205" s="566">
        <v>257</v>
      </c>
      <c r="BK205" s="566">
        <v>293</v>
      </c>
      <c r="BN205" s="692"/>
      <c r="BO205" s="456" t="s">
        <v>36</v>
      </c>
      <c r="BP205" s="566">
        <v>414</v>
      </c>
      <c r="BQ205" s="566">
        <v>388</v>
      </c>
      <c r="BR205" s="566">
        <v>367</v>
      </c>
      <c r="BS205" s="566">
        <v>392</v>
      </c>
      <c r="BT205" s="566">
        <v>380</v>
      </c>
      <c r="BU205" s="566">
        <v>468</v>
      </c>
      <c r="BV205" s="566">
        <v>528</v>
      </c>
      <c r="BW205" s="566">
        <v>671</v>
      </c>
      <c r="BX205" s="566">
        <v>740</v>
      </c>
      <c r="BY205" s="566">
        <v>719</v>
      </c>
      <c r="BZ205" s="566">
        <v>762</v>
      </c>
      <c r="CA205" s="566">
        <v>712</v>
      </c>
      <c r="CB205" s="566">
        <v>731</v>
      </c>
      <c r="CC205" s="566">
        <v>701</v>
      </c>
      <c r="CD205" s="566">
        <v>726</v>
      </c>
      <c r="CE205" s="566">
        <v>788</v>
      </c>
      <c r="CF205" s="566">
        <v>814</v>
      </c>
    </row>
    <row r="206" spans="2:84">
      <c r="C206" s="363"/>
      <c r="D206" s="363"/>
      <c r="E206" s="363"/>
      <c r="U206" s="82"/>
      <c r="V206" s="362"/>
      <c r="W206" s="116"/>
      <c r="Z206" s="427"/>
      <c r="AA206" s="427"/>
      <c r="AB206" s="427"/>
      <c r="AN206" s="360"/>
      <c r="AQ206" s="372"/>
      <c r="AR206" s="372"/>
      <c r="AS206" s="692"/>
      <c r="AT206" s="427" t="s">
        <v>162</v>
      </c>
      <c r="AU206" s="375">
        <v>0</v>
      </c>
      <c r="AV206" s="375">
        <v>0</v>
      </c>
      <c r="AW206" s="375">
        <v>0</v>
      </c>
      <c r="AX206" s="375">
        <v>0</v>
      </c>
      <c r="AY206" s="375">
        <v>0</v>
      </c>
      <c r="AZ206" s="375">
        <v>0</v>
      </c>
      <c r="BA206" s="375">
        <v>0</v>
      </c>
      <c r="BB206" s="375">
        <v>0</v>
      </c>
      <c r="BC206" s="375">
        <v>0</v>
      </c>
      <c r="BD206" s="566">
        <v>0</v>
      </c>
      <c r="BE206" s="566">
        <v>0</v>
      </c>
      <c r="BF206" s="566">
        <v>25</v>
      </c>
      <c r="BG206" s="566">
        <v>18</v>
      </c>
      <c r="BH206" s="566">
        <v>17</v>
      </c>
      <c r="BI206" s="566">
        <v>13</v>
      </c>
      <c r="BJ206" s="566">
        <v>11</v>
      </c>
      <c r="BK206" s="566">
        <v>17</v>
      </c>
      <c r="BN206" s="692"/>
      <c r="BO206" s="427" t="s">
        <v>162</v>
      </c>
      <c r="BP206" s="375">
        <v>0</v>
      </c>
      <c r="BQ206" s="375">
        <v>0</v>
      </c>
      <c r="BR206" s="375">
        <v>0</v>
      </c>
      <c r="BS206" s="375">
        <v>0</v>
      </c>
      <c r="BT206" s="375">
        <v>0</v>
      </c>
      <c r="BU206" s="375">
        <v>0</v>
      </c>
      <c r="BV206" s="375">
        <v>0</v>
      </c>
      <c r="BW206" s="375">
        <v>0</v>
      </c>
      <c r="BX206" s="375">
        <v>0</v>
      </c>
      <c r="BY206" s="566">
        <v>0</v>
      </c>
      <c r="BZ206" s="566">
        <v>0</v>
      </c>
      <c r="CA206" s="566">
        <v>67</v>
      </c>
      <c r="CB206" s="566">
        <v>65</v>
      </c>
      <c r="CC206" s="566">
        <v>84</v>
      </c>
      <c r="CD206" s="566">
        <v>60</v>
      </c>
      <c r="CE206" s="566">
        <v>66</v>
      </c>
      <c r="CF206" s="566">
        <v>61</v>
      </c>
    </row>
    <row r="207" spans="2:84">
      <c r="C207" s="363"/>
      <c r="D207" s="363"/>
      <c r="E207" s="363"/>
      <c r="U207" s="82"/>
      <c r="V207" s="116"/>
      <c r="W207" s="116"/>
      <c r="Z207" s="427"/>
      <c r="AA207" s="427"/>
      <c r="AB207" s="427"/>
      <c r="AN207" s="360"/>
      <c r="AQ207" s="372"/>
      <c r="AR207" s="372"/>
      <c r="AS207" s="692"/>
      <c r="AT207" s="427" t="s">
        <v>37</v>
      </c>
      <c r="AU207" s="566">
        <v>0</v>
      </c>
      <c r="AV207" s="566">
        <v>0</v>
      </c>
      <c r="AW207" s="566">
        <v>0</v>
      </c>
      <c r="AX207" s="566">
        <v>0</v>
      </c>
      <c r="AY207" s="566">
        <v>0</v>
      </c>
      <c r="AZ207" s="566">
        <v>0</v>
      </c>
      <c r="BA207" s="566">
        <v>0</v>
      </c>
      <c r="BB207" s="566">
        <v>0</v>
      </c>
      <c r="BC207" s="566">
        <v>0</v>
      </c>
      <c r="BD207" s="566">
        <v>0</v>
      </c>
      <c r="BE207" s="566">
        <v>1</v>
      </c>
      <c r="BF207" s="566">
        <v>4</v>
      </c>
      <c r="BG207" s="566">
        <v>5</v>
      </c>
      <c r="BH207" s="566">
        <v>4</v>
      </c>
      <c r="BI207" s="566">
        <v>4</v>
      </c>
      <c r="BJ207" s="566">
        <v>4</v>
      </c>
      <c r="BK207" s="566">
        <v>2</v>
      </c>
      <c r="BN207" s="692"/>
      <c r="BO207" s="456" t="s">
        <v>37</v>
      </c>
      <c r="BP207" s="566">
        <v>0</v>
      </c>
      <c r="BQ207" s="566">
        <v>0</v>
      </c>
      <c r="BR207" s="566">
        <v>0</v>
      </c>
      <c r="BS207" s="566">
        <v>0</v>
      </c>
      <c r="BT207" s="566">
        <v>0</v>
      </c>
      <c r="BU207" s="566">
        <v>0</v>
      </c>
      <c r="BV207" s="566">
        <v>0</v>
      </c>
      <c r="BW207" s="566">
        <v>0</v>
      </c>
      <c r="BX207" s="566">
        <v>0</v>
      </c>
      <c r="BY207" s="566">
        <v>0</v>
      </c>
      <c r="BZ207" s="566">
        <v>1</v>
      </c>
      <c r="CA207" s="566">
        <v>11</v>
      </c>
      <c r="CB207" s="566">
        <v>11</v>
      </c>
      <c r="CC207" s="566">
        <v>12</v>
      </c>
      <c r="CD207" s="566">
        <v>10</v>
      </c>
      <c r="CE207" s="566">
        <v>14</v>
      </c>
      <c r="CF207" s="566">
        <v>9</v>
      </c>
    </row>
    <row r="208" spans="2:84">
      <c r="C208" s="363"/>
      <c r="D208" s="363"/>
      <c r="E208" s="363"/>
      <c r="U208" s="82"/>
      <c r="V208" s="116"/>
      <c r="W208" s="116"/>
      <c r="Z208" s="427"/>
      <c r="AA208" s="427"/>
      <c r="AB208" s="427"/>
      <c r="AN208" s="360"/>
      <c r="AQ208" s="372"/>
      <c r="AR208" s="372"/>
      <c r="AS208" s="693"/>
      <c r="AT208" s="442" t="s">
        <v>38</v>
      </c>
      <c r="AU208" s="568">
        <v>4</v>
      </c>
      <c r="AV208" s="568">
        <v>2</v>
      </c>
      <c r="AW208" s="569">
        <v>7</v>
      </c>
      <c r="AX208" s="568">
        <v>8</v>
      </c>
      <c r="AY208" s="568">
        <v>0</v>
      </c>
      <c r="AZ208" s="569">
        <v>0</v>
      </c>
      <c r="BA208" s="569">
        <v>102</v>
      </c>
      <c r="BB208" s="569">
        <v>118</v>
      </c>
      <c r="BC208" s="569">
        <v>143</v>
      </c>
      <c r="BD208" s="569">
        <v>105</v>
      </c>
      <c r="BE208" s="569">
        <v>152</v>
      </c>
      <c r="BF208" s="569">
        <v>105</v>
      </c>
      <c r="BG208" s="569">
        <v>100</v>
      </c>
      <c r="BH208" s="569">
        <v>142</v>
      </c>
      <c r="BI208" s="569">
        <v>134</v>
      </c>
      <c r="BJ208" s="569">
        <v>136</v>
      </c>
      <c r="BK208" s="569">
        <v>141</v>
      </c>
      <c r="BN208" s="693"/>
      <c r="BO208" s="567" t="s">
        <v>38</v>
      </c>
      <c r="BP208" s="568">
        <v>10</v>
      </c>
      <c r="BQ208" s="568">
        <v>11</v>
      </c>
      <c r="BR208" s="569">
        <v>18</v>
      </c>
      <c r="BS208" s="568">
        <v>21</v>
      </c>
      <c r="BT208" s="568">
        <v>2</v>
      </c>
      <c r="BU208" s="569">
        <v>0</v>
      </c>
      <c r="BV208" s="569">
        <v>218</v>
      </c>
      <c r="BW208" s="569">
        <v>251</v>
      </c>
      <c r="BX208" s="569">
        <v>315</v>
      </c>
      <c r="BY208" s="569">
        <v>234</v>
      </c>
      <c r="BZ208" s="569">
        <v>353</v>
      </c>
      <c r="CA208" s="569">
        <v>298</v>
      </c>
      <c r="CB208" s="569">
        <v>274</v>
      </c>
      <c r="CC208" s="569">
        <v>382</v>
      </c>
      <c r="CD208" s="569">
        <v>331</v>
      </c>
      <c r="CE208" s="569">
        <v>312</v>
      </c>
      <c r="CF208" s="569">
        <v>318</v>
      </c>
    </row>
    <row r="209" spans="2:84">
      <c r="C209" s="372"/>
      <c r="D209" s="372"/>
      <c r="E209" s="372"/>
      <c r="U209" s="82"/>
      <c r="V209" s="116"/>
      <c r="W209" s="116"/>
      <c r="AN209" s="360"/>
      <c r="AQ209" s="372"/>
      <c r="AR209" s="372"/>
      <c r="AS209" s="574"/>
      <c r="BI209" s="360"/>
      <c r="BJ209" s="360"/>
      <c r="CD209" s="360"/>
      <c r="CE209" s="360"/>
      <c r="CF209" s="360"/>
    </row>
    <row r="210" spans="2:84">
      <c r="B210" s="361" t="s">
        <v>29</v>
      </c>
      <c r="C210" s="115" t="s">
        <v>124</v>
      </c>
      <c r="D210" s="115" t="s">
        <v>123</v>
      </c>
      <c r="E210" s="115" t="s">
        <v>122</v>
      </c>
      <c r="F210" s="361" t="s">
        <v>49</v>
      </c>
      <c r="G210" s="361" t="s">
        <v>48</v>
      </c>
      <c r="H210" s="361" t="s">
        <v>47</v>
      </c>
      <c r="I210" s="361" t="s">
        <v>46</v>
      </c>
      <c r="J210" s="361" t="s">
        <v>45</v>
      </c>
      <c r="K210" s="361" t="s">
        <v>44</v>
      </c>
      <c r="L210" s="361" t="s">
        <v>43</v>
      </c>
      <c r="M210" s="361" t="s">
        <v>96</v>
      </c>
      <c r="N210" s="361" t="s">
        <v>69</v>
      </c>
      <c r="O210" s="361" t="s">
        <v>77</v>
      </c>
      <c r="P210" s="361" t="s">
        <v>161</v>
      </c>
      <c r="Q210" s="361" t="str">
        <f>Q187</f>
        <v>2018-19</v>
      </c>
      <c r="R210" s="362" t="s">
        <v>184</v>
      </c>
      <c r="S210" s="361" t="str">
        <f>S187</f>
        <v>2020-21</v>
      </c>
      <c r="T210" s="362"/>
      <c r="U210" s="382" t="s">
        <v>112</v>
      </c>
      <c r="V210" s="116"/>
      <c r="W210" s="116"/>
      <c r="Y210" s="361" t="s">
        <v>29</v>
      </c>
      <c r="Z210" s="361" t="s">
        <v>124</v>
      </c>
      <c r="AA210" s="361" t="s">
        <v>123</v>
      </c>
      <c r="AB210" s="361" t="s">
        <v>122</v>
      </c>
      <c r="AC210" s="361" t="s">
        <v>49</v>
      </c>
      <c r="AD210" s="361" t="s">
        <v>48</v>
      </c>
      <c r="AE210" s="361" t="s">
        <v>47</v>
      </c>
      <c r="AF210" s="361" t="s">
        <v>46</v>
      </c>
      <c r="AG210" s="361" t="s">
        <v>45</v>
      </c>
      <c r="AH210" s="361" t="s">
        <v>44</v>
      </c>
      <c r="AI210" s="361" t="s">
        <v>43</v>
      </c>
      <c r="AJ210" s="361" t="s">
        <v>96</v>
      </c>
      <c r="AK210" s="361" t="s">
        <v>69</v>
      </c>
      <c r="AL210" s="361" t="s">
        <v>77</v>
      </c>
      <c r="AM210" s="361" t="s">
        <v>161</v>
      </c>
      <c r="AN210" s="361" t="str">
        <f>AN187</f>
        <v>2018-19</v>
      </c>
      <c r="AO210" s="361" t="str">
        <f>AO187</f>
        <v>2019-20</v>
      </c>
      <c r="AP210" s="361" t="s">
        <v>174</v>
      </c>
      <c r="AQ210" s="372"/>
      <c r="AR210" s="372"/>
      <c r="AS210" s="574"/>
      <c r="AT210" s="564" t="s">
        <v>29</v>
      </c>
      <c r="AU210" s="564" t="s">
        <v>124</v>
      </c>
      <c r="AV210" s="564" t="s">
        <v>123</v>
      </c>
      <c r="AW210" s="564" t="s">
        <v>122</v>
      </c>
      <c r="AX210" s="564" t="s">
        <v>49</v>
      </c>
      <c r="AY210" s="564" t="s">
        <v>48</v>
      </c>
      <c r="AZ210" s="564" t="s">
        <v>47</v>
      </c>
      <c r="BA210" s="564" t="s">
        <v>46</v>
      </c>
      <c r="BB210" s="564" t="s">
        <v>45</v>
      </c>
      <c r="BC210" s="564" t="s">
        <v>44</v>
      </c>
      <c r="BD210" s="564" t="s">
        <v>43</v>
      </c>
      <c r="BE210" s="564" t="s">
        <v>96</v>
      </c>
      <c r="BF210" s="361" t="s">
        <v>69</v>
      </c>
      <c r="BG210" s="361" t="s">
        <v>77</v>
      </c>
      <c r="BH210" s="361" t="s">
        <v>161</v>
      </c>
      <c r="BI210" s="361" t="str">
        <f>BI187</f>
        <v>2018-19</v>
      </c>
      <c r="BJ210" s="361" t="str">
        <f>BJ187</f>
        <v>2019-20</v>
      </c>
      <c r="BK210" s="407" t="s">
        <v>174</v>
      </c>
      <c r="BO210" s="564" t="s">
        <v>29</v>
      </c>
      <c r="BP210" s="564" t="s">
        <v>124</v>
      </c>
      <c r="BQ210" s="564" t="s">
        <v>123</v>
      </c>
      <c r="BR210" s="564" t="s">
        <v>122</v>
      </c>
      <c r="BS210" s="564" t="s">
        <v>49</v>
      </c>
      <c r="BT210" s="564" t="s">
        <v>48</v>
      </c>
      <c r="BU210" s="564" t="s">
        <v>47</v>
      </c>
      <c r="BV210" s="564" t="s">
        <v>46</v>
      </c>
      <c r="BW210" s="564" t="s">
        <v>45</v>
      </c>
      <c r="BX210" s="564" t="s">
        <v>44</v>
      </c>
      <c r="BY210" s="564" t="s">
        <v>43</v>
      </c>
      <c r="BZ210" s="564" t="s">
        <v>96</v>
      </c>
      <c r="CA210" s="564" t="s">
        <v>69</v>
      </c>
      <c r="CB210" s="564" t="s">
        <v>77</v>
      </c>
      <c r="CC210" s="564" t="s">
        <v>161</v>
      </c>
      <c r="CD210" s="564" t="str">
        <f t="shared" ref="CD210:CE210" si="159">CD187</f>
        <v>2018-19</v>
      </c>
      <c r="CE210" s="564" t="str">
        <f t="shared" si="159"/>
        <v>2019-20</v>
      </c>
      <c r="CF210" s="361" t="str">
        <f>BK210</f>
        <v>2020-21</v>
      </c>
    </row>
    <row r="211" spans="2:84" ht="18" customHeight="1">
      <c r="B211" s="363" t="s">
        <v>33</v>
      </c>
      <c r="C211" s="364">
        <f t="shared" ref="C211:N213" si="160">Z211+AU211*$W$6+AU218*$W$8+AU225*$W$10</f>
        <v>3421.2</v>
      </c>
      <c r="D211" s="364">
        <f t="shared" si="160"/>
        <v>3267.2000000000003</v>
      </c>
      <c r="E211" s="364">
        <f t="shared" si="160"/>
        <v>3625.2</v>
      </c>
      <c r="F211" s="364">
        <f t="shared" si="160"/>
        <v>3670.2000000000003</v>
      </c>
      <c r="G211" s="364">
        <f t="shared" si="160"/>
        <v>3764.8</v>
      </c>
      <c r="H211" s="364">
        <f t="shared" si="160"/>
        <v>4699.6000000000004</v>
      </c>
      <c r="I211" s="364">
        <f t="shared" si="160"/>
        <v>3357.2</v>
      </c>
      <c r="J211" s="364">
        <f t="shared" si="160"/>
        <v>3121.8</v>
      </c>
      <c r="K211" s="364">
        <f t="shared" si="160"/>
        <v>2970</v>
      </c>
      <c r="L211" s="364">
        <f t="shared" si="160"/>
        <v>2710</v>
      </c>
      <c r="M211" s="364">
        <f t="shared" si="160"/>
        <v>2710.4</v>
      </c>
      <c r="N211" s="364">
        <f t="shared" si="160"/>
        <v>2898.2000000000003</v>
      </c>
      <c r="O211" s="364">
        <f t="shared" ref="O211:S213" si="161">AL211+BG211*$W$6+BG218*$W$8+BG225*$W$10</f>
        <v>2586.1999999999998</v>
      </c>
      <c r="P211" s="364">
        <f t="shared" si="161"/>
        <v>2756.2</v>
      </c>
      <c r="Q211" s="364">
        <f t="shared" si="161"/>
        <v>2845.6</v>
      </c>
      <c r="R211" s="364">
        <f t="shared" si="161"/>
        <v>2659.7999999999997</v>
      </c>
      <c r="S211" s="364">
        <f t="shared" si="161"/>
        <v>2065.6</v>
      </c>
      <c r="T211" s="116"/>
      <c r="U211" s="383">
        <v>550.73414477606843</v>
      </c>
      <c r="V211" s="116"/>
      <c r="W211" s="116"/>
      <c r="Y211" s="427" t="s">
        <v>33</v>
      </c>
      <c r="Z211" s="375">
        <v>1808</v>
      </c>
      <c r="AA211" s="375">
        <v>1746</v>
      </c>
      <c r="AB211" s="375">
        <v>1925</v>
      </c>
      <c r="AC211" s="375">
        <v>1955</v>
      </c>
      <c r="AD211" s="375">
        <v>2029</v>
      </c>
      <c r="AE211" s="375">
        <v>2494</v>
      </c>
      <c r="AF211" s="375">
        <v>1784</v>
      </c>
      <c r="AG211" s="375">
        <v>1687</v>
      </c>
      <c r="AH211" s="375">
        <v>1642</v>
      </c>
      <c r="AI211" s="375">
        <v>1509</v>
      </c>
      <c r="AJ211" s="375">
        <v>1518</v>
      </c>
      <c r="AK211" s="375">
        <v>1616</v>
      </c>
      <c r="AL211" s="375">
        <v>1450</v>
      </c>
      <c r="AM211" s="375">
        <v>1554</v>
      </c>
      <c r="AN211" s="375">
        <v>1591</v>
      </c>
      <c r="AO211" s="375">
        <v>1516</v>
      </c>
      <c r="AP211" s="375">
        <v>1252</v>
      </c>
      <c r="AQ211" s="372"/>
      <c r="AR211" s="372"/>
      <c r="AS211" s="694" t="s">
        <v>99</v>
      </c>
      <c r="AT211" s="435" t="s">
        <v>33</v>
      </c>
      <c r="AU211" s="565">
        <v>600</v>
      </c>
      <c r="AV211" s="565">
        <v>568</v>
      </c>
      <c r="AW211" s="565">
        <v>585</v>
      </c>
      <c r="AX211" s="565">
        <v>661</v>
      </c>
      <c r="AY211" s="565">
        <v>696</v>
      </c>
      <c r="AZ211" s="565">
        <v>741</v>
      </c>
      <c r="BA211" s="565">
        <v>552</v>
      </c>
      <c r="BB211" s="565">
        <v>491</v>
      </c>
      <c r="BC211" s="565">
        <v>533</v>
      </c>
      <c r="BD211" s="565">
        <v>474</v>
      </c>
      <c r="BE211" s="565">
        <v>538</v>
      </c>
      <c r="BF211" s="565">
        <v>548</v>
      </c>
      <c r="BG211" s="565">
        <v>524</v>
      </c>
      <c r="BH211" s="565">
        <v>555</v>
      </c>
      <c r="BI211" s="565">
        <v>568</v>
      </c>
      <c r="BJ211" s="565">
        <v>564</v>
      </c>
      <c r="BK211" s="565">
        <v>432</v>
      </c>
      <c r="BN211" s="695" t="s">
        <v>51</v>
      </c>
      <c r="BO211" s="484" t="s">
        <v>33</v>
      </c>
      <c r="BP211" s="565">
        <v>509</v>
      </c>
      <c r="BQ211" s="565">
        <v>427</v>
      </c>
      <c r="BR211" s="565">
        <v>467</v>
      </c>
      <c r="BS211" s="565">
        <v>413</v>
      </c>
      <c r="BT211" s="565">
        <v>458</v>
      </c>
      <c r="BU211" s="565">
        <v>671</v>
      </c>
      <c r="BV211" s="565">
        <v>531</v>
      </c>
      <c r="BW211" s="565">
        <v>429</v>
      </c>
      <c r="BX211" s="565">
        <v>341</v>
      </c>
      <c r="BY211" s="565">
        <v>264</v>
      </c>
      <c r="BZ211" s="565">
        <v>235</v>
      </c>
      <c r="CA211" s="565">
        <v>238</v>
      </c>
      <c r="CB211" s="565">
        <v>193</v>
      </c>
      <c r="CC211" s="565">
        <v>193</v>
      </c>
      <c r="CD211" s="565">
        <v>315</v>
      </c>
      <c r="CE211" s="565">
        <v>278</v>
      </c>
      <c r="CF211" s="565">
        <v>192</v>
      </c>
    </row>
    <row r="212" spans="2:84">
      <c r="B212" s="363" t="s">
        <v>9</v>
      </c>
      <c r="C212" s="116">
        <f t="shared" si="160"/>
        <v>2345</v>
      </c>
      <c r="D212" s="116">
        <f t="shared" si="160"/>
        <v>2532.8000000000002</v>
      </c>
      <c r="E212" s="116">
        <f t="shared" si="160"/>
        <v>2633.6</v>
      </c>
      <c r="F212" s="116">
        <f t="shared" si="160"/>
        <v>2787.2</v>
      </c>
      <c r="G212" s="116">
        <f t="shared" si="160"/>
        <v>2765</v>
      </c>
      <c r="H212" s="116">
        <f t="shared" si="160"/>
        <v>3198.3999999999996</v>
      </c>
      <c r="I212" s="116">
        <f t="shared" si="160"/>
        <v>2682.6</v>
      </c>
      <c r="J212" s="116">
        <f t="shared" si="160"/>
        <v>2409.6</v>
      </c>
      <c r="K212" s="116">
        <f t="shared" si="160"/>
        <v>2355.1999999999998</v>
      </c>
      <c r="L212" s="116">
        <f t="shared" si="160"/>
        <v>2307.4</v>
      </c>
      <c r="M212" s="116">
        <f t="shared" si="160"/>
        <v>2166.4</v>
      </c>
      <c r="N212" s="116">
        <f t="shared" si="160"/>
        <v>2414.1999999999998</v>
      </c>
      <c r="O212" s="116">
        <f t="shared" si="161"/>
        <v>2222</v>
      </c>
      <c r="P212" s="116">
        <f t="shared" si="161"/>
        <v>2250.1999999999998</v>
      </c>
      <c r="Q212" s="116">
        <f t="shared" si="161"/>
        <v>2293.8000000000002</v>
      </c>
      <c r="R212" s="116">
        <f t="shared" si="161"/>
        <v>2211.8000000000002</v>
      </c>
      <c r="S212" s="116">
        <f t="shared" si="161"/>
        <v>1818.1999999999998</v>
      </c>
      <c r="T212" s="116"/>
      <c r="U212" s="383">
        <v>277.79913526783287</v>
      </c>
      <c r="V212" s="116"/>
      <c r="W212" s="116"/>
      <c r="Y212" s="427" t="s">
        <v>9</v>
      </c>
      <c r="Z212" s="375">
        <v>1214</v>
      </c>
      <c r="AA212" s="375">
        <v>1335</v>
      </c>
      <c r="AB212" s="375">
        <v>1391</v>
      </c>
      <c r="AC212" s="375">
        <v>1474</v>
      </c>
      <c r="AD212" s="375">
        <v>1462</v>
      </c>
      <c r="AE212" s="375">
        <v>1696</v>
      </c>
      <c r="AF212" s="375">
        <v>1414</v>
      </c>
      <c r="AG212" s="375">
        <v>1269</v>
      </c>
      <c r="AH212" s="375">
        <v>1256</v>
      </c>
      <c r="AI212" s="375">
        <v>1248</v>
      </c>
      <c r="AJ212" s="375">
        <v>1184</v>
      </c>
      <c r="AK212" s="375">
        <v>1319</v>
      </c>
      <c r="AL212" s="375">
        <v>1227</v>
      </c>
      <c r="AM212" s="375">
        <v>1240</v>
      </c>
      <c r="AN212" s="375">
        <v>1263</v>
      </c>
      <c r="AO212" s="375">
        <v>1242</v>
      </c>
      <c r="AP212" s="375">
        <v>1055</v>
      </c>
      <c r="AQ212" s="372"/>
      <c r="AR212" s="372"/>
      <c r="AS212" s="692"/>
      <c r="AT212" s="427" t="s">
        <v>9</v>
      </c>
      <c r="AU212" s="566">
        <v>320</v>
      </c>
      <c r="AV212" s="566">
        <v>400</v>
      </c>
      <c r="AW212" s="566">
        <v>409</v>
      </c>
      <c r="AX212" s="566">
        <v>470</v>
      </c>
      <c r="AY212" s="566">
        <v>471</v>
      </c>
      <c r="AZ212" s="566">
        <v>514</v>
      </c>
      <c r="BA212" s="566">
        <v>392</v>
      </c>
      <c r="BB212" s="566">
        <v>353</v>
      </c>
      <c r="BC212" s="566">
        <v>359</v>
      </c>
      <c r="BD212" s="566">
        <v>372</v>
      </c>
      <c r="BE212" s="566">
        <v>385</v>
      </c>
      <c r="BF212" s="566">
        <v>464</v>
      </c>
      <c r="BG212" s="566">
        <v>407</v>
      </c>
      <c r="BH212" s="566">
        <v>424</v>
      </c>
      <c r="BI212" s="566">
        <v>431</v>
      </c>
      <c r="BJ212" s="566">
        <v>425</v>
      </c>
      <c r="BK212" s="566">
        <v>342</v>
      </c>
      <c r="BN212" s="696"/>
      <c r="BO212" s="456" t="s">
        <v>9</v>
      </c>
      <c r="BP212" s="566">
        <v>419</v>
      </c>
      <c r="BQ212" s="566">
        <v>376</v>
      </c>
      <c r="BR212" s="566">
        <v>366</v>
      </c>
      <c r="BS212" s="566">
        <v>366</v>
      </c>
      <c r="BT212" s="566">
        <v>352</v>
      </c>
      <c r="BU212" s="566">
        <v>464</v>
      </c>
      <c r="BV212" s="566">
        <v>441</v>
      </c>
      <c r="BW212" s="566">
        <v>395</v>
      </c>
      <c r="BX212" s="566">
        <v>362</v>
      </c>
      <c r="BY212" s="566">
        <v>302</v>
      </c>
      <c r="BZ212" s="566">
        <v>268</v>
      </c>
      <c r="CA212" s="566">
        <v>258</v>
      </c>
      <c r="CB212" s="566">
        <v>222</v>
      </c>
      <c r="CC212" s="566">
        <v>218</v>
      </c>
      <c r="CD212" s="566">
        <v>308</v>
      </c>
      <c r="CE212" s="566">
        <v>313</v>
      </c>
      <c r="CF212" s="566">
        <v>266</v>
      </c>
    </row>
    <row r="213" spans="2:84">
      <c r="B213" s="363" t="s">
        <v>34</v>
      </c>
      <c r="C213" s="116">
        <f t="shared" si="160"/>
        <v>2815</v>
      </c>
      <c r="D213" s="116">
        <f t="shared" si="160"/>
        <v>2007.6</v>
      </c>
      <c r="E213" s="116">
        <f t="shared" si="160"/>
        <v>2045</v>
      </c>
      <c r="F213" s="116">
        <f t="shared" si="160"/>
        <v>2160.4</v>
      </c>
      <c r="G213" s="116">
        <f t="shared" si="160"/>
        <v>2221</v>
      </c>
      <c r="H213" s="116">
        <f t="shared" si="160"/>
        <v>2322.8000000000002</v>
      </c>
      <c r="I213" s="116">
        <f t="shared" si="160"/>
        <v>2256.8000000000002</v>
      </c>
      <c r="J213" s="116">
        <f t="shared" si="160"/>
        <v>2108.8000000000002</v>
      </c>
      <c r="K213" s="116">
        <f t="shared" si="160"/>
        <v>2103.6</v>
      </c>
      <c r="L213" s="116">
        <f t="shared" si="160"/>
        <v>1960.4</v>
      </c>
      <c r="M213" s="116">
        <f t="shared" si="160"/>
        <v>1810.8</v>
      </c>
      <c r="N213" s="116">
        <f t="shared" si="160"/>
        <v>1863.6000000000001</v>
      </c>
      <c r="O213" s="116">
        <f t="shared" si="161"/>
        <v>2020.3999999999999</v>
      </c>
      <c r="P213" s="116">
        <f t="shared" si="161"/>
        <v>1927.4</v>
      </c>
      <c r="Q213" s="116">
        <f t="shared" si="161"/>
        <v>2063.8000000000002</v>
      </c>
      <c r="R213" s="116">
        <f t="shared" si="161"/>
        <v>2037.4</v>
      </c>
      <c r="S213" s="116">
        <f t="shared" si="161"/>
        <v>1671.6</v>
      </c>
      <c r="T213" s="116"/>
      <c r="U213" s="383">
        <v>245.58086154168356</v>
      </c>
      <c r="V213" s="116"/>
      <c r="W213" s="116"/>
      <c r="Y213" s="427" t="s">
        <v>34</v>
      </c>
      <c r="Z213" s="375">
        <v>1497</v>
      </c>
      <c r="AA213" s="375">
        <v>1058</v>
      </c>
      <c r="AB213" s="375">
        <v>1083</v>
      </c>
      <c r="AC213" s="375">
        <v>1137</v>
      </c>
      <c r="AD213" s="375">
        <v>1170</v>
      </c>
      <c r="AE213" s="375">
        <v>1230</v>
      </c>
      <c r="AF213" s="375">
        <v>1189</v>
      </c>
      <c r="AG213" s="375">
        <v>1107</v>
      </c>
      <c r="AH213" s="375">
        <v>1111</v>
      </c>
      <c r="AI213" s="375">
        <v>1054</v>
      </c>
      <c r="AJ213" s="375">
        <v>987</v>
      </c>
      <c r="AK213" s="375">
        <v>1015</v>
      </c>
      <c r="AL213" s="375">
        <v>1108</v>
      </c>
      <c r="AM213" s="375">
        <v>1066</v>
      </c>
      <c r="AN213" s="375">
        <v>1137</v>
      </c>
      <c r="AO213" s="375">
        <v>1126</v>
      </c>
      <c r="AP213" s="375">
        <v>945</v>
      </c>
      <c r="AQ213" s="372"/>
      <c r="AR213" s="372"/>
      <c r="AS213" s="692"/>
      <c r="AT213" s="427" t="s">
        <v>34</v>
      </c>
      <c r="AU213" s="566">
        <v>496</v>
      </c>
      <c r="AV213" s="566">
        <v>311</v>
      </c>
      <c r="AW213" s="566">
        <v>342</v>
      </c>
      <c r="AX213" s="566">
        <v>341</v>
      </c>
      <c r="AY213" s="566">
        <v>367</v>
      </c>
      <c r="AZ213" s="566">
        <v>385</v>
      </c>
      <c r="BA213" s="566">
        <v>330</v>
      </c>
      <c r="BB213" s="566">
        <v>310</v>
      </c>
      <c r="BC213" s="566">
        <v>314</v>
      </c>
      <c r="BD213" s="566">
        <v>324</v>
      </c>
      <c r="BE213" s="566">
        <v>297</v>
      </c>
      <c r="BF213" s="566">
        <v>339</v>
      </c>
      <c r="BG213" s="566">
        <v>371</v>
      </c>
      <c r="BH213" s="566">
        <v>360</v>
      </c>
      <c r="BI213" s="566">
        <v>374</v>
      </c>
      <c r="BJ213" s="566">
        <v>375</v>
      </c>
      <c r="BK213" s="566">
        <v>325</v>
      </c>
      <c r="BN213" s="696"/>
      <c r="BO213" s="456" t="s">
        <v>34</v>
      </c>
      <c r="BP213" s="566">
        <v>443</v>
      </c>
      <c r="BQ213" s="566">
        <v>356</v>
      </c>
      <c r="BR213" s="566">
        <v>335</v>
      </c>
      <c r="BS213" s="566">
        <v>342</v>
      </c>
      <c r="BT213" s="566">
        <v>352</v>
      </c>
      <c r="BU213" s="566">
        <v>371</v>
      </c>
      <c r="BV213" s="566">
        <v>402</v>
      </c>
      <c r="BW213" s="566">
        <v>392</v>
      </c>
      <c r="BX213" s="566">
        <v>367</v>
      </c>
      <c r="BY213" s="566">
        <v>284</v>
      </c>
      <c r="BZ213" s="566">
        <v>247</v>
      </c>
      <c r="CA213" s="566">
        <v>244</v>
      </c>
      <c r="CB213" s="566">
        <v>232</v>
      </c>
      <c r="CC213" s="566">
        <v>207</v>
      </c>
      <c r="CD213" s="566">
        <v>292</v>
      </c>
      <c r="CE213" s="566">
        <v>315</v>
      </c>
      <c r="CF213" s="566">
        <v>254</v>
      </c>
    </row>
    <row r="214" spans="2:84">
      <c r="B214" s="363" t="s">
        <v>35</v>
      </c>
      <c r="C214" s="116">
        <f t="shared" ref="C214:N214" si="162">Z214</f>
        <v>190</v>
      </c>
      <c r="D214" s="116">
        <f t="shared" si="162"/>
        <v>303</v>
      </c>
      <c r="E214" s="116">
        <f t="shared" si="162"/>
        <v>435</v>
      </c>
      <c r="F214" s="116">
        <f t="shared" si="162"/>
        <v>552</v>
      </c>
      <c r="G214" s="116">
        <f t="shared" si="162"/>
        <v>816</v>
      </c>
      <c r="H214" s="116">
        <f t="shared" si="162"/>
        <v>1023</v>
      </c>
      <c r="I214" s="116">
        <f t="shared" si="162"/>
        <v>1372</v>
      </c>
      <c r="J214" s="116">
        <f t="shared" si="162"/>
        <v>1655</v>
      </c>
      <c r="K214" s="116">
        <f t="shared" si="162"/>
        <v>1632</v>
      </c>
      <c r="L214" s="116">
        <f t="shared" si="162"/>
        <v>1691</v>
      </c>
      <c r="M214" s="116">
        <f t="shared" si="162"/>
        <v>1750</v>
      </c>
      <c r="N214" s="116">
        <f t="shared" si="162"/>
        <v>1777</v>
      </c>
      <c r="O214" s="116">
        <f t="shared" ref="O214" si="163">AL214</f>
        <v>1700</v>
      </c>
      <c r="P214" s="116">
        <f t="shared" ref="P214" si="164">AM214</f>
        <v>1740</v>
      </c>
      <c r="Q214" s="116">
        <f t="shared" ref="Q214" si="165">AN214</f>
        <v>1778</v>
      </c>
      <c r="R214" s="116">
        <f t="shared" ref="R214:S214" si="166">AO214</f>
        <v>1909</v>
      </c>
      <c r="S214" s="116">
        <f t="shared" si="166"/>
        <v>1708</v>
      </c>
      <c r="T214" s="116"/>
      <c r="U214" s="383">
        <v>589.68738422244644</v>
      </c>
      <c r="V214" s="116"/>
      <c r="Y214" s="427" t="s">
        <v>35</v>
      </c>
      <c r="Z214" s="375">
        <v>190</v>
      </c>
      <c r="AA214" s="375">
        <v>303</v>
      </c>
      <c r="AB214" s="375">
        <v>435</v>
      </c>
      <c r="AC214" s="375">
        <v>552</v>
      </c>
      <c r="AD214" s="375">
        <v>816</v>
      </c>
      <c r="AE214" s="375">
        <v>1023</v>
      </c>
      <c r="AF214" s="375">
        <v>1372</v>
      </c>
      <c r="AG214" s="375">
        <v>1655</v>
      </c>
      <c r="AH214" s="375">
        <v>1632</v>
      </c>
      <c r="AI214" s="375">
        <v>1691</v>
      </c>
      <c r="AJ214" s="375">
        <v>1750</v>
      </c>
      <c r="AK214" s="375">
        <v>1777</v>
      </c>
      <c r="AL214" s="375">
        <v>1700</v>
      </c>
      <c r="AM214" s="375">
        <v>1740</v>
      </c>
      <c r="AN214" s="375">
        <v>1778</v>
      </c>
      <c r="AO214" s="375">
        <v>1909</v>
      </c>
      <c r="AP214" s="375">
        <v>1708</v>
      </c>
      <c r="AQ214" s="372"/>
      <c r="AR214" s="372"/>
      <c r="AS214" s="692"/>
      <c r="AT214" s="427" t="s">
        <v>36</v>
      </c>
      <c r="AU214" s="566">
        <v>229</v>
      </c>
      <c r="AV214" s="566">
        <v>201</v>
      </c>
      <c r="AW214" s="566">
        <v>212</v>
      </c>
      <c r="AX214" s="566">
        <v>204</v>
      </c>
      <c r="AY214" s="566">
        <v>194</v>
      </c>
      <c r="AZ214" s="566">
        <v>197</v>
      </c>
      <c r="BA214" s="566">
        <v>246</v>
      </c>
      <c r="BB214" s="566">
        <v>216</v>
      </c>
      <c r="BC214" s="566">
        <v>218</v>
      </c>
      <c r="BD214" s="566">
        <v>216</v>
      </c>
      <c r="BE214" s="566">
        <v>213</v>
      </c>
      <c r="BF214" s="566">
        <v>231</v>
      </c>
      <c r="BG214" s="566">
        <v>289</v>
      </c>
      <c r="BH214" s="566">
        <v>281</v>
      </c>
      <c r="BI214" s="566">
        <v>291</v>
      </c>
      <c r="BJ214" s="566">
        <v>305</v>
      </c>
      <c r="BK214" s="566">
        <v>286</v>
      </c>
      <c r="BN214" s="696"/>
      <c r="BO214" s="456" t="s">
        <v>36</v>
      </c>
      <c r="BP214" s="566">
        <v>367</v>
      </c>
      <c r="BQ214" s="566">
        <v>390</v>
      </c>
      <c r="BR214" s="566">
        <v>389</v>
      </c>
      <c r="BS214" s="566">
        <v>348</v>
      </c>
      <c r="BT214" s="566">
        <v>326</v>
      </c>
      <c r="BU214" s="566">
        <v>361</v>
      </c>
      <c r="BV214" s="566">
        <v>417</v>
      </c>
      <c r="BW214" s="566">
        <v>438</v>
      </c>
      <c r="BX214" s="566">
        <v>422</v>
      </c>
      <c r="BY214" s="566">
        <v>401</v>
      </c>
      <c r="BZ214" s="566">
        <v>372</v>
      </c>
      <c r="CA214" s="566">
        <v>382</v>
      </c>
      <c r="CB214" s="566">
        <v>331</v>
      </c>
      <c r="CC214" s="566">
        <v>342</v>
      </c>
      <c r="CD214" s="566">
        <v>312</v>
      </c>
      <c r="CE214" s="566">
        <v>344</v>
      </c>
      <c r="CF214" s="566">
        <v>340</v>
      </c>
    </row>
    <row r="215" spans="2:84">
      <c r="B215" s="363" t="s">
        <v>36</v>
      </c>
      <c r="C215" s="116">
        <f t="shared" ref="C215:N215" si="167">Z215+$W$13*Z216+$W$6*(AU214+$W$13*AU215)+$W$8*(AU221+$W$13*AU222)+$W$10*(AU228+$W$13*AU229)</f>
        <v>1278.6000000000001</v>
      </c>
      <c r="D215" s="116">
        <f t="shared" si="167"/>
        <v>1261.5999999999999</v>
      </c>
      <c r="E215" s="116">
        <f t="shared" si="167"/>
        <v>1278.1999999999998</v>
      </c>
      <c r="F215" s="116">
        <f t="shared" si="167"/>
        <v>1181.6000000000001</v>
      </c>
      <c r="G215" s="116">
        <f t="shared" si="167"/>
        <v>1172</v>
      </c>
      <c r="H215" s="116">
        <f t="shared" si="167"/>
        <v>1277.8</v>
      </c>
      <c r="I215" s="116">
        <f t="shared" si="167"/>
        <v>1476.3999999999999</v>
      </c>
      <c r="J215" s="116">
        <f t="shared" si="167"/>
        <v>1553.8</v>
      </c>
      <c r="K215" s="116">
        <f t="shared" si="167"/>
        <v>1524.4</v>
      </c>
      <c r="L215" s="116">
        <f t="shared" si="167"/>
        <v>1539.1999999999998</v>
      </c>
      <c r="M215" s="116">
        <f t="shared" si="167"/>
        <v>1492.8000000000002</v>
      </c>
      <c r="N215" s="116">
        <f t="shared" si="167"/>
        <v>1738.8</v>
      </c>
      <c r="O215" s="116">
        <f>AL215+$W$13*AL216+$W$6*(BG214+$W$13*BG215)+$W$8*(BG221+$W$13*BG222)+$W$10*(BG228+$W$13*BG229)</f>
        <v>1643.1</v>
      </c>
      <c r="P215" s="116">
        <f>AM215+$W$13*AM216+$W$6*(BH214+$W$13*BH215)+$W$8*(BH221+$W$13*BH222)+$W$10*(BH228+$W$13*BH229)</f>
        <v>1704.3999999999999</v>
      </c>
      <c r="Q215" s="116">
        <f>AN215+$W$13*AN216+$W$6*(BI214+$W$13*BI215)+$W$8*(BI221+$W$13*BI222)+$W$10*(BI228+$W$13*BI229)</f>
        <v>1736.4</v>
      </c>
      <c r="R215" s="116">
        <f>AO215+$W$13*AO216+$W$6*(BJ214+$W$13*BJ215)+$W$8*(BJ221+$W$13*BJ222)+$W$10*(BJ228+$W$13*BJ229)</f>
        <v>1769.4</v>
      </c>
      <c r="S215" s="116">
        <f>AP215+$W$13*AP216+$W$6*(BK214+$W$13*BK215)+$W$8*(BK221+$W$13*BK222)+$W$10*(BK228+$W$13*BK229)</f>
        <v>1680.9</v>
      </c>
      <c r="T215" s="116"/>
      <c r="U215" s="383">
        <v>150.0470578037266</v>
      </c>
      <c r="V215" s="116"/>
      <c r="Y215" s="427" t="s">
        <v>36</v>
      </c>
      <c r="Z215" s="375">
        <v>682</v>
      </c>
      <c r="AA215" s="375">
        <v>659</v>
      </c>
      <c r="AB215" s="375">
        <v>671</v>
      </c>
      <c r="AC215" s="375">
        <v>620</v>
      </c>
      <c r="AD215" s="375">
        <v>617</v>
      </c>
      <c r="AE215" s="375">
        <v>676</v>
      </c>
      <c r="AF215" s="375">
        <v>771</v>
      </c>
      <c r="AG215" s="375">
        <v>804</v>
      </c>
      <c r="AH215" s="375">
        <v>787</v>
      </c>
      <c r="AI215" s="375">
        <v>798</v>
      </c>
      <c r="AJ215" s="375">
        <v>787</v>
      </c>
      <c r="AK215" s="375">
        <v>882</v>
      </c>
      <c r="AL215" s="375">
        <v>861</v>
      </c>
      <c r="AM215" s="375">
        <v>898</v>
      </c>
      <c r="AN215" s="375">
        <v>923</v>
      </c>
      <c r="AO215" s="375">
        <v>934</v>
      </c>
      <c r="AP215" s="375">
        <v>908</v>
      </c>
      <c r="AQ215" s="372"/>
      <c r="AR215" s="372"/>
      <c r="AS215" s="692"/>
      <c r="AT215" s="427" t="s">
        <v>162</v>
      </c>
      <c r="AU215" s="375">
        <v>0</v>
      </c>
      <c r="AV215" s="375">
        <v>0</v>
      </c>
      <c r="AW215" s="375">
        <v>0</v>
      </c>
      <c r="AX215" s="375">
        <v>0</v>
      </c>
      <c r="AY215" s="375">
        <v>0</v>
      </c>
      <c r="AZ215" s="375">
        <v>0</v>
      </c>
      <c r="BA215" s="375">
        <v>0</v>
      </c>
      <c r="BB215" s="375">
        <v>0</v>
      </c>
      <c r="BC215" s="375">
        <v>0</v>
      </c>
      <c r="BD215" s="566">
        <v>0</v>
      </c>
      <c r="BE215" s="566">
        <v>0</v>
      </c>
      <c r="BF215" s="566">
        <v>33</v>
      </c>
      <c r="BG215" s="566">
        <v>10</v>
      </c>
      <c r="BH215" s="566">
        <v>20</v>
      </c>
      <c r="BI215" s="566">
        <v>13</v>
      </c>
      <c r="BJ215" s="566">
        <v>13</v>
      </c>
      <c r="BK215" s="566">
        <v>8</v>
      </c>
      <c r="BN215" s="696"/>
      <c r="BO215" s="427" t="s">
        <v>162</v>
      </c>
      <c r="BP215" s="375">
        <v>0</v>
      </c>
      <c r="BQ215" s="375">
        <v>0</v>
      </c>
      <c r="BR215" s="375">
        <v>0</v>
      </c>
      <c r="BS215" s="375">
        <v>0</v>
      </c>
      <c r="BT215" s="375">
        <v>0</v>
      </c>
      <c r="BU215" s="375">
        <v>0</v>
      </c>
      <c r="BV215" s="375">
        <v>0</v>
      </c>
      <c r="BW215" s="375">
        <v>0</v>
      </c>
      <c r="BX215" s="375">
        <v>0</v>
      </c>
      <c r="BY215" s="566">
        <v>0</v>
      </c>
      <c r="BZ215" s="566">
        <v>0</v>
      </c>
      <c r="CA215" s="566">
        <v>18</v>
      </c>
      <c r="CB215" s="566">
        <v>7</v>
      </c>
      <c r="CC215" s="566">
        <v>9</v>
      </c>
      <c r="CD215" s="566">
        <v>10</v>
      </c>
      <c r="CE215" s="566">
        <v>19</v>
      </c>
      <c r="CF215" s="566">
        <v>11</v>
      </c>
    </row>
    <row r="216" spans="2:84" ht="18" customHeight="1">
      <c r="B216" s="363" t="s">
        <v>37</v>
      </c>
      <c r="C216" s="116">
        <f t="shared" ref="C216:N217" si="168">Z217+AU216*$W$6+AU223*$W$8+AU230*$W$10</f>
        <v>7.6</v>
      </c>
      <c r="D216" s="116">
        <f t="shared" si="168"/>
        <v>64</v>
      </c>
      <c r="E216" s="116">
        <f t="shared" si="168"/>
        <v>87</v>
      </c>
      <c r="F216" s="116">
        <f t="shared" si="168"/>
        <v>52</v>
      </c>
      <c r="G216" s="116">
        <f t="shared" si="168"/>
        <v>15.8</v>
      </c>
      <c r="H216" s="116">
        <f t="shared" si="168"/>
        <v>51.800000000000004</v>
      </c>
      <c r="I216" s="116">
        <f t="shared" si="168"/>
        <v>118.4</v>
      </c>
      <c r="J216" s="116">
        <f t="shared" si="168"/>
        <v>172.2</v>
      </c>
      <c r="K216" s="116">
        <f t="shared" si="168"/>
        <v>151.4</v>
      </c>
      <c r="L216" s="116">
        <f t="shared" si="168"/>
        <v>194.2</v>
      </c>
      <c r="M216" s="116">
        <f t="shared" si="168"/>
        <v>185.8</v>
      </c>
      <c r="N216" s="116">
        <f t="shared" si="168"/>
        <v>152</v>
      </c>
      <c r="O216" s="116">
        <f t="shared" ref="O216:S217" si="169">AL217+BG216*$W$6+BG223*$W$8+BG230*$W$10</f>
        <v>121.6</v>
      </c>
      <c r="P216" s="116">
        <f t="shared" si="169"/>
        <v>127.8</v>
      </c>
      <c r="Q216" s="116">
        <f t="shared" si="169"/>
        <v>166.6</v>
      </c>
      <c r="R216" s="116">
        <f t="shared" si="169"/>
        <v>141.19999999999999</v>
      </c>
      <c r="S216" s="116">
        <f t="shared" si="169"/>
        <v>185.6</v>
      </c>
      <c r="T216" s="116"/>
      <c r="U216" s="383">
        <v>64.934048592912063</v>
      </c>
      <c r="V216" s="116"/>
      <c r="Y216" s="427" t="s">
        <v>162</v>
      </c>
      <c r="Z216" s="375">
        <v>0</v>
      </c>
      <c r="AA216" s="375">
        <v>0</v>
      </c>
      <c r="AB216" s="375">
        <v>0</v>
      </c>
      <c r="AC216" s="375">
        <v>0</v>
      </c>
      <c r="AD216" s="375">
        <v>0</v>
      </c>
      <c r="AE216" s="375">
        <v>0</v>
      </c>
      <c r="AF216" s="375">
        <v>0</v>
      </c>
      <c r="AG216" s="375">
        <v>0</v>
      </c>
      <c r="AH216" s="375">
        <v>0</v>
      </c>
      <c r="AI216" s="375">
        <v>0</v>
      </c>
      <c r="AJ216" s="375">
        <v>0</v>
      </c>
      <c r="AK216" s="375">
        <v>74</v>
      </c>
      <c r="AL216" s="375">
        <v>36</v>
      </c>
      <c r="AM216" s="375">
        <v>47</v>
      </c>
      <c r="AN216" s="375">
        <v>40</v>
      </c>
      <c r="AO216" s="375">
        <v>49</v>
      </c>
      <c r="AP216" s="375">
        <v>32</v>
      </c>
      <c r="AQ216" s="372"/>
      <c r="AR216" s="372"/>
      <c r="AS216" s="692"/>
      <c r="AT216" s="427" t="s">
        <v>37</v>
      </c>
      <c r="AU216" s="566">
        <v>2</v>
      </c>
      <c r="AV216" s="566">
        <v>10</v>
      </c>
      <c r="AW216" s="566">
        <v>15</v>
      </c>
      <c r="AX216" s="566">
        <v>13</v>
      </c>
      <c r="AY216" s="566">
        <v>3</v>
      </c>
      <c r="AZ216" s="566">
        <v>9</v>
      </c>
      <c r="BA216" s="566">
        <v>19</v>
      </c>
      <c r="BB216" s="566">
        <v>25</v>
      </c>
      <c r="BC216" s="566">
        <v>21</v>
      </c>
      <c r="BD216" s="566">
        <v>24</v>
      </c>
      <c r="BE216" s="566">
        <v>31</v>
      </c>
      <c r="BF216" s="566">
        <v>23</v>
      </c>
      <c r="BG216" s="566">
        <v>16</v>
      </c>
      <c r="BH216" s="566">
        <v>17</v>
      </c>
      <c r="BI216" s="566">
        <v>27</v>
      </c>
      <c r="BJ216" s="566">
        <v>24</v>
      </c>
      <c r="BK216" s="566">
        <v>30</v>
      </c>
      <c r="BN216" s="696"/>
      <c r="BO216" s="456" t="s">
        <v>37</v>
      </c>
      <c r="BP216" s="566">
        <v>3</v>
      </c>
      <c r="BQ216" s="566">
        <v>26</v>
      </c>
      <c r="BR216" s="566">
        <v>33</v>
      </c>
      <c r="BS216" s="566">
        <v>13</v>
      </c>
      <c r="BT216" s="566">
        <v>2</v>
      </c>
      <c r="BU216" s="566">
        <v>13</v>
      </c>
      <c r="BV216" s="566">
        <v>51</v>
      </c>
      <c r="BW216" s="566">
        <v>59</v>
      </c>
      <c r="BX216" s="566">
        <v>56</v>
      </c>
      <c r="BY216" s="566">
        <v>71</v>
      </c>
      <c r="BZ216" s="566">
        <v>57</v>
      </c>
      <c r="CA216" s="566">
        <v>51</v>
      </c>
      <c r="CB216" s="566">
        <v>40</v>
      </c>
      <c r="CC216" s="566">
        <v>36</v>
      </c>
      <c r="CD216" s="566">
        <v>43</v>
      </c>
      <c r="CE216" s="566">
        <v>49</v>
      </c>
      <c r="CF216" s="566">
        <v>63</v>
      </c>
    </row>
    <row r="217" spans="2:84">
      <c r="B217" s="363" t="s">
        <v>38</v>
      </c>
      <c r="C217" s="116">
        <f t="shared" si="168"/>
        <v>157.6</v>
      </c>
      <c r="D217" s="116">
        <f t="shared" si="168"/>
        <v>112</v>
      </c>
      <c r="E217" s="116">
        <f t="shared" si="168"/>
        <v>89.6</v>
      </c>
      <c r="F217" s="116">
        <f t="shared" si="168"/>
        <v>113</v>
      </c>
      <c r="G217" s="116">
        <f t="shared" si="168"/>
        <v>103.2</v>
      </c>
      <c r="H217" s="116">
        <f t="shared" si="168"/>
        <v>148</v>
      </c>
      <c r="I217" s="116">
        <f t="shared" si="168"/>
        <v>140.4</v>
      </c>
      <c r="J217" s="116">
        <f t="shared" si="168"/>
        <v>34.200000000000003</v>
      </c>
      <c r="K217" s="116">
        <f t="shared" si="168"/>
        <v>38.4</v>
      </c>
      <c r="L217" s="116">
        <f t="shared" si="168"/>
        <v>56.8</v>
      </c>
      <c r="M217" s="116">
        <f t="shared" si="168"/>
        <v>123.6</v>
      </c>
      <c r="N217" s="116">
        <f t="shared" si="168"/>
        <v>113.60000000000001</v>
      </c>
      <c r="O217" s="116">
        <f t="shared" si="169"/>
        <v>100.39999999999999</v>
      </c>
      <c r="P217" s="116">
        <f t="shared" si="169"/>
        <v>303.40000000000003</v>
      </c>
      <c r="Q217" s="116">
        <f t="shared" si="169"/>
        <v>144.6</v>
      </c>
      <c r="R217" s="116">
        <f t="shared" si="169"/>
        <v>147.60000000000002</v>
      </c>
      <c r="S217" s="116">
        <f t="shared" si="169"/>
        <v>105.6</v>
      </c>
      <c r="T217" s="116"/>
      <c r="U217" s="383">
        <v>44.375273395088904</v>
      </c>
      <c r="V217" s="116"/>
      <c r="Y217" s="427" t="s">
        <v>37</v>
      </c>
      <c r="Z217" s="375">
        <v>4</v>
      </c>
      <c r="AA217" s="375">
        <v>32</v>
      </c>
      <c r="AB217" s="375">
        <v>45</v>
      </c>
      <c r="AC217" s="375">
        <v>28</v>
      </c>
      <c r="AD217" s="375">
        <v>9</v>
      </c>
      <c r="AE217" s="375">
        <v>28</v>
      </c>
      <c r="AF217" s="375">
        <v>60</v>
      </c>
      <c r="AG217" s="375">
        <v>91</v>
      </c>
      <c r="AH217" s="375">
        <v>77</v>
      </c>
      <c r="AI217" s="375">
        <v>99</v>
      </c>
      <c r="AJ217" s="375">
        <v>95</v>
      </c>
      <c r="AK217" s="375">
        <v>77</v>
      </c>
      <c r="AL217" s="375">
        <v>61</v>
      </c>
      <c r="AM217" s="375">
        <v>66</v>
      </c>
      <c r="AN217" s="375">
        <v>87</v>
      </c>
      <c r="AO217" s="375">
        <v>73</v>
      </c>
      <c r="AP217" s="375">
        <v>103</v>
      </c>
      <c r="AQ217" s="372"/>
      <c r="AR217" s="372"/>
      <c r="AS217" s="693"/>
      <c r="AT217" s="442" t="s">
        <v>38</v>
      </c>
      <c r="AU217" s="568">
        <v>33</v>
      </c>
      <c r="AV217" s="568">
        <v>24</v>
      </c>
      <c r="AW217" s="569">
        <v>17</v>
      </c>
      <c r="AX217" s="568">
        <v>23</v>
      </c>
      <c r="AY217" s="568">
        <v>13</v>
      </c>
      <c r="AZ217" s="569">
        <v>17</v>
      </c>
      <c r="BA217" s="569">
        <v>30</v>
      </c>
      <c r="BB217" s="569">
        <v>5</v>
      </c>
      <c r="BC217" s="569">
        <v>5</v>
      </c>
      <c r="BD217" s="569">
        <v>12</v>
      </c>
      <c r="BE217" s="569">
        <v>19</v>
      </c>
      <c r="BF217" s="569">
        <v>13</v>
      </c>
      <c r="BG217" s="569">
        <v>21</v>
      </c>
      <c r="BH217" s="569">
        <v>67</v>
      </c>
      <c r="BI217" s="569">
        <v>39</v>
      </c>
      <c r="BJ217" s="569">
        <v>31</v>
      </c>
      <c r="BK217" s="569">
        <v>30</v>
      </c>
      <c r="BN217" s="696"/>
      <c r="BO217" s="567" t="s">
        <v>38</v>
      </c>
      <c r="BP217" s="568">
        <v>55</v>
      </c>
      <c r="BQ217" s="568">
        <v>39</v>
      </c>
      <c r="BR217" s="569">
        <v>37</v>
      </c>
      <c r="BS217" s="568">
        <v>45</v>
      </c>
      <c r="BT217" s="568">
        <v>34</v>
      </c>
      <c r="BU217" s="569">
        <v>58</v>
      </c>
      <c r="BV217" s="569">
        <v>56</v>
      </c>
      <c r="BW217" s="569">
        <v>10</v>
      </c>
      <c r="BX217" s="569">
        <v>14</v>
      </c>
      <c r="BY217" s="569">
        <v>28</v>
      </c>
      <c r="BZ217" s="569">
        <v>44</v>
      </c>
      <c r="CA217" s="569">
        <v>34</v>
      </c>
      <c r="CB217" s="569">
        <v>19</v>
      </c>
      <c r="CC217" s="569">
        <v>81</v>
      </c>
      <c r="CD217" s="569">
        <v>42</v>
      </c>
      <c r="CE217" s="569">
        <v>49</v>
      </c>
      <c r="CF217" s="569">
        <v>33</v>
      </c>
    </row>
    <row r="218" spans="2:84" ht="18" customHeight="1">
      <c r="B218" s="363" t="s">
        <v>39</v>
      </c>
      <c r="C218" s="116">
        <f t="shared" ref="C218:N221" si="170">Z219</f>
        <v>0</v>
      </c>
      <c r="D218" s="116">
        <f t="shared" si="170"/>
        <v>0</v>
      </c>
      <c r="E218" s="116">
        <f t="shared" si="170"/>
        <v>0</v>
      </c>
      <c r="F218" s="116">
        <f t="shared" si="170"/>
        <v>432</v>
      </c>
      <c r="G218" s="116">
        <f t="shared" si="170"/>
        <v>375</v>
      </c>
      <c r="H218" s="116">
        <f t="shared" si="170"/>
        <v>360</v>
      </c>
      <c r="I218" s="116">
        <f t="shared" si="170"/>
        <v>427</v>
      </c>
      <c r="J218" s="116">
        <f t="shared" si="170"/>
        <v>427</v>
      </c>
      <c r="K218" s="116">
        <f t="shared" si="170"/>
        <v>333</v>
      </c>
      <c r="L218" s="116">
        <f t="shared" si="170"/>
        <v>315</v>
      </c>
      <c r="M218" s="116">
        <f t="shared" si="170"/>
        <v>285</v>
      </c>
      <c r="N218" s="116">
        <f t="shared" si="170"/>
        <v>318</v>
      </c>
      <c r="O218" s="116">
        <f t="shared" ref="O218:O221" si="171">AL219</f>
        <v>321</v>
      </c>
      <c r="P218" s="116">
        <f t="shared" ref="P218:P221" si="172">AM219</f>
        <v>320</v>
      </c>
      <c r="Q218" s="116">
        <f t="shared" ref="Q218:Q221" si="173">AN219</f>
        <v>302</v>
      </c>
      <c r="R218" s="116">
        <f t="shared" ref="R218:S221" si="174">AO219</f>
        <v>369</v>
      </c>
      <c r="S218" s="116">
        <f t="shared" si="174"/>
        <v>301</v>
      </c>
      <c r="T218" s="116"/>
      <c r="U218" s="393">
        <v>32.341923257592455</v>
      </c>
      <c r="Y218" s="427" t="s">
        <v>38</v>
      </c>
      <c r="Z218" s="375">
        <v>83</v>
      </c>
      <c r="AA218" s="375">
        <v>59</v>
      </c>
      <c r="AB218" s="375">
        <v>45</v>
      </c>
      <c r="AC218" s="375">
        <v>58</v>
      </c>
      <c r="AD218" s="375">
        <v>52</v>
      </c>
      <c r="AE218" s="375">
        <v>74</v>
      </c>
      <c r="AF218" s="375">
        <v>73</v>
      </c>
      <c r="AG218" s="375">
        <v>17</v>
      </c>
      <c r="AH218" s="375">
        <v>19</v>
      </c>
      <c r="AI218" s="375">
        <v>29</v>
      </c>
      <c r="AJ218" s="375">
        <v>66</v>
      </c>
      <c r="AK218" s="375">
        <v>61</v>
      </c>
      <c r="AL218" s="375">
        <v>53</v>
      </c>
      <c r="AM218" s="375">
        <v>161</v>
      </c>
      <c r="AN218" s="375">
        <v>81</v>
      </c>
      <c r="AO218" s="375">
        <v>80</v>
      </c>
      <c r="AP218" s="375">
        <v>58</v>
      </c>
      <c r="AQ218" s="372"/>
      <c r="AR218" s="372"/>
      <c r="AS218" s="692" t="s">
        <v>100</v>
      </c>
      <c r="AT218" s="435" t="s">
        <v>33</v>
      </c>
      <c r="AU218" s="565">
        <v>778</v>
      </c>
      <c r="AV218" s="565">
        <v>768</v>
      </c>
      <c r="AW218" s="565">
        <v>901</v>
      </c>
      <c r="AX218" s="565">
        <v>872</v>
      </c>
      <c r="AY218" s="565">
        <v>861</v>
      </c>
      <c r="AZ218" s="565">
        <v>1104</v>
      </c>
      <c r="BA218" s="565">
        <v>720</v>
      </c>
      <c r="BB218" s="565">
        <v>688</v>
      </c>
      <c r="BC218" s="565">
        <v>622</v>
      </c>
      <c r="BD218" s="565">
        <v>607</v>
      </c>
      <c r="BE218" s="565">
        <v>558</v>
      </c>
      <c r="BF218" s="566">
        <v>635</v>
      </c>
      <c r="BG218" s="566">
        <v>561</v>
      </c>
      <c r="BH218" s="566">
        <v>607</v>
      </c>
      <c r="BI218" s="566">
        <v>565</v>
      </c>
      <c r="BJ218" s="566">
        <v>521</v>
      </c>
      <c r="BK218" s="566">
        <v>348</v>
      </c>
      <c r="BN218" s="694" t="s">
        <v>52</v>
      </c>
      <c r="BO218" s="484" t="s">
        <v>33</v>
      </c>
      <c r="BP218" s="565">
        <v>1201</v>
      </c>
      <c r="BQ218" s="565">
        <v>1175</v>
      </c>
      <c r="BR218" s="565">
        <v>1344</v>
      </c>
      <c r="BS218" s="565">
        <v>1373</v>
      </c>
      <c r="BT218" s="565">
        <v>1371</v>
      </c>
      <c r="BU218" s="565">
        <v>1825</v>
      </c>
      <c r="BV218" s="565">
        <v>1260</v>
      </c>
      <c r="BW218" s="565">
        <v>1190</v>
      </c>
      <c r="BX218" s="565">
        <v>1078</v>
      </c>
      <c r="BY218" s="565">
        <v>1003</v>
      </c>
      <c r="BZ218" s="565">
        <v>989</v>
      </c>
      <c r="CA218" s="565">
        <v>1050</v>
      </c>
      <c r="CB218" s="565">
        <v>940</v>
      </c>
      <c r="CC218" s="565">
        <v>996</v>
      </c>
      <c r="CD218" s="565">
        <v>988</v>
      </c>
      <c r="CE218" s="565">
        <v>912</v>
      </c>
      <c r="CF218" s="565">
        <v>616</v>
      </c>
    </row>
    <row r="219" spans="2:84">
      <c r="B219" s="363" t="s">
        <v>15</v>
      </c>
      <c r="C219" s="116">
        <f t="shared" si="170"/>
        <v>402</v>
      </c>
      <c r="D219" s="116">
        <f t="shared" si="170"/>
        <v>435</v>
      </c>
      <c r="E219" s="116">
        <f t="shared" si="170"/>
        <v>422</v>
      </c>
      <c r="F219" s="116">
        <f t="shared" si="170"/>
        <v>399</v>
      </c>
      <c r="G219" s="116">
        <f t="shared" si="170"/>
        <v>397</v>
      </c>
      <c r="H219" s="116">
        <f t="shared" si="170"/>
        <v>417</v>
      </c>
      <c r="I219" s="116">
        <f t="shared" si="170"/>
        <v>413</v>
      </c>
      <c r="J219" s="116">
        <f t="shared" si="170"/>
        <v>486</v>
      </c>
      <c r="K219" s="116">
        <f t="shared" si="170"/>
        <v>451</v>
      </c>
      <c r="L219" s="116">
        <f t="shared" si="170"/>
        <v>394</v>
      </c>
      <c r="M219" s="116">
        <f t="shared" si="170"/>
        <v>446</v>
      </c>
      <c r="N219" s="116">
        <f t="shared" si="170"/>
        <v>399</v>
      </c>
      <c r="O219" s="116">
        <f t="shared" si="171"/>
        <v>370</v>
      </c>
      <c r="P219" s="116">
        <f t="shared" si="172"/>
        <v>445</v>
      </c>
      <c r="Q219" s="116">
        <f t="shared" si="173"/>
        <v>382</v>
      </c>
      <c r="R219" s="116">
        <f t="shared" si="174"/>
        <v>404</v>
      </c>
      <c r="S219" s="116">
        <f t="shared" si="174"/>
        <v>368</v>
      </c>
      <c r="T219" s="116"/>
      <c r="U219" s="383">
        <v>28.960509510557841</v>
      </c>
      <c r="Y219" s="427" t="s">
        <v>39</v>
      </c>
      <c r="Z219" s="375"/>
      <c r="AA219" s="375"/>
      <c r="AB219" s="375"/>
      <c r="AC219" s="375">
        <v>432</v>
      </c>
      <c r="AD219" s="375">
        <v>375</v>
      </c>
      <c r="AE219" s="375">
        <v>360</v>
      </c>
      <c r="AF219" s="375">
        <v>427</v>
      </c>
      <c r="AG219" s="375">
        <v>427</v>
      </c>
      <c r="AH219" s="375">
        <v>333</v>
      </c>
      <c r="AI219" s="375">
        <v>315</v>
      </c>
      <c r="AJ219" s="375">
        <v>285</v>
      </c>
      <c r="AK219" s="375">
        <v>318</v>
      </c>
      <c r="AL219" s="375">
        <v>321</v>
      </c>
      <c r="AM219" s="375">
        <v>320</v>
      </c>
      <c r="AN219" s="375">
        <v>302</v>
      </c>
      <c r="AO219" s="375">
        <v>369</v>
      </c>
      <c r="AP219" s="375">
        <v>301</v>
      </c>
      <c r="AQ219" s="372"/>
      <c r="AR219" s="372"/>
      <c r="AS219" s="692"/>
      <c r="AT219" s="427" t="s">
        <v>9</v>
      </c>
      <c r="AU219" s="566">
        <v>545</v>
      </c>
      <c r="AV219" s="566">
        <v>585</v>
      </c>
      <c r="AW219" s="566">
        <v>631</v>
      </c>
      <c r="AX219" s="566">
        <v>660</v>
      </c>
      <c r="AY219" s="566">
        <v>643</v>
      </c>
      <c r="AZ219" s="566">
        <v>676</v>
      </c>
      <c r="BA219" s="566">
        <v>583</v>
      </c>
      <c r="BB219" s="566">
        <v>515</v>
      </c>
      <c r="BC219" s="566">
        <v>506</v>
      </c>
      <c r="BD219" s="566">
        <v>511</v>
      </c>
      <c r="BE219" s="566">
        <v>450</v>
      </c>
      <c r="BF219" s="566">
        <v>508</v>
      </c>
      <c r="BG219" s="566">
        <v>481</v>
      </c>
      <c r="BH219" s="566">
        <v>497</v>
      </c>
      <c r="BI219" s="566">
        <v>440</v>
      </c>
      <c r="BJ219" s="566">
        <v>409</v>
      </c>
      <c r="BK219" s="566">
        <v>318</v>
      </c>
      <c r="BN219" s="692"/>
      <c r="BO219" s="456" t="s">
        <v>9</v>
      </c>
      <c r="BP219" s="566">
        <v>873</v>
      </c>
      <c r="BQ219" s="566">
        <v>920</v>
      </c>
      <c r="BR219" s="566">
        <v>982</v>
      </c>
      <c r="BS219" s="566">
        <v>1044</v>
      </c>
      <c r="BT219" s="566">
        <v>1043</v>
      </c>
      <c r="BU219" s="566">
        <v>1244</v>
      </c>
      <c r="BV219" s="566">
        <v>1043</v>
      </c>
      <c r="BW219" s="566">
        <v>941</v>
      </c>
      <c r="BX219" s="566">
        <v>911</v>
      </c>
      <c r="BY219" s="566">
        <v>872</v>
      </c>
      <c r="BZ219" s="566">
        <v>804</v>
      </c>
      <c r="CA219" s="566">
        <v>896</v>
      </c>
      <c r="CB219" s="566">
        <v>821</v>
      </c>
      <c r="CC219" s="566">
        <v>834</v>
      </c>
      <c r="CD219" s="566">
        <v>830</v>
      </c>
      <c r="CE219" s="566">
        <v>757</v>
      </c>
      <c r="CF219" s="566">
        <v>561</v>
      </c>
    </row>
    <row r="220" spans="2:84">
      <c r="B220" s="363" t="s">
        <v>40</v>
      </c>
      <c r="C220" s="116">
        <f t="shared" si="170"/>
        <v>0</v>
      </c>
      <c r="D220" s="116">
        <f t="shared" si="170"/>
        <v>0</v>
      </c>
      <c r="E220" s="116">
        <f t="shared" si="170"/>
        <v>0</v>
      </c>
      <c r="F220" s="116">
        <f t="shared" si="170"/>
        <v>48554</v>
      </c>
      <c r="G220" s="116">
        <f t="shared" si="170"/>
        <v>47022</v>
      </c>
      <c r="H220" s="116">
        <f t="shared" si="170"/>
        <v>49275</v>
      </c>
      <c r="I220" s="116">
        <f t="shared" si="170"/>
        <v>94910</v>
      </c>
      <c r="J220" s="116">
        <f t="shared" si="170"/>
        <v>82250</v>
      </c>
      <c r="K220" s="116">
        <f t="shared" si="170"/>
        <v>116535</v>
      </c>
      <c r="L220" s="116">
        <f t="shared" si="170"/>
        <v>102286</v>
      </c>
      <c r="M220" s="116">
        <f t="shared" si="170"/>
        <v>79517</v>
      </c>
      <c r="N220" s="116">
        <f t="shared" si="170"/>
        <v>99351.450000000041</v>
      </c>
      <c r="O220" s="116">
        <f t="shared" si="171"/>
        <v>111294.39999999999</v>
      </c>
      <c r="P220" s="116">
        <f t="shared" si="172"/>
        <v>94935.239999999962</v>
      </c>
      <c r="Q220" s="116">
        <f t="shared" si="173"/>
        <v>129488.46500130008</v>
      </c>
      <c r="R220" s="116">
        <f t="shared" si="174"/>
        <v>117969.00314954475</v>
      </c>
      <c r="S220" s="116">
        <f t="shared" si="174"/>
        <v>87518.975000000035</v>
      </c>
      <c r="T220" s="116"/>
      <c r="U220" s="393">
        <v>28944.717956328903</v>
      </c>
      <c r="Y220" s="427" t="s">
        <v>15</v>
      </c>
      <c r="Z220" s="375">
        <v>402</v>
      </c>
      <c r="AA220" s="375">
        <v>435</v>
      </c>
      <c r="AB220" s="375">
        <v>422</v>
      </c>
      <c r="AC220" s="375">
        <v>399</v>
      </c>
      <c r="AD220" s="375">
        <v>397</v>
      </c>
      <c r="AE220" s="375">
        <v>417</v>
      </c>
      <c r="AF220" s="375">
        <v>413</v>
      </c>
      <c r="AG220" s="375">
        <v>486</v>
      </c>
      <c r="AH220" s="375">
        <v>451</v>
      </c>
      <c r="AI220" s="375">
        <v>394</v>
      </c>
      <c r="AJ220" s="375">
        <v>446</v>
      </c>
      <c r="AK220" s="375">
        <v>399</v>
      </c>
      <c r="AL220" s="375">
        <v>370</v>
      </c>
      <c r="AM220" s="375">
        <v>445</v>
      </c>
      <c r="AN220" s="375">
        <v>382</v>
      </c>
      <c r="AO220" s="375">
        <v>404</v>
      </c>
      <c r="AP220" s="375">
        <v>368</v>
      </c>
      <c r="AQ220" s="372"/>
      <c r="AR220" s="372"/>
      <c r="AS220" s="692"/>
      <c r="AT220" s="427" t="s">
        <v>34</v>
      </c>
      <c r="AU220" s="566">
        <v>572</v>
      </c>
      <c r="AV220" s="566">
        <v>426</v>
      </c>
      <c r="AW220" s="566">
        <v>440</v>
      </c>
      <c r="AX220" s="566">
        <v>489</v>
      </c>
      <c r="AY220" s="566">
        <v>497</v>
      </c>
      <c r="AZ220" s="566">
        <v>480</v>
      </c>
      <c r="BA220" s="566">
        <v>457</v>
      </c>
      <c r="BB220" s="566">
        <v>431</v>
      </c>
      <c r="BC220" s="566">
        <v>427</v>
      </c>
      <c r="BD220" s="566">
        <v>424</v>
      </c>
      <c r="BE220" s="566">
        <v>381</v>
      </c>
      <c r="BF220" s="566">
        <v>365</v>
      </c>
      <c r="BG220" s="566">
        <v>420</v>
      </c>
      <c r="BH220" s="566">
        <v>403</v>
      </c>
      <c r="BI220" s="566">
        <v>396</v>
      </c>
      <c r="BJ220" s="566">
        <v>369</v>
      </c>
      <c r="BK220" s="566">
        <v>295</v>
      </c>
      <c r="BN220" s="692"/>
      <c r="BO220" s="456" t="s">
        <v>34</v>
      </c>
      <c r="BP220" s="566">
        <v>1006</v>
      </c>
      <c r="BQ220" s="566">
        <v>720</v>
      </c>
      <c r="BR220" s="566">
        <v>745</v>
      </c>
      <c r="BS220" s="566">
        <v>802</v>
      </c>
      <c r="BT220" s="566">
        <v>822</v>
      </c>
      <c r="BU220" s="566">
        <v>883</v>
      </c>
      <c r="BV220" s="566">
        <v>888</v>
      </c>
      <c r="BW220" s="566">
        <v>823</v>
      </c>
      <c r="BX220" s="566">
        <v>820</v>
      </c>
      <c r="BY220" s="566">
        <v>757</v>
      </c>
      <c r="BZ220" s="566">
        <v>672</v>
      </c>
      <c r="CA220" s="566">
        <v>701</v>
      </c>
      <c r="CB220" s="566">
        <v>752</v>
      </c>
      <c r="CC220" s="566">
        <v>720</v>
      </c>
      <c r="CD220" s="566">
        <v>752</v>
      </c>
      <c r="CE220" s="566">
        <v>721</v>
      </c>
      <c r="CF220" s="566">
        <v>563</v>
      </c>
    </row>
    <row r="221" spans="2:84">
      <c r="B221" s="365" t="s">
        <v>41</v>
      </c>
      <c r="C221" s="366">
        <f t="shared" si="170"/>
        <v>18.789544321595194</v>
      </c>
      <c r="D221" s="366">
        <f t="shared" si="170"/>
        <v>20.023568503206864</v>
      </c>
      <c r="E221" s="366">
        <f t="shared" si="170"/>
        <v>20.262048278008887</v>
      </c>
      <c r="F221" s="366">
        <f t="shared" si="170"/>
        <v>18.115401818995082</v>
      </c>
      <c r="G221" s="366">
        <f t="shared" si="170"/>
        <v>17.377143227263055</v>
      </c>
      <c r="H221" s="366">
        <f t="shared" si="170"/>
        <v>17.214116879941315</v>
      </c>
      <c r="I221" s="366">
        <f t="shared" si="170"/>
        <v>19.127045627172219</v>
      </c>
      <c r="J221" s="366">
        <f t="shared" si="170"/>
        <v>21.917293846831992</v>
      </c>
      <c r="K221" s="366">
        <f t="shared" si="170"/>
        <v>22.40644531081163</v>
      </c>
      <c r="L221" s="366">
        <f t="shared" si="170"/>
        <v>24.728910126814924</v>
      </c>
      <c r="M221" s="366">
        <f t="shared" si="170"/>
        <v>25.83883442053045</v>
      </c>
      <c r="N221" s="366">
        <f t="shared" si="170"/>
        <v>29.20193115849964</v>
      </c>
      <c r="O221" s="366">
        <f t="shared" si="171"/>
        <v>27.268771454817969</v>
      </c>
      <c r="P221" s="366">
        <f t="shared" si="172"/>
        <v>30.675958332470437</v>
      </c>
      <c r="Q221" s="366">
        <f t="shared" si="173"/>
        <v>30.372729417315409</v>
      </c>
      <c r="R221" s="366">
        <f t="shared" si="174"/>
        <v>30.786143499542362</v>
      </c>
      <c r="S221" s="366">
        <f t="shared" si="174"/>
        <v>34.674859882503881</v>
      </c>
      <c r="T221" s="378"/>
      <c r="U221" s="389">
        <v>2.4110428219426434</v>
      </c>
      <c r="Y221" s="427" t="s">
        <v>40</v>
      </c>
      <c r="Z221" s="375"/>
      <c r="AA221" s="375"/>
      <c r="AB221" s="375"/>
      <c r="AC221" s="375">
        <v>48554</v>
      </c>
      <c r="AD221" s="375">
        <v>47022</v>
      </c>
      <c r="AE221" s="375">
        <v>49275</v>
      </c>
      <c r="AF221" s="375">
        <v>94910</v>
      </c>
      <c r="AG221" s="375">
        <v>82250</v>
      </c>
      <c r="AH221" s="375">
        <v>116535</v>
      </c>
      <c r="AI221" s="375">
        <v>102286</v>
      </c>
      <c r="AJ221" s="375">
        <v>79517</v>
      </c>
      <c r="AK221" s="375">
        <v>99351.450000000041</v>
      </c>
      <c r="AL221" s="375">
        <v>111294.39999999999</v>
      </c>
      <c r="AM221" s="375">
        <v>94935.239999999962</v>
      </c>
      <c r="AN221" s="375">
        <v>129488.46500130008</v>
      </c>
      <c r="AO221" s="375">
        <v>117969.00314954475</v>
      </c>
      <c r="AP221" s="375">
        <v>87518.975000000035</v>
      </c>
      <c r="AQ221" s="372"/>
      <c r="AR221" s="372"/>
      <c r="AS221" s="692"/>
      <c r="AT221" s="427" t="s">
        <v>36</v>
      </c>
      <c r="AU221" s="566">
        <v>249</v>
      </c>
      <c r="AV221" s="566">
        <v>251</v>
      </c>
      <c r="AW221" s="566">
        <v>254</v>
      </c>
      <c r="AX221" s="566">
        <v>216</v>
      </c>
      <c r="AY221" s="566">
        <v>233</v>
      </c>
      <c r="AZ221" s="566">
        <v>257</v>
      </c>
      <c r="BA221" s="566">
        <v>265</v>
      </c>
      <c r="BB221" s="566">
        <v>301</v>
      </c>
      <c r="BC221" s="566">
        <v>287</v>
      </c>
      <c r="BD221" s="566">
        <v>296</v>
      </c>
      <c r="BE221" s="566">
        <v>287</v>
      </c>
      <c r="BF221" s="566">
        <v>347</v>
      </c>
      <c r="BG221" s="566">
        <v>289</v>
      </c>
      <c r="BH221" s="566">
        <v>303</v>
      </c>
      <c r="BI221" s="566">
        <v>325</v>
      </c>
      <c r="BJ221" s="566">
        <v>324</v>
      </c>
      <c r="BK221" s="566">
        <v>280</v>
      </c>
      <c r="BN221" s="692"/>
      <c r="BO221" s="456" t="s">
        <v>36</v>
      </c>
      <c r="BP221" s="566">
        <v>352</v>
      </c>
      <c r="BQ221" s="566">
        <v>378</v>
      </c>
      <c r="BR221" s="566">
        <v>378</v>
      </c>
      <c r="BS221" s="566">
        <v>373</v>
      </c>
      <c r="BT221" s="566">
        <v>373</v>
      </c>
      <c r="BU221" s="566">
        <v>417</v>
      </c>
      <c r="BV221" s="566">
        <v>496</v>
      </c>
      <c r="BW221" s="566">
        <v>556</v>
      </c>
      <c r="BX221" s="566">
        <v>577</v>
      </c>
      <c r="BY221" s="566">
        <v>602</v>
      </c>
      <c r="BZ221" s="566">
        <v>562</v>
      </c>
      <c r="CA221" s="566">
        <v>640</v>
      </c>
      <c r="CB221" s="566">
        <v>584</v>
      </c>
      <c r="CC221" s="566">
        <v>615</v>
      </c>
      <c r="CD221" s="566">
        <v>641</v>
      </c>
      <c r="CE221" s="566">
        <v>644</v>
      </c>
      <c r="CF221" s="566">
        <v>584</v>
      </c>
    </row>
    <row r="222" spans="2:84">
      <c r="C222" s="363"/>
      <c r="D222" s="363"/>
      <c r="E222" s="363"/>
      <c r="O222" s="368"/>
      <c r="P222" s="368"/>
      <c r="Q222" s="368"/>
      <c r="R222" s="368"/>
      <c r="S222" s="368"/>
      <c r="U222" s="82"/>
      <c r="W222" s="362"/>
      <c r="Y222" s="442" t="s">
        <v>41</v>
      </c>
      <c r="Z222" s="570">
        <v>18.789544321595194</v>
      </c>
      <c r="AA222" s="570">
        <v>20.023568503206864</v>
      </c>
      <c r="AB222" s="570">
        <v>20.262048278008887</v>
      </c>
      <c r="AC222" s="570">
        <v>18.115401818995082</v>
      </c>
      <c r="AD222" s="570">
        <v>17.377143227263055</v>
      </c>
      <c r="AE222" s="570">
        <v>17.214116879941315</v>
      </c>
      <c r="AF222" s="570">
        <v>19.127045627172219</v>
      </c>
      <c r="AG222" s="570">
        <v>21.917293846831992</v>
      </c>
      <c r="AH222" s="570">
        <v>22.40644531081163</v>
      </c>
      <c r="AI222" s="570">
        <v>24.728910126814924</v>
      </c>
      <c r="AJ222" s="570">
        <v>25.83883442053045</v>
      </c>
      <c r="AK222" s="570">
        <v>29.20193115849964</v>
      </c>
      <c r="AL222" s="570">
        <v>27.268771454817969</v>
      </c>
      <c r="AM222" s="570">
        <v>30.675958332470437</v>
      </c>
      <c r="AN222" s="570">
        <f>(AN215+AN217+$W$13*AN216)/CX13*100</f>
        <v>30.372729417315409</v>
      </c>
      <c r="AO222" s="570">
        <f t="shared" ref="AO222:AP222" si="175">(AO215+AO217+$W$13*AO216)/CY13*100</f>
        <v>30.786143499542362</v>
      </c>
      <c r="AP222" s="570">
        <f t="shared" si="175"/>
        <v>34.674859882503881</v>
      </c>
      <c r="AQ222" s="372"/>
      <c r="AR222" s="372"/>
      <c r="AS222" s="692"/>
      <c r="AT222" s="427" t="s">
        <v>162</v>
      </c>
      <c r="AU222" s="375">
        <v>0</v>
      </c>
      <c r="AV222" s="375">
        <v>0</v>
      </c>
      <c r="AW222" s="375">
        <v>0</v>
      </c>
      <c r="AX222" s="375">
        <v>0</v>
      </c>
      <c r="AY222" s="375">
        <v>0</v>
      </c>
      <c r="AZ222" s="375">
        <v>0</v>
      </c>
      <c r="BA222" s="375">
        <v>0</v>
      </c>
      <c r="BB222" s="375">
        <v>0</v>
      </c>
      <c r="BC222" s="375">
        <v>0</v>
      </c>
      <c r="BD222" s="566">
        <v>0</v>
      </c>
      <c r="BE222" s="566">
        <v>0</v>
      </c>
      <c r="BF222" s="566">
        <v>24</v>
      </c>
      <c r="BG222" s="566">
        <v>13</v>
      </c>
      <c r="BH222" s="566">
        <v>13</v>
      </c>
      <c r="BI222" s="566">
        <v>12</v>
      </c>
      <c r="BJ222" s="566">
        <v>17</v>
      </c>
      <c r="BK222" s="566">
        <v>11</v>
      </c>
      <c r="BN222" s="692"/>
      <c r="BO222" s="427" t="s">
        <v>162</v>
      </c>
      <c r="BP222" s="375">
        <v>0</v>
      </c>
      <c r="BQ222" s="375">
        <v>0</v>
      </c>
      <c r="BR222" s="375">
        <v>0</v>
      </c>
      <c r="BS222" s="375">
        <v>0</v>
      </c>
      <c r="BT222" s="375">
        <v>0</v>
      </c>
      <c r="BU222" s="375">
        <v>0</v>
      </c>
      <c r="BV222" s="375">
        <v>0</v>
      </c>
      <c r="BW222" s="375">
        <v>0</v>
      </c>
      <c r="BX222" s="375">
        <v>0</v>
      </c>
      <c r="BY222" s="566">
        <v>0</v>
      </c>
      <c r="BZ222" s="566">
        <v>0</v>
      </c>
      <c r="CA222" s="566">
        <v>56</v>
      </c>
      <c r="CB222" s="566">
        <v>22</v>
      </c>
      <c r="CC222" s="566">
        <v>28</v>
      </c>
      <c r="CD222" s="566">
        <v>25</v>
      </c>
      <c r="CE222" s="566">
        <v>34</v>
      </c>
      <c r="CF222" s="566">
        <v>23</v>
      </c>
    </row>
    <row r="223" spans="2:84">
      <c r="C223" s="363"/>
      <c r="D223" s="363"/>
      <c r="E223" s="363"/>
      <c r="U223" s="82"/>
      <c r="W223" s="116"/>
      <c r="Z223" s="427"/>
      <c r="AA223" s="427"/>
      <c r="AB223" s="427"/>
      <c r="AN223" s="360"/>
      <c r="AQ223" s="372"/>
      <c r="AR223" s="372"/>
      <c r="AS223" s="692"/>
      <c r="AT223" s="427" t="s">
        <v>37</v>
      </c>
      <c r="AU223" s="566">
        <v>2</v>
      </c>
      <c r="AV223" s="566">
        <v>12</v>
      </c>
      <c r="AW223" s="566">
        <v>18</v>
      </c>
      <c r="AX223" s="566">
        <v>10</v>
      </c>
      <c r="AY223" s="566">
        <v>2</v>
      </c>
      <c r="AZ223" s="566">
        <v>13</v>
      </c>
      <c r="BA223" s="566">
        <v>24</v>
      </c>
      <c r="BB223" s="566">
        <v>30</v>
      </c>
      <c r="BC223" s="566">
        <v>30</v>
      </c>
      <c r="BD223" s="566">
        <v>46</v>
      </c>
      <c r="BE223" s="566">
        <v>36</v>
      </c>
      <c r="BF223" s="566">
        <v>35</v>
      </c>
      <c r="BG223" s="566">
        <v>25</v>
      </c>
      <c r="BH223" s="566">
        <v>35</v>
      </c>
      <c r="BI223" s="566">
        <v>40</v>
      </c>
      <c r="BJ223" s="566">
        <v>31</v>
      </c>
      <c r="BK223" s="566">
        <v>31</v>
      </c>
      <c r="BN223" s="692"/>
      <c r="BO223" s="456" t="s">
        <v>37</v>
      </c>
      <c r="BP223" s="566">
        <v>2</v>
      </c>
      <c r="BQ223" s="566">
        <v>18</v>
      </c>
      <c r="BR223" s="566">
        <v>24</v>
      </c>
      <c r="BS223" s="566">
        <v>12</v>
      </c>
      <c r="BT223" s="566">
        <v>5</v>
      </c>
      <c r="BU223" s="566">
        <v>16</v>
      </c>
      <c r="BV223" s="566">
        <v>36</v>
      </c>
      <c r="BW223" s="566">
        <v>57</v>
      </c>
      <c r="BX223" s="566">
        <v>55</v>
      </c>
      <c r="BY223" s="566">
        <v>68</v>
      </c>
      <c r="BZ223" s="566">
        <v>75</v>
      </c>
      <c r="CA223" s="566">
        <v>54</v>
      </c>
      <c r="CB223" s="566">
        <v>39</v>
      </c>
      <c r="CC223" s="566">
        <v>49</v>
      </c>
      <c r="CD223" s="566">
        <v>63</v>
      </c>
      <c r="CE223" s="566">
        <v>48</v>
      </c>
      <c r="CF223" s="566">
        <v>57</v>
      </c>
    </row>
    <row r="224" spans="2:84" ht="18" customHeight="1">
      <c r="C224" s="363"/>
      <c r="D224" s="363"/>
      <c r="E224" s="363"/>
      <c r="U224" s="82"/>
      <c r="W224" s="116"/>
      <c r="Z224" s="427"/>
      <c r="AA224" s="427"/>
      <c r="AB224" s="427"/>
      <c r="AN224" s="360"/>
      <c r="AQ224" s="372"/>
      <c r="AR224" s="372"/>
      <c r="AS224" s="693"/>
      <c r="AT224" s="442" t="s">
        <v>38</v>
      </c>
      <c r="AU224" s="568">
        <v>29</v>
      </c>
      <c r="AV224" s="568">
        <v>17</v>
      </c>
      <c r="AW224" s="569">
        <v>13</v>
      </c>
      <c r="AX224" s="568">
        <v>21</v>
      </c>
      <c r="AY224" s="568">
        <v>24</v>
      </c>
      <c r="AZ224" s="569">
        <v>28</v>
      </c>
      <c r="BA224" s="569">
        <v>23</v>
      </c>
      <c r="BB224" s="569">
        <v>6</v>
      </c>
      <c r="BC224" s="569">
        <v>7</v>
      </c>
      <c r="BD224" s="569">
        <v>11</v>
      </c>
      <c r="BE224" s="569">
        <v>22</v>
      </c>
      <c r="BF224" s="569">
        <v>23</v>
      </c>
      <c r="BG224" s="569">
        <v>21</v>
      </c>
      <c r="BH224" s="569">
        <v>60</v>
      </c>
      <c r="BI224" s="569">
        <v>24</v>
      </c>
      <c r="BJ224" s="569">
        <v>32</v>
      </c>
      <c r="BK224" s="569">
        <v>20</v>
      </c>
      <c r="BN224" s="693"/>
      <c r="BO224" s="567" t="s">
        <v>38</v>
      </c>
      <c r="BP224" s="568">
        <v>45</v>
      </c>
      <c r="BQ224" s="568">
        <v>29</v>
      </c>
      <c r="BR224" s="569">
        <v>23</v>
      </c>
      <c r="BS224" s="568">
        <v>27</v>
      </c>
      <c r="BT224" s="568">
        <v>39</v>
      </c>
      <c r="BU224" s="569">
        <v>46</v>
      </c>
      <c r="BV224" s="569">
        <v>36</v>
      </c>
      <c r="BW224" s="569">
        <v>9</v>
      </c>
      <c r="BX224" s="569">
        <v>13</v>
      </c>
      <c r="BY224" s="569">
        <v>14</v>
      </c>
      <c r="BZ224" s="569">
        <v>39</v>
      </c>
      <c r="CA224" s="569">
        <v>43</v>
      </c>
      <c r="CB224" s="569">
        <v>39</v>
      </c>
      <c r="CC224" s="569">
        <v>106</v>
      </c>
      <c r="CD224" s="569">
        <v>38</v>
      </c>
      <c r="CE224" s="569">
        <v>46</v>
      </c>
      <c r="CF224" s="569">
        <v>32</v>
      </c>
    </row>
    <row r="225" spans="2:84" ht="18" customHeight="1">
      <c r="C225" s="363"/>
      <c r="D225" s="363"/>
      <c r="E225" s="363"/>
      <c r="U225" s="82"/>
      <c r="W225" s="116"/>
      <c r="Z225" s="427"/>
      <c r="AA225" s="427"/>
      <c r="AB225" s="427"/>
      <c r="AN225" s="360"/>
      <c r="AQ225" s="372"/>
      <c r="AR225" s="372"/>
      <c r="AS225" s="694" t="s">
        <v>101</v>
      </c>
      <c r="AT225" s="435" t="s">
        <v>33</v>
      </c>
      <c r="AU225" s="565">
        <v>296</v>
      </c>
      <c r="AV225" s="565">
        <v>249</v>
      </c>
      <c r="AW225" s="565">
        <v>276</v>
      </c>
      <c r="AX225" s="565">
        <v>262</v>
      </c>
      <c r="AY225" s="565">
        <v>265</v>
      </c>
      <c r="AZ225" s="565">
        <v>424</v>
      </c>
      <c r="BA225" s="565">
        <v>343</v>
      </c>
      <c r="BB225" s="565">
        <v>295</v>
      </c>
      <c r="BC225" s="565">
        <v>233</v>
      </c>
      <c r="BD225" s="565">
        <v>179</v>
      </c>
      <c r="BE225" s="565">
        <v>170</v>
      </c>
      <c r="BF225" s="566">
        <v>174</v>
      </c>
      <c r="BG225" s="566">
        <v>130</v>
      </c>
      <c r="BH225" s="566">
        <v>126</v>
      </c>
      <c r="BI225" s="566">
        <v>196</v>
      </c>
      <c r="BJ225" s="566">
        <v>143</v>
      </c>
      <c r="BK225" s="566">
        <v>100</v>
      </c>
      <c r="BN225" s="694" t="s">
        <v>70</v>
      </c>
      <c r="BO225" s="484" t="s">
        <v>33</v>
      </c>
      <c r="BP225" s="565">
        <v>1334</v>
      </c>
      <c r="BQ225" s="565">
        <v>1249</v>
      </c>
      <c r="BR225" s="565">
        <v>1404</v>
      </c>
      <c r="BS225" s="565">
        <v>1405</v>
      </c>
      <c r="BT225" s="565">
        <v>1384</v>
      </c>
      <c r="BU225" s="565">
        <v>1725</v>
      </c>
      <c r="BV225" s="565">
        <v>1230</v>
      </c>
      <c r="BW225" s="565">
        <v>1133</v>
      </c>
      <c r="BX225" s="565">
        <v>1057</v>
      </c>
      <c r="BY225" s="565">
        <v>958</v>
      </c>
      <c r="BZ225" s="565">
        <v>940</v>
      </c>
      <c r="CA225" s="565">
        <v>1052</v>
      </c>
      <c r="CB225" s="565">
        <v>903</v>
      </c>
      <c r="CC225" s="565">
        <v>958</v>
      </c>
      <c r="CD225" s="565">
        <v>983</v>
      </c>
      <c r="CE225" s="565">
        <v>845</v>
      </c>
      <c r="CF225" s="565">
        <v>620</v>
      </c>
    </row>
    <row r="226" spans="2:84">
      <c r="C226" s="363"/>
      <c r="D226" s="363"/>
      <c r="E226" s="363"/>
      <c r="U226" s="82"/>
      <c r="W226" s="116"/>
      <c r="Z226" s="427"/>
      <c r="AA226" s="427"/>
      <c r="AB226" s="427"/>
      <c r="AN226" s="360"/>
      <c r="AQ226" s="372"/>
      <c r="AR226" s="372"/>
      <c r="AS226" s="692"/>
      <c r="AT226" s="427" t="s">
        <v>9</v>
      </c>
      <c r="AU226" s="566">
        <v>275</v>
      </c>
      <c r="AV226" s="566">
        <v>244</v>
      </c>
      <c r="AW226" s="566">
        <v>237</v>
      </c>
      <c r="AX226" s="566">
        <v>231</v>
      </c>
      <c r="AY226" s="566">
        <v>236</v>
      </c>
      <c r="AZ226" s="566">
        <v>346</v>
      </c>
      <c r="BA226" s="566">
        <v>310</v>
      </c>
      <c r="BB226" s="566">
        <v>286</v>
      </c>
      <c r="BC226" s="566">
        <v>255</v>
      </c>
      <c r="BD226" s="566">
        <v>209</v>
      </c>
      <c r="BE226" s="566">
        <v>187</v>
      </c>
      <c r="BF226" s="566">
        <v>180</v>
      </c>
      <c r="BG226" s="566">
        <v>157</v>
      </c>
      <c r="BH226" s="566">
        <v>145</v>
      </c>
      <c r="BI226" s="566">
        <v>205</v>
      </c>
      <c r="BJ226" s="566">
        <v>184</v>
      </c>
      <c r="BK226" s="566">
        <v>143</v>
      </c>
      <c r="BN226" s="692"/>
      <c r="BO226" s="456" t="s">
        <v>9</v>
      </c>
      <c r="BP226" s="566">
        <v>943</v>
      </c>
      <c r="BQ226" s="566">
        <v>1006</v>
      </c>
      <c r="BR226" s="566">
        <v>1034</v>
      </c>
      <c r="BS226" s="566">
        <v>1073</v>
      </c>
      <c r="BT226" s="566">
        <v>1070</v>
      </c>
      <c r="BU226" s="566">
        <v>1196</v>
      </c>
      <c r="BV226" s="566">
        <v>1004</v>
      </c>
      <c r="BW226" s="566">
        <v>905</v>
      </c>
      <c r="BX226" s="566">
        <v>863</v>
      </c>
      <c r="BY226" s="566">
        <v>847</v>
      </c>
      <c r="BZ226" s="566">
        <v>774</v>
      </c>
      <c r="CA226" s="566">
        <v>866</v>
      </c>
      <c r="CB226" s="566">
        <v>797</v>
      </c>
      <c r="CC226" s="566">
        <v>801</v>
      </c>
      <c r="CD226" s="566">
        <v>788</v>
      </c>
      <c r="CE226" s="566">
        <v>725</v>
      </c>
      <c r="CF226" s="566">
        <v>580</v>
      </c>
    </row>
    <row r="227" spans="2:84">
      <c r="C227" s="363"/>
      <c r="D227" s="363"/>
      <c r="E227" s="363"/>
      <c r="U227" s="82"/>
      <c r="W227" s="116"/>
      <c r="Z227" s="427"/>
      <c r="AA227" s="427"/>
      <c r="AB227" s="427"/>
      <c r="AN227" s="360"/>
      <c r="AQ227" s="372"/>
      <c r="AR227" s="372"/>
      <c r="AS227" s="692"/>
      <c r="AT227" s="427" t="s">
        <v>34</v>
      </c>
      <c r="AU227" s="566">
        <v>291</v>
      </c>
      <c r="AV227" s="566">
        <v>229</v>
      </c>
      <c r="AW227" s="566">
        <v>207</v>
      </c>
      <c r="AX227" s="566">
        <v>218</v>
      </c>
      <c r="AY227" s="566">
        <v>217</v>
      </c>
      <c r="AZ227" s="566">
        <v>254</v>
      </c>
      <c r="BA227" s="566">
        <v>289</v>
      </c>
      <c r="BB227" s="566">
        <v>269</v>
      </c>
      <c r="BC227" s="566">
        <v>262</v>
      </c>
      <c r="BD227" s="566">
        <v>186</v>
      </c>
      <c r="BE227" s="566">
        <v>171</v>
      </c>
      <c r="BF227" s="566">
        <v>177</v>
      </c>
      <c r="BG227" s="566">
        <v>163</v>
      </c>
      <c r="BH227" s="566">
        <v>142</v>
      </c>
      <c r="BI227" s="566">
        <v>193</v>
      </c>
      <c r="BJ227" s="566">
        <v>202</v>
      </c>
      <c r="BK227" s="566">
        <v>143</v>
      </c>
      <c r="BN227" s="692"/>
      <c r="BO227" s="456" t="s">
        <v>34</v>
      </c>
      <c r="BP227" s="566">
        <v>1064</v>
      </c>
      <c r="BQ227" s="566">
        <v>774</v>
      </c>
      <c r="BR227" s="566">
        <v>763</v>
      </c>
      <c r="BS227" s="566">
        <v>829</v>
      </c>
      <c r="BT227" s="566">
        <v>838</v>
      </c>
      <c r="BU227" s="566">
        <v>853</v>
      </c>
      <c r="BV227" s="566">
        <v>821</v>
      </c>
      <c r="BW227" s="566">
        <v>764</v>
      </c>
      <c r="BX227" s="566">
        <v>767</v>
      </c>
      <c r="BY227" s="566">
        <v>689</v>
      </c>
      <c r="BZ227" s="566">
        <v>653</v>
      </c>
      <c r="CA227" s="566">
        <v>655</v>
      </c>
      <c r="CB227" s="566">
        <v>716</v>
      </c>
      <c r="CC227" s="566">
        <v>665</v>
      </c>
      <c r="CD227" s="566">
        <v>701</v>
      </c>
      <c r="CE227" s="566">
        <v>683</v>
      </c>
      <c r="CF227" s="566">
        <v>527</v>
      </c>
    </row>
    <row r="228" spans="2:84">
      <c r="C228" s="363"/>
      <c r="D228" s="363"/>
      <c r="E228" s="363"/>
      <c r="U228" s="82"/>
      <c r="V228" s="362"/>
      <c r="W228" s="116"/>
      <c r="Z228" s="427"/>
      <c r="AA228" s="427"/>
      <c r="AB228" s="427"/>
      <c r="AN228" s="360"/>
      <c r="AQ228" s="372"/>
      <c r="AR228" s="372"/>
      <c r="AS228" s="692"/>
      <c r="AT228" s="427" t="s">
        <v>36</v>
      </c>
      <c r="AU228" s="566">
        <v>137</v>
      </c>
      <c r="AV228" s="566">
        <v>159</v>
      </c>
      <c r="AW228" s="566">
        <v>153</v>
      </c>
      <c r="AX228" s="566">
        <v>152</v>
      </c>
      <c r="AY228" s="566">
        <v>139</v>
      </c>
      <c r="AZ228" s="566">
        <v>156</v>
      </c>
      <c r="BA228" s="566">
        <v>203</v>
      </c>
      <c r="BB228" s="566">
        <v>230</v>
      </c>
      <c r="BC228" s="566">
        <v>230</v>
      </c>
      <c r="BD228" s="566">
        <v>227</v>
      </c>
      <c r="BE228" s="566">
        <v>207</v>
      </c>
      <c r="BF228" s="566">
        <v>214</v>
      </c>
      <c r="BG228" s="566">
        <v>193</v>
      </c>
      <c r="BH228" s="566">
        <v>198</v>
      </c>
      <c r="BI228" s="566">
        <v>183</v>
      </c>
      <c r="BJ228" s="566">
        <v>187</v>
      </c>
      <c r="BK228" s="566">
        <v>195</v>
      </c>
      <c r="BN228" s="692"/>
      <c r="BO228" s="456" t="s">
        <v>36</v>
      </c>
      <c r="BP228" s="566">
        <v>419</v>
      </c>
      <c r="BQ228" s="566">
        <v>412</v>
      </c>
      <c r="BR228" s="566">
        <v>412</v>
      </c>
      <c r="BS228" s="566">
        <v>371</v>
      </c>
      <c r="BT228" s="566">
        <v>378</v>
      </c>
      <c r="BU228" s="566">
        <v>401</v>
      </c>
      <c r="BV228" s="566">
        <v>472</v>
      </c>
      <c r="BW228" s="566">
        <v>514</v>
      </c>
      <c r="BX228" s="566">
        <v>483</v>
      </c>
      <c r="BY228" s="566">
        <v>486</v>
      </c>
      <c r="BZ228" s="566">
        <v>474</v>
      </c>
      <c r="CA228" s="566">
        <v>545</v>
      </c>
      <c r="CB228" s="566">
        <v>531</v>
      </c>
      <c r="CC228" s="566">
        <v>524</v>
      </c>
      <c r="CD228" s="566">
        <v>537</v>
      </c>
      <c r="CE228" s="566">
        <v>526</v>
      </c>
      <c r="CF228" s="566">
        <v>507</v>
      </c>
    </row>
    <row r="229" spans="2:84">
      <c r="C229" s="363"/>
      <c r="D229" s="363"/>
      <c r="E229" s="363"/>
      <c r="U229" s="82"/>
      <c r="V229" s="116"/>
      <c r="W229" s="116"/>
      <c r="Z229" s="427"/>
      <c r="AA229" s="427"/>
      <c r="AB229" s="427"/>
      <c r="AN229" s="360"/>
      <c r="AQ229" s="372"/>
      <c r="AR229" s="372"/>
      <c r="AS229" s="692"/>
      <c r="AT229" s="427" t="s">
        <v>162</v>
      </c>
      <c r="AU229" s="375">
        <v>0</v>
      </c>
      <c r="AV229" s="375">
        <v>0</v>
      </c>
      <c r="AW229" s="375">
        <v>0</v>
      </c>
      <c r="AX229" s="375">
        <v>0</v>
      </c>
      <c r="AY229" s="375">
        <v>0</v>
      </c>
      <c r="AZ229" s="375">
        <v>0</v>
      </c>
      <c r="BA229" s="375">
        <v>0</v>
      </c>
      <c r="BB229" s="375">
        <v>0</v>
      </c>
      <c r="BC229" s="375">
        <v>0</v>
      </c>
      <c r="BD229" s="566">
        <v>0</v>
      </c>
      <c r="BE229" s="566">
        <v>0</v>
      </c>
      <c r="BF229" s="566">
        <v>10</v>
      </c>
      <c r="BG229" s="566">
        <v>3</v>
      </c>
      <c r="BH229" s="566">
        <v>5</v>
      </c>
      <c r="BI229" s="566">
        <v>8</v>
      </c>
      <c r="BJ229" s="566">
        <v>8</v>
      </c>
      <c r="BK229" s="566">
        <v>9</v>
      </c>
      <c r="BN229" s="692"/>
      <c r="BO229" s="427" t="s">
        <v>162</v>
      </c>
      <c r="BP229" s="375">
        <v>0</v>
      </c>
      <c r="BQ229" s="375">
        <v>0</v>
      </c>
      <c r="BR229" s="375">
        <v>0</v>
      </c>
      <c r="BS229" s="375">
        <v>0</v>
      </c>
      <c r="BT229" s="375">
        <v>0</v>
      </c>
      <c r="BU229" s="375">
        <v>0</v>
      </c>
      <c r="BV229" s="375">
        <v>0</v>
      </c>
      <c r="BW229" s="375">
        <v>0</v>
      </c>
      <c r="BX229" s="375">
        <v>0</v>
      </c>
      <c r="BY229" s="566">
        <v>0</v>
      </c>
      <c r="BZ229" s="566">
        <v>0</v>
      </c>
      <c r="CA229" s="566">
        <v>37</v>
      </c>
      <c r="CB229" s="566">
        <v>16</v>
      </c>
      <c r="CC229" s="566">
        <v>24</v>
      </c>
      <c r="CD229" s="566">
        <v>26</v>
      </c>
      <c r="CE229" s="566">
        <v>18</v>
      </c>
      <c r="CF229" s="566">
        <v>23</v>
      </c>
    </row>
    <row r="230" spans="2:84" ht="18" customHeight="1">
      <c r="C230" s="363"/>
      <c r="D230" s="363"/>
      <c r="E230" s="363"/>
      <c r="U230" s="82"/>
      <c r="V230" s="116"/>
      <c r="W230" s="116"/>
      <c r="Z230" s="427"/>
      <c r="AA230" s="427"/>
      <c r="AB230" s="427"/>
      <c r="AN230" s="360"/>
      <c r="AQ230" s="372"/>
      <c r="AR230" s="372"/>
      <c r="AS230" s="692"/>
      <c r="AT230" s="427" t="s">
        <v>37</v>
      </c>
      <c r="AU230" s="566">
        <v>0</v>
      </c>
      <c r="AV230" s="566">
        <v>10</v>
      </c>
      <c r="AW230" s="566">
        <v>10</v>
      </c>
      <c r="AX230" s="566">
        <v>3</v>
      </c>
      <c r="AY230" s="566">
        <v>2</v>
      </c>
      <c r="AZ230" s="566">
        <v>3</v>
      </c>
      <c r="BA230" s="566">
        <v>16</v>
      </c>
      <c r="BB230" s="566">
        <v>26</v>
      </c>
      <c r="BC230" s="566">
        <v>23</v>
      </c>
      <c r="BD230" s="566">
        <v>25</v>
      </c>
      <c r="BE230" s="566">
        <v>25</v>
      </c>
      <c r="BF230" s="566">
        <v>18</v>
      </c>
      <c r="BG230" s="566">
        <v>19</v>
      </c>
      <c r="BH230" s="566">
        <v>11</v>
      </c>
      <c r="BI230" s="566">
        <v>15</v>
      </c>
      <c r="BJ230" s="566">
        <v>15</v>
      </c>
      <c r="BK230" s="566">
        <v>23</v>
      </c>
      <c r="BN230" s="692"/>
      <c r="BO230" s="456" t="s">
        <v>37</v>
      </c>
      <c r="BP230" s="566">
        <v>1</v>
      </c>
      <c r="BQ230" s="566">
        <v>20</v>
      </c>
      <c r="BR230" s="566">
        <v>24</v>
      </c>
      <c r="BS230" s="566">
        <v>17</v>
      </c>
      <c r="BT230" s="566">
        <v>6</v>
      </c>
      <c r="BU230" s="566">
        <v>15</v>
      </c>
      <c r="BV230" s="566">
        <v>28</v>
      </c>
      <c r="BW230" s="566">
        <v>47</v>
      </c>
      <c r="BX230" s="566">
        <v>39</v>
      </c>
      <c r="BY230" s="566">
        <v>52</v>
      </c>
      <c r="BZ230" s="566">
        <v>46</v>
      </c>
      <c r="CA230" s="566">
        <v>42</v>
      </c>
      <c r="CB230" s="566">
        <v>44</v>
      </c>
      <c r="CC230" s="566">
        <v>35</v>
      </c>
      <c r="CD230" s="566">
        <v>46</v>
      </c>
      <c r="CE230" s="566">
        <v>34</v>
      </c>
      <c r="CF230" s="566">
        <v>41</v>
      </c>
    </row>
    <row r="231" spans="2:84">
      <c r="C231" s="363"/>
      <c r="D231" s="363"/>
      <c r="E231" s="363"/>
      <c r="U231" s="82"/>
      <c r="V231" s="116"/>
      <c r="W231" s="116"/>
      <c r="Z231" s="427"/>
      <c r="AA231" s="427"/>
      <c r="AB231" s="427"/>
      <c r="AN231" s="360"/>
      <c r="AQ231" s="372"/>
      <c r="AR231" s="372"/>
      <c r="AS231" s="693"/>
      <c r="AT231" s="442" t="s">
        <v>38</v>
      </c>
      <c r="AU231" s="568">
        <v>16</v>
      </c>
      <c r="AV231" s="568">
        <v>14</v>
      </c>
      <c r="AW231" s="569">
        <v>15</v>
      </c>
      <c r="AX231" s="568">
        <v>13</v>
      </c>
      <c r="AY231" s="568">
        <v>14</v>
      </c>
      <c r="AZ231" s="569">
        <v>27</v>
      </c>
      <c r="BA231" s="569">
        <v>17</v>
      </c>
      <c r="BB231" s="569">
        <v>6</v>
      </c>
      <c r="BC231" s="569">
        <v>7</v>
      </c>
      <c r="BD231" s="569">
        <v>6</v>
      </c>
      <c r="BE231" s="569">
        <v>17</v>
      </c>
      <c r="BF231" s="569">
        <v>16</v>
      </c>
      <c r="BG231" s="569">
        <v>8</v>
      </c>
      <c r="BH231" s="569">
        <v>24</v>
      </c>
      <c r="BI231" s="569">
        <v>7</v>
      </c>
      <c r="BJ231" s="569">
        <v>9</v>
      </c>
      <c r="BK231" s="569">
        <v>3</v>
      </c>
      <c r="BN231" s="693"/>
      <c r="BO231" s="567" t="s">
        <v>38</v>
      </c>
      <c r="BP231" s="568">
        <v>39</v>
      </c>
      <c r="BQ231" s="568">
        <v>32</v>
      </c>
      <c r="BR231" s="569">
        <v>28</v>
      </c>
      <c r="BS231" s="568">
        <v>32</v>
      </c>
      <c r="BT231" s="568">
        <v>30</v>
      </c>
      <c r="BU231" s="569">
        <v>50</v>
      </c>
      <c r="BV231" s="569">
        <v>35</v>
      </c>
      <c r="BW231" s="569">
        <v>16</v>
      </c>
      <c r="BX231" s="569">
        <v>13</v>
      </c>
      <c r="BY231" s="569">
        <v>10</v>
      </c>
      <c r="BZ231" s="569">
        <v>31</v>
      </c>
      <c r="CA231" s="569">
        <v>30</v>
      </c>
      <c r="CB231" s="569">
        <v>29</v>
      </c>
      <c r="CC231" s="569">
        <v>72</v>
      </c>
      <c r="CD231" s="569">
        <v>28</v>
      </c>
      <c r="CE231" s="569">
        <v>27</v>
      </c>
      <c r="CF231" s="569">
        <v>14</v>
      </c>
    </row>
    <row r="232" spans="2:84">
      <c r="C232" s="372"/>
      <c r="D232" s="372"/>
      <c r="E232" s="372"/>
      <c r="U232" s="82"/>
      <c r="V232" s="116"/>
      <c r="W232" s="116"/>
      <c r="AN232" s="360"/>
      <c r="AQ232" s="372"/>
      <c r="AR232" s="372"/>
      <c r="AS232" s="574"/>
      <c r="BI232" s="360"/>
      <c r="BJ232" s="360"/>
      <c r="BN232" s="576"/>
      <c r="CD232" s="360"/>
      <c r="CE232" s="360"/>
      <c r="CF232" s="360"/>
    </row>
    <row r="233" spans="2:84">
      <c r="B233" s="361" t="s">
        <v>30</v>
      </c>
      <c r="C233" s="115" t="s">
        <v>124</v>
      </c>
      <c r="D233" s="115" t="s">
        <v>123</v>
      </c>
      <c r="E233" s="115" t="s">
        <v>122</v>
      </c>
      <c r="F233" s="361" t="s">
        <v>49</v>
      </c>
      <c r="G233" s="361" t="s">
        <v>48</v>
      </c>
      <c r="H233" s="361" t="s">
        <v>47</v>
      </c>
      <c r="I233" s="361" t="s">
        <v>46</v>
      </c>
      <c r="J233" s="361" t="s">
        <v>45</v>
      </c>
      <c r="K233" s="361" t="s">
        <v>44</v>
      </c>
      <c r="L233" s="361" t="s">
        <v>43</v>
      </c>
      <c r="M233" s="361" t="s">
        <v>96</v>
      </c>
      <c r="N233" s="361" t="s">
        <v>69</v>
      </c>
      <c r="O233" s="361" t="s">
        <v>77</v>
      </c>
      <c r="P233" s="361" t="s">
        <v>161</v>
      </c>
      <c r="Q233" s="361" t="str">
        <f>Q210</f>
        <v>2018-19</v>
      </c>
      <c r="R233" s="362" t="s">
        <v>184</v>
      </c>
      <c r="S233" s="361" t="str">
        <f>S210</f>
        <v>2020-21</v>
      </c>
      <c r="T233" s="362"/>
      <c r="U233" s="382" t="s">
        <v>112</v>
      </c>
      <c r="V233" s="116"/>
      <c r="W233" s="116"/>
      <c r="Y233" s="361" t="s">
        <v>30</v>
      </c>
      <c r="Z233" s="361" t="s">
        <v>124</v>
      </c>
      <c r="AA233" s="361" t="s">
        <v>123</v>
      </c>
      <c r="AB233" s="361" t="s">
        <v>122</v>
      </c>
      <c r="AC233" s="361" t="s">
        <v>49</v>
      </c>
      <c r="AD233" s="361" t="s">
        <v>48</v>
      </c>
      <c r="AE233" s="361" t="s">
        <v>47</v>
      </c>
      <c r="AF233" s="361" t="s">
        <v>46</v>
      </c>
      <c r="AG233" s="361" t="s">
        <v>45</v>
      </c>
      <c r="AH233" s="361" t="s">
        <v>44</v>
      </c>
      <c r="AI233" s="361" t="s">
        <v>43</v>
      </c>
      <c r="AJ233" s="361" t="s">
        <v>96</v>
      </c>
      <c r="AK233" s="361" t="s">
        <v>69</v>
      </c>
      <c r="AL233" s="361" t="s">
        <v>77</v>
      </c>
      <c r="AM233" s="361" t="s">
        <v>161</v>
      </c>
      <c r="AN233" s="361" t="str">
        <f>AN210</f>
        <v>2018-19</v>
      </c>
      <c r="AO233" s="361" t="str">
        <f>AO210</f>
        <v>2019-20</v>
      </c>
      <c r="AP233" s="361" t="s">
        <v>174</v>
      </c>
      <c r="AQ233" s="372"/>
      <c r="AR233" s="372"/>
      <c r="AS233" s="574"/>
      <c r="AT233" s="564" t="s">
        <v>30</v>
      </c>
      <c r="AU233" s="564" t="s">
        <v>124</v>
      </c>
      <c r="AV233" s="564" t="s">
        <v>123</v>
      </c>
      <c r="AW233" s="564" t="s">
        <v>122</v>
      </c>
      <c r="AX233" s="564" t="s">
        <v>49</v>
      </c>
      <c r="AY233" s="564" t="s">
        <v>48</v>
      </c>
      <c r="AZ233" s="564" t="s">
        <v>47</v>
      </c>
      <c r="BA233" s="564" t="s">
        <v>46</v>
      </c>
      <c r="BB233" s="564" t="s">
        <v>45</v>
      </c>
      <c r="BC233" s="564" t="s">
        <v>44</v>
      </c>
      <c r="BD233" s="564" t="s">
        <v>43</v>
      </c>
      <c r="BE233" s="564" t="s">
        <v>96</v>
      </c>
      <c r="BF233" s="361" t="s">
        <v>69</v>
      </c>
      <c r="BG233" s="361" t="s">
        <v>77</v>
      </c>
      <c r="BH233" s="361" t="s">
        <v>161</v>
      </c>
      <c r="BI233" s="361" t="str">
        <f>BI210</f>
        <v>2018-19</v>
      </c>
      <c r="BJ233" s="361" t="str">
        <f>BJ210</f>
        <v>2019-20</v>
      </c>
      <c r="BK233" s="407" t="s">
        <v>174</v>
      </c>
      <c r="BN233" s="577"/>
      <c r="BO233" s="564" t="s">
        <v>30</v>
      </c>
      <c r="BP233" s="564" t="s">
        <v>124</v>
      </c>
      <c r="BQ233" s="564" t="s">
        <v>123</v>
      </c>
      <c r="BR233" s="564" t="s">
        <v>122</v>
      </c>
      <c r="BS233" s="564" t="s">
        <v>49</v>
      </c>
      <c r="BT233" s="564" t="s">
        <v>48</v>
      </c>
      <c r="BU233" s="564" t="s">
        <v>47</v>
      </c>
      <c r="BV233" s="564" t="s">
        <v>46</v>
      </c>
      <c r="BW233" s="564" t="s">
        <v>45</v>
      </c>
      <c r="BX233" s="564" t="s">
        <v>44</v>
      </c>
      <c r="BY233" s="564" t="s">
        <v>43</v>
      </c>
      <c r="BZ233" s="564" t="s">
        <v>96</v>
      </c>
      <c r="CA233" s="564" t="s">
        <v>69</v>
      </c>
      <c r="CB233" s="564" t="s">
        <v>77</v>
      </c>
      <c r="CC233" s="564" t="s">
        <v>161</v>
      </c>
      <c r="CD233" s="361" t="str">
        <f t="shared" ref="CD233:CE233" si="176">CD210</f>
        <v>2018-19</v>
      </c>
      <c r="CE233" s="361" t="str">
        <f t="shared" si="176"/>
        <v>2019-20</v>
      </c>
      <c r="CF233" s="361" t="str">
        <f>BK233</f>
        <v>2020-21</v>
      </c>
    </row>
    <row r="234" spans="2:84" ht="18" customHeight="1">
      <c r="B234" s="363" t="s">
        <v>33</v>
      </c>
      <c r="C234" s="364">
        <f t="shared" ref="C234:N236" si="177">Z234+AU234*$W$6+AU241*$W$8+AU248*$W$10</f>
        <v>9182.6</v>
      </c>
      <c r="D234" s="364">
        <f t="shared" si="177"/>
        <v>10054</v>
      </c>
      <c r="E234" s="364">
        <f t="shared" si="177"/>
        <v>9795.8000000000011</v>
      </c>
      <c r="F234" s="364">
        <f t="shared" si="177"/>
        <v>7078.4</v>
      </c>
      <c r="G234" s="364">
        <f t="shared" si="177"/>
        <v>10521.2</v>
      </c>
      <c r="H234" s="364">
        <f t="shared" si="177"/>
        <v>12964.2</v>
      </c>
      <c r="I234" s="364">
        <f t="shared" si="177"/>
        <v>8028</v>
      </c>
      <c r="J234" s="364">
        <f t="shared" si="177"/>
        <v>7518.2</v>
      </c>
      <c r="K234" s="364">
        <f t="shared" si="177"/>
        <v>5530</v>
      </c>
      <c r="L234" s="364">
        <f t="shared" si="177"/>
        <v>6189.6</v>
      </c>
      <c r="M234" s="364">
        <f t="shared" si="177"/>
        <v>5797</v>
      </c>
      <c r="N234" s="364">
        <f t="shared" si="177"/>
        <v>5486</v>
      </c>
      <c r="O234" s="364">
        <f t="shared" ref="O234:S236" si="178">AL234+BG234*$W$6+BG241*$W$8+BG248*$W$10</f>
        <v>4577</v>
      </c>
      <c r="P234" s="364">
        <f t="shared" si="178"/>
        <v>4743.7999999999993</v>
      </c>
      <c r="Q234" s="364">
        <f t="shared" si="178"/>
        <v>4814.2000000000007</v>
      </c>
      <c r="R234" s="364">
        <f t="shared" si="178"/>
        <v>4235</v>
      </c>
      <c r="S234" s="364">
        <f t="shared" si="178"/>
        <v>2558.8000000000002</v>
      </c>
      <c r="T234" s="116"/>
      <c r="U234" s="383">
        <v>2256.268588129034</v>
      </c>
      <c r="V234" s="116"/>
      <c r="W234" s="116"/>
      <c r="Y234" s="427" t="s">
        <v>33</v>
      </c>
      <c r="Z234" s="375">
        <v>4746</v>
      </c>
      <c r="AA234" s="375">
        <v>5176</v>
      </c>
      <c r="AB234" s="375">
        <v>5062</v>
      </c>
      <c r="AC234" s="375">
        <v>3694</v>
      </c>
      <c r="AD234" s="375">
        <v>5453</v>
      </c>
      <c r="AE234" s="375">
        <v>6666</v>
      </c>
      <c r="AF234" s="375">
        <v>4127</v>
      </c>
      <c r="AG234" s="375">
        <v>3898</v>
      </c>
      <c r="AH234" s="375">
        <v>2976</v>
      </c>
      <c r="AI234" s="375">
        <v>3289</v>
      </c>
      <c r="AJ234" s="375">
        <v>3124</v>
      </c>
      <c r="AK234" s="375">
        <v>2943</v>
      </c>
      <c r="AL234" s="375">
        <v>2427</v>
      </c>
      <c r="AM234" s="375">
        <v>2515</v>
      </c>
      <c r="AN234" s="375">
        <v>2524</v>
      </c>
      <c r="AO234" s="375">
        <v>2216</v>
      </c>
      <c r="AP234" s="375">
        <v>1406</v>
      </c>
      <c r="AQ234" s="372"/>
      <c r="AR234" s="372"/>
      <c r="AS234" s="694" t="s">
        <v>99</v>
      </c>
      <c r="AT234" s="435" t="s">
        <v>33</v>
      </c>
      <c r="AU234" s="565">
        <v>1119</v>
      </c>
      <c r="AV234" s="565">
        <v>1140</v>
      </c>
      <c r="AW234" s="565">
        <v>1059</v>
      </c>
      <c r="AX234" s="565">
        <v>900</v>
      </c>
      <c r="AY234" s="565">
        <v>1204</v>
      </c>
      <c r="AZ234" s="565">
        <v>1300</v>
      </c>
      <c r="BA234" s="565">
        <v>831</v>
      </c>
      <c r="BB234" s="565">
        <v>844</v>
      </c>
      <c r="BC234" s="565">
        <v>798</v>
      </c>
      <c r="BD234" s="565">
        <v>815</v>
      </c>
      <c r="BE234" s="565">
        <v>841</v>
      </c>
      <c r="BF234" s="565">
        <v>785</v>
      </c>
      <c r="BG234" s="565">
        <v>644</v>
      </c>
      <c r="BH234" s="565">
        <v>573</v>
      </c>
      <c r="BI234" s="565">
        <v>577</v>
      </c>
      <c r="BJ234" s="565">
        <v>489</v>
      </c>
      <c r="BK234" s="565">
        <v>430</v>
      </c>
      <c r="BN234" s="695" t="s">
        <v>51</v>
      </c>
      <c r="BO234" s="484" t="s">
        <v>33</v>
      </c>
      <c r="BP234" s="565">
        <v>1533</v>
      </c>
      <c r="BQ234" s="565">
        <v>1654</v>
      </c>
      <c r="BR234" s="565">
        <v>1549</v>
      </c>
      <c r="BS234" s="565">
        <v>1228</v>
      </c>
      <c r="BT234" s="565">
        <v>1632</v>
      </c>
      <c r="BU234" s="565">
        <v>2170</v>
      </c>
      <c r="BV234" s="565">
        <v>1497</v>
      </c>
      <c r="BW234" s="565">
        <v>1347</v>
      </c>
      <c r="BX234" s="565">
        <v>884</v>
      </c>
      <c r="BY234" s="565">
        <v>925</v>
      </c>
      <c r="BZ234" s="565">
        <v>765</v>
      </c>
      <c r="CA234" s="565">
        <v>605</v>
      </c>
      <c r="CB234" s="565">
        <v>556</v>
      </c>
      <c r="CC234" s="565">
        <v>560</v>
      </c>
      <c r="CD234" s="566">
        <v>706</v>
      </c>
      <c r="CE234" s="566">
        <v>488</v>
      </c>
      <c r="CF234" s="566">
        <v>340</v>
      </c>
    </row>
    <row r="235" spans="2:84">
      <c r="B235" s="363" t="s">
        <v>9</v>
      </c>
      <c r="C235" s="116">
        <f t="shared" si="177"/>
        <v>7975.6</v>
      </c>
      <c r="D235" s="116">
        <f t="shared" si="177"/>
        <v>7451.5999999999995</v>
      </c>
      <c r="E235" s="116">
        <f t="shared" si="177"/>
        <v>7175.4</v>
      </c>
      <c r="F235" s="116">
        <f t="shared" si="177"/>
        <v>6758.4</v>
      </c>
      <c r="G235" s="116">
        <f t="shared" si="177"/>
        <v>7088</v>
      </c>
      <c r="H235" s="116">
        <f t="shared" si="177"/>
        <v>8840</v>
      </c>
      <c r="I235" s="116">
        <f t="shared" si="177"/>
        <v>6218</v>
      </c>
      <c r="J235" s="116">
        <f t="shared" si="177"/>
        <v>6017.8</v>
      </c>
      <c r="K235" s="116">
        <f t="shared" si="177"/>
        <v>4646.6000000000004</v>
      </c>
      <c r="L235" s="116">
        <f t="shared" si="177"/>
        <v>4630.2</v>
      </c>
      <c r="M235" s="116">
        <f t="shared" si="177"/>
        <v>4392.8</v>
      </c>
      <c r="N235" s="116">
        <f t="shared" si="177"/>
        <v>4312</v>
      </c>
      <c r="O235" s="116">
        <f t="shared" si="178"/>
        <v>3692</v>
      </c>
      <c r="P235" s="116">
        <f t="shared" si="178"/>
        <v>3755.6000000000004</v>
      </c>
      <c r="Q235" s="116">
        <f t="shared" si="178"/>
        <v>3902</v>
      </c>
      <c r="R235" s="116">
        <f t="shared" si="178"/>
        <v>3706.6000000000004</v>
      </c>
      <c r="S235" s="116">
        <f t="shared" si="178"/>
        <v>2652.4</v>
      </c>
      <c r="T235" s="116"/>
      <c r="U235" s="383">
        <v>1354.6277743760811</v>
      </c>
      <c r="V235" s="116"/>
      <c r="W235" s="116"/>
      <c r="Y235" s="427" t="s">
        <v>9</v>
      </c>
      <c r="Z235" s="375">
        <v>4088</v>
      </c>
      <c r="AA235" s="375">
        <v>3841</v>
      </c>
      <c r="AB235" s="375">
        <v>3686</v>
      </c>
      <c r="AC235" s="375">
        <v>3494</v>
      </c>
      <c r="AD235" s="375">
        <v>3650</v>
      </c>
      <c r="AE235" s="375">
        <v>4527</v>
      </c>
      <c r="AF235" s="375">
        <v>3186</v>
      </c>
      <c r="AG235" s="375">
        <v>3072</v>
      </c>
      <c r="AH235" s="375">
        <v>2446</v>
      </c>
      <c r="AI235" s="375">
        <v>2430</v>
      </c>
      <c r="AJ235" s="375">
        <v>2321</v>
      </c>
      <c r="AK235" s="375">
        <v>2260</v>
      </c>
      <c r="AL235" s="375">
        <v>1934</v>
      </c>
      <c r="AM235" s="375">
        <v>1978</v>
      </c>
      <c r="AN235" s="375">
        <v>2040</v>
      </c>
      <c r="AO235" s="375">
        <v>1929</v>
      </c>
      <c r="AP235" s="375">
        <v>1405</v>
      </c>
      <c r="AQ235" s="372"/>
      <c r="AR235" s="372"/>
      <c r="AS235" s="692"/>
      <c r="AT235" s="427" t="s">
        <v>9</v>
      </c>
      <c r="AU235" s="566">
        <v>932</v>
      </c>
      <c r="AV235" s="566">
        <v>863</v>
      </c>
      <c r="AW235" s="566">
        <v>794</v>
      </c>
      <c r="AX235" s="566">
        <v>765</v>
      </c>
      <c r="AY235" s="566">
        <v>808</v>
      </c>
      <c r="AZ235" s="566">
        <v>980</v>
      </c>
      <c r="BA235" s="566">
        <v>674</v>
      </c>
      <c r="BB235" s="566">
        <v>616</v>
      </c>
      <c r="BC235" s="566">
        <v>567</v>
      </c>
      <c r="BD235" s="566">
        <v>636</v>
      </c>
      <c r="BE235" s="566">
        <v>565</v>
      </c>
      <c r="BF235" s="566">
        <v>631</v>
      </c>
      <c r="BG235" s="566">
        <v>502</v>
      </c>
      <c r="BH235" s="566">
        <v>466</v>
      </c>
      <c r="BI235" s="566">
        <v>427</v>
      </c>
      <c r="BJ235" s="566">
        <v>416</v>
      </c>
      <c r="BK235" s="566">
        <v>357</v>
      </c>
      <c r="BN235" s="696"/>
      <c r="BO235" s="456" t="s">
        <v>9</v>
      </c>
      <c r="BP235" s="566">
        <v>1515</v>
      </c>
      <c r="BQ235" s="566">
        <v>1389</v>
      </c>
      <c r="BR235" s="566">
        <v>1318</v>
      </c>
      <c r="BS235" s="566">
        <v>1190</v>
      </c>
      <c r="BT235" s="566">
        <v>1295</v>
      </c>
      <c r="BU235" s="566">
        <v>1739</v>
      </c>
      <c r="BV235" s="566">
        <v>1362</v>
      </c>
      <c r="BW235" s="566">
        <v>1346</v>
      </c>
      <c r="BX235" s="566">
        <v>922</v>
      </c>
      <c r="BY235" s="566">
        <v>922</v>
      </c>
      <c r="BZ235" s="566">
        <v>769</v>
      </c>
      <c r="CA235" s="566">
        <v>624</v>
      </c>
      <c r="CB235" s="566">
        <v>512</v>
      </c>
      <c r="CC235" s="566">
        <v>535</v>
      </c>
      <c r="CD235" s="566">
        <v>659</v>
      </c>
      <c r="CE235" s="566">
        <v>625</v>
      </c>
      <c r="CF235" s="566">
        <v>449</v>
      </c>
    </row>
    <row r="236" spans="2:84" ht="18" customHeight="1">
      <c r="B236" s="363" t="s">
        <v>34</v>
      </c>
      <c r="C236" s="116">
        <f t="shared" si="177"/>
        <v>5984.6</v>
      </c>
      <c r="D236" s="116">
        <f t="shared" si="177"/>
        <v>4967.6000000000004</v>
      </c>
      <c r="E236" s="116">
        <f t="shared" si="177"/>
        <v>5074</v>
      </c>
      <c r="F236" s="116">
        <f t="shared" si="177"/>
        <v>4684.6000000000004</v>
      </c>
      <c r="G236" s="116">
        <f t="shared" si="177"/>
        <v>4813.8</v>
      </c>
      <c r="H236" s="116">
        <f t="shared" si="177"/>
        <v>5804.2000000000007</v>
      </c>
      <c r="I236" s="116">
        <f t="shared" si="177"/>
        <v>4638</v>
      </c>
      <c r="J236" s="116">
        <f t="shared" si="177"/>
        <v>4700</v>
      </c>
      <c r="K236" s="116">
        <f t="shared" si="177"/>
        <v>3754.4</v>
      </c>
      <c r="L236" s="116">
        <f t="shared" si="177"/>
        <v>3290.3999999999996</v>
      </c>
      <c r="M236" s="116">
        <f t="shared" si="177"/>
        <v>3267.4</v>
      </c>
      <c r="N236" s="116">
        <f t="shared" si="177"/>
        <v>3075.2000000000003</v>
      </c>
      <c r="O236" s="116">
        <f t="shared" si="178"/>
        <v>3116.6</v>
      </c>
      <c r="P236" s="116">
        <f t="shared" si="178"/>
        <v>3051.6000000000004</v>
      </c>
      <c r="Q236" s="116">
        <f t="shared" si="178"/>
        <v>3066</v>
      </c>
      <c r="R236" s="116">
        <f t="shared" si="178"/>
        <v>3274.6</v>
      </c>
      <c r="S236" s="116">
        <f t="shared" si="178"/>
        <v>2647</v>
      </c>
      <c r="T236" s="116"/>
      <c r="U236" s="383">
        <v>818.40257656812298</v>
      </c>
      <c r="V236" s="116"/>
      <c r="Y236" s="427" t="s">
        <v>34</v>
      </c>
      <c r="Z236" s="375">
        <v>3081</v>
      </c>
      <c r="AA236" s="375">
        <v>2536</v>
      </c>
      <c r="AB236" s="375">
        <v>2593</v>
      </c>
      <c r="AC236" s="375">
        <v>2388</v>
      </c>
      <c r="AD236" s="375">
        <v>2457</v>
      </c>
      <c r="AE236" s="375">
        <v>2933</v>
      </c>
      <c r="AF236" s="375">
        <v>2348</v>
      </c>
      <c r="AG236" s="375">
        <v>2360</v>
      </c>
      <c r="AH236" s="375">
        <v>1911</v>
      </c>
      <c r="AI236" s="375">
        <v>1700</v>
      </c>
      <c r="AJ236" s="375">
        <v>1694</v>
      </c>
      <c r="AK236" s="375">
        <v>1591</v>
      </c>
      <c r="AL236" s="375">
        <v>1613</v>
      </c>
      <c r="AM236" s="375">
        <v>1581</v>
      </c>
      <c r="AN236" s="375">
        <v>1595</v>
      </c>
      <c r="AO236" s="375">
        <v>1700</v>
      </c>
      <c r="AP236" s="375">
        <v>1377</v>
      </c>
      <c r="AQ236" s="372"/>
      <c r="AR236" s="372"/>
      <c r="AS236" s="692"/>
      <c r="AT236" s="427" t="s">
        <v>34</v>
      </c>
      <c r="AU236" s="566">
        <v>731</v>
      </c>
      <c r="AV236" s="566">
        <v>551</v>
      </c>
      <c r="AW236" s="566">
        <v>608</v>
      </c>
      <c r="AX236" s="566">
        <v>501</v>
      </c>
      <c r="AY236" s="566">
        <v>535</v>
      </c>
      <c r="AZ236" s="566">
        <v>572</v>
      </c>
      <c r="BA236" s="566">
        <v>465</v>
      </c>
      <c r="BB236" s="566">
        <v>447</v>
      </c>
      <c r="BC236" s="566">
        <v>391</v>
      </c>
      <c r="BD236" s="566">
        <v>399</v>
      </c>
      <c r="BE236" s="566">
        <v>401</v>
      </c>
      <c r="BF236" s="566">
        <v>358</v>
      </c>
      <c r="BG236" s="566">
        <v>410</v>
      </c>
      <c r="BH236" s="566">
        <v>411</v>
      </c>
      <c r="BI236" s="566">
        <v>354</v>
      </c>
      <c r="BJ236" s="566">
        <v>332</v>
      </c>
      <c r="BK236" s="566">
        <v>312</v>
      </c>
      <c r="BN236" s="696"/>
      <c r="BO236" s="456" t="s">
        <v>34</v>
      </c>
      <c r="BP236" s="566">
        <v>1250</v>
      </c>
      <c r="BQ236" s="566">
        <v>1133</v>
      </c>
      <c r="BR236" s="566">
        <v>1148</v>
      </c>
      <c r="BS236" s="566">
        <v>991</v>
      </c>
      <c r="BT236" s="566">
        <v>1089</v>
      </c>
      <c r="BU236" s="566">
        <v>1404</v>
      </c>
      <c r="BV236" s="566">
        <v>1152</v>
      </c>
      <c r="BW236" s="566">
        <v>1204</v>
      </c>
      <c r="BX236" s="566">
        <v>897</v>
      </c>
      <c r="BY236" s="566">
        <v>731</v>
      </c>
      <c r="BZ236" s="566">
        <v>683</v>
      </c>
      <c r="CA236" s="566">
        <v>593</v>
      </c>
      <c r="CB236" s="566">
        <v>526</v>
      </c>
      <c r="CC236" s="566">
        <v>494</v>
      </c>
      <c r="CD236" s="566">
        <v>566</v>
      </c>
      <c r="CE236" s="566">
        <v>606</v>
      </c>
      <c r="CF236" s="566">
        <v>517</v>
      </c>
    </row>
    <row r="237" spans="2:84">
      <c r="B237" s="363" t="s">
        <v>35</v>
      </c>
      <c r="C237" s="116">
        <f t="shared" ref="C237:N237" si="179">Z237</f>
        <v>53</v>
      </c>
      <c r="D237" s="116">
        <f t="shared" si="179"/>
        <v>192</v>
      </c>
      <c r="E237" s="116">
        <f t="shared" si="179"/>
        <v>237</v>
      </c>
      <c r="F237" s="116">
        <f t="shared" si="179"/>
        <v>143</v>
      </c>
      <c r="G237" s="116">
        <f t="shared" si="179"/>
        <v>267</v>
      </c>
      <c r="H237" s="116">
        <f t="shared" si="179"/>
        <v>421</v>
      </c>
      <c r="I237" s="116">
        <f t="shared" si="179"/>
        <v>367</v>
      </c>
      <c r="J237" s="116">
        <f t="shared" si="179"/>
        <v>409</v>
      </c>
      <c r="K237" s="116">
        <f t="shared" si="179"/>
        <v>407</v>
      </c>
      <c r="L237" s="116">
        <f t="shared" si="179"/>
        <v>582</v>
      </c>
      <c r="M237" s="116">
        <f t="shared" si="179"/>
        <v>692</v>
      </c>
      <c r="N237" s="116">
        <f t="shared" si="179"/>
        <v>910</v>
      </c>
      <c r="O237" s="116">
        <f t="shared" ref="O237" si="180">AL237</f>
        <v>947</v>
      </c>
      <c r="P237" s="116">
        <f t="shared" ref="P237" si="181">AM237</f>
        <v>786</v>
      </c>
      <c r="Q237" s="116">
        <f t="shared" ref="Q237" si="182">AN237</f>
        <v>1012</v>
      </c>
      <c r="R237" s="116">
        <f t="shared" ref="R237:S237" si="183">AO237</f>
        <v>1376</v>
      </c>
      <c r="S237" s="116">
        <f t="shared" si="183"/>
        <v>1002</v>
      </c>
      <c r="T237" s="116"/>
      <c r="U237" s="383">
        <v>157.67603918583612</v>
      </c>
      <c r="V237" s="116"/>
      <c r="Y237" s="427" t="s">
        <v>35</v>
      </c>
      <c r="Z237" s="375">
        <v>53</v>
      </c>
      <c r="AA237" s="375">
        <v>192</v>
      </c>
      <c r="AB237" s="375">
        <v>237</v>
      </c>
      <c r="AC237" s="375">
        <v>143</v>
      </c>
      <c r="AD237" s="375">
        <v>267</v>
      </c>
      <c r="AE237" s="375">
        <v>421</v>
      </c>
      <c r="AF237" s="375">
        <v>367</v>
      </c>
      <c r="AG237" s="375">
        <v>409</v>
      </c>
      <c r="AH237" s="375">
        <v>407</v>
      </c>
      <c r="AI237" s="375">
        <v>582</v>
      </c>
      <c r="AJ237" s="375">
        <v>692</v>
      </c>
      <c r="AK237" s="375">
        <v>910</v>
      </c>
      <c r="AL237" s="375">
        <v>947</v>
      </c>
      <c r="AM237" s="375">
        <v>786</v>
      </c>
      <c r="AN237" s="375">
        <v>1012</v>
      </c>
      <c r="AO237" s="375">
        <v>1376</v>
      </c>
      <c r="AP237" s="375">
        <v>1002</v>
      </c>
      <c r="AQ237" s="372"/>
      <c r="AR237" s="372"/>
      <c r="AS237" s="692"/>
      <c r="AT237" s="427" t="s">
        <v>36</v>
      </c>
      <c r="AU237" s="566">
        <v>216</v>
      </c>
      <c r="AV237" s="566">
        <v>212</v>
      </c>
      <c r="AW237" s="566">
        <v>151</v>
      </c>
      <c r="AX237" s="566">
        <v>175</v>
      </c>
      <c r="AY237" s="566">
        <v>133</v>
      </c>
      <c r="AZ237" s="566">
        <v>122</v>
      </c>
      <c r="BA237" s="566">
        <v>154</v>
      </c>
      <c r="BB237" s="566">
        <v>138</v>
      </c>
      <c r="BC237" s="566">
        <v>173</v>
      </c>
      <c r="BD237" s="566">
        <v>155</v>
      </c>
      <c r="BE237" s="566">
        <v>144</v>
      </c>
      <c r="BF237" s="566">
        <v>144</v>
      </c>
      <c r="BG237" s="566">
        <v>173</v>
      </c>
      <c r="BH237" s="566">
        <v>206</v>
      </c>
      <c r="BI237" s="566">
        <v>164</v>
      </c>
      <c r="BJ237" s="566">
        <v>173</v>
      </c>
      <c r="BK237" s="566">
        <v>158</v>
      </c>
      <c r="BN237" s="696"/>
      <c r="BO237" s="456" t="s">
        <v>36</v>
      </c>
      <c r="BP237" s="566">
        <v>494</v>
      </c>
      <c r="BQ237" s="566">
        <v>580</v>
      </c>
      <c r="BR237" s="566">
        <v>547</v>
      </c>
      <c r="BS237" s="566">
        <v>523</v>
      </c>
      <c r="BT237" s="566">
        <v>420</v>
      </c>
      <c r="BU237" s="566">
        <v>445</v>
      </c>
      <c r="BV237" s="566">
        <v>607</v>
      </c>
      <c r="BW237" s="566">
        <v>586</v>
      </c>
      <c r="BX237" s="566">
        <v>630</v>
      </c>
      <c r="BY237" s="566">
        <v>579</v>
      </c>
      <c r="BZ237" s="566">
        <v>449</v>
      </c>
      <c r="CA237" s="566">
        <v>418</v>
      </c>
      <c r="CB237" s="566">
        <v>490</v>
      </c>
      <c r="CC237" s="566">
        <v>481</v>
      </c>
      <c r="CD237" s="566">
        <v>381</v>
      </c>
      <c r="CE237" s="566">
        <v>492</v>
      </c>
      <c r="CF237" s="566">
        <v>469</v>
      </c>
    </row>
    <row r="238" spans="2:84">
      <c r="B238" s="363" t="s">
        <v>36</v>
      </c>
      <c r="C238" s="116">
        <f t="shared" ref="C238:N238" si="184">Z238+$W$13*Z239+$W$6*(AU237+$W$13*AU238)+$W$8*(AU244+$W$13*AU245)+$W$10*(AU251+$W$13*AU252)</f>
        <v>1403.8</v>
      </c>
      <c r="D238" s="116">
        <f t="shared" si="184"/>
        <v>1594</v>
      </c>
      <c r="E238" s="116">
        <f t="shared" si="184"/>
        <v>1490</v>
      </c>
      <c r="F238" s="116">
        <f t="shared" si="184"/>
        <v>1454.2</v>
      </c>
      <c r="G238" s="116">
        <f t="shared" si="184"/>
        <v>1207.8</v>
      </c>
      <c r="H238" s="116">
        <f t="shared" si="184"/>
        <v>1338.1999999999998</v>
      </c>
      <c r="I238" s="116">
        <f t="shared" si="184"/>
        <v>1695</v>
      </c>
      <c r="J238" s="116">
        <f t="shared" si="184"/>
        <v>1629.6000000000001</v>
      </c>
      <c r="K238" s="116">
        <f t="shared" si="184"/>
        <v>1802.6000000000001</v>
      </c>
      <c r="L238" s="116">
        <f t="shared" si="184"/>
        <v>1688.4</v>
      </c>
      <c r="M238" s="116">
        <f t="shared" si="184"/>
        <v>1374.2</v>
      </c>
      <c r="N238" s="116">
        <f t="shared" si="184"/>
        <v>1435.3</v>
      </c>
      <c r="O238" s="116">
        <f>AL238+$W$13*AL239+$W$6*(BG237+$W$13*BG238)+$W$8*(BG244+$W$13*BG245)+$W$10*(BG251+$W$13*BG252)</f>
        <v>1799.3999999999999</v>
      </c>
      <c r="P238" s="116">
        <f>AM238+$W$13*AM239+$W$6*(BH237+$W$13*BH238)+$W$8*(BH244+$W$13*BH245)+$W$10*(BH251+$W$13*BH252)</f>
        <v>1944.1</v>
      </c>
      <c r="Q238" s="116">
        <f>AN238+$W$13*AN239+$W$6*(BI237+$W$13*BI238)+$W$8*(BI244+$W$13*BI245)+$W$10*(BI251+$W$13*BI252)</f>
        <v>1593.8</v>
      </c>
      <c r="R238" s="116">
        <f>AO238+$W$13*AO239+$W$6*(BJ237+$W$13*BJ238)+$W$8*(BJ244+$W$13*BJ245)+$W$10*(BJ251+$W$13*BJ252)</f>
        <v>1804.3</v>
      </c>
      <c r="S238" s="116">
        <f>AP238+$W$13*AP239+$W$6*(BK237+$W$13*BK238)+$W$8*(BK244+$W$13*BK245)+$W$10*(BK251+$W$13*BK252)</f>
        <v>1808.3</v>
      </c>
      <c r="T238" s="116"/>
      <c r="U238" s="383">
        <v>183.10148370052389</v>
      </c>
      <c r="V238" s="116"/>
      <c r="Y238" s="427" t="s">
        <v>36</v>
      </c>
      <c r="Z238" s="375">
        <v>725</v>
      </c>
      <c r="AA238" s="375">
        <v>809</v>
      </c>
      <c r="AB238" s="375">
        <v>745</v>
      </c>
      <c r="AC238" s="375">
        <v>733</v>
      </c>
      <c r="AD238" s="375">
        <v>609</v>
      </c>
      <c r="AE238" s="375">
        <v>664</v>
      </c>
      <c r="AF238" s="375">
        <v>841</v>
      </c>
      <c r="AG238" s="375">
        <v>808</v>
      </c>
      <c r="AH238" s="375">
        <v>897</v>
      </c>
      <c r="AI238" s="375">
        <v>839</v>
      </c>
      <c r="AJ238" s="375">
        <v>690</v>
      </c>
      <c r="AK238" s="375">
        <v>685</v>
      </c>
      <c r="AL238" s="375">
        <v>854</v>
      </c>
      <c r="AM238" s="375">
        <v>922</v>
      </c>
      <c r="AN238" s="375">
        <v>760</v>
      </c>
      <c r="AO238" s="375">
        <v>869</v>
      </c>
      <c r="AP238" s="375">
        <v>874</v>
      </c>
      <c r="AQ238" s="372"/>
      <c r="AR238" s="372"/>
      <c r="AS238" s="692"/>
      <c r="AT238" s="427" t="s">
        <v>162</v>
      </c>
      <c r="AU238" s="375">
        <v>0</v>
      </c>
      <c r="AV238" s="375">
        <v>0</v>
      </c>
      <c r="AW238" s="375">
        <v>0</v>
      </c>
      <c r="AX238" s="375">
        <v>0</v>
      </c>
      <c r="AY238" s="375">
        <v>0</v>
      </c>
      <c r="AZ238" s="375">
        <v>0</v>
      </c>
      <c r="BA238" s="375">
        <v>0</v>
      </c>
      <c r="BB238" s="375">
        <v>0</v>
      </c>
      <c r="BC238" s="375">
        <v>0</v>
      </c>
      <c r="BD238" s="566">
        <v>0</v>
      </c>
      <c r="BE238" s="566">
        <v>0</v>
      </c>
      <c r="BF238" s="566">
        <v>10</v>
      </c>
      <c r="BG238" s="566">
        <v>13</v>
      </c>
      <c r="BH238" s="566">
        <v>23</v>
      </c>
      <c r="BI238" s="566">
        <v>14</v>
      </c>
      <c r="BJ238" s="566">
        <v>14</v>
      </c>
      <c r="BK238" s="566">
        <v>13</v>
      </c>
      <c r="BN238" s="696"/>
      <c r="BO238" s="427" t="s">
        <v>162</v>
      </c>
      <c r="BP238" s="375">
        <v>0</v>
      </c>
      <c r="BQ238" s="375">
        <v>0</v>
      </c>
      <c r="BR238" s="375">
        <v>0</v>
      </c>
      <c r="BS238" s="375">
        <v>0</v>
      </c>
      <c r="BT238" s="375">
        <v>0</v>
      </c>
      <c r="BU238" s="375">
        <v>0</v>
      </c>
      <c r="BV238" s="375">
        <v>0</v>
      </c>
      <c r="BW238" s="375">
        <v>0</v>
      </c>
      <c r="BX238" s="375">
        <v>0</v>
      </c>
      <c r="BY238" s="566">
        <v>0</v>
      </c>
      <c r="BZ238" s="566">
        <v>0</v>
      </c>
      <c r="CA238" s="566">
        <v>49</v>
      </c>
      <c r="CB238" s="566">
        <v>69</v>
      </c>
      <c r="CC238" s="566">
        <v>58</v>
      </c>
      <c r="CD238" s="566">
        <v>38</v>
      </c>
      <c r="CE238" s="566">
        <v>37</v>
      </c>
      <c r="CF238" s="566">
        <v>39</v>
      </c>
    </row>
    <row r="239" spans="2:84">
      <c r="B239" s="363" t="s">
        <v>37</v>
      </c>
      <c r="C239" s="116">
        <f t="shared" ref="C239:N240" si="185">Z240+AU239*$W$6+AU246*$W$8+AU253*$W$10</f>
        <v>59.4</v>
      </c>
      <c r="D239" s="116">
        <f t="shared" si="185"/>
        <v>50.6</v>
      </c>
      <c r="E239" s="116">
        <f t="shared" si="185"/>
        <v>36</v>
      </c>
      <c r="F239" s="116">
        <f t="shared" si="185"/>
        <v>85.800000000000011</v>
      </c>
      <c r="G239" s="116">
        <f t="shared" si="185"/>
        <v>83.199999999999989</v>
      </c>
      <c r="H239" s="116">
        <f t="shared" si="185"/>
        <v>110</v>
      </c>
      <c r="I239" s="116">
        <f t="shared" si="185"/>
        <v>119.39999999999999</v>
      </c>
      <c r="J239" s="116">
        <f t="shared" si="185"/>
        <v>93</v>
      </c>
      <c r="K239" s="116">
        <f t="shared" si="185"/>
        <v>124.39999999999999</v>
      </c>
      <c r="L239" s="116">
        <f t="shared" si="185"/>
        <v>63.6</v>
      </c>
      <c r="M239" s="116">
        <f t="shared" si="185"/>
        <v>62.4</v>
      </c>
      <c r="N239" s="116">
        <f t="shared" si="185"/>
        <v>27.799999999999997</v>
      </c>
      <c r="O239" s="116">
        <f t="shared" ref="O239:S240" si="186">AL240+BG239*$W$6+BG246*$W$8+BG253*$W$10</f>
        <v>47.4</v>
      </c>
      <c r="P239" s="116">
        <f t="shared" si="186"/>
        <v>64.2</v>
      </c>
      <c r="Q239" s="116">
        <f t="shared" si="186"/>
        <v>80.2</v>
      </c>
      <c r="R239" s="116">
        <f t="shared" si="186"/>
        <v>63.599999999999994</v>
      </c>
      <c r="S239" s="116">
        <f t="shared" si="186"/>
        <v>51.800000000000004</v>
      </c>
      <c r="T239" s="116"/>
      <c r="U239" s="383">
        <v>29.950655715322466</v>
      </c>
      <c r="V239" s="116"/>
      <c r="Y239" s="427" t="s">
        <v>162</v>
      </c>
      <c r="Z239" s="375">
        <v>0</v>
      </c>
      <c r="AA239" s="375">
        <v>0</v>
      </c>
      <c r="AB239" s="375">
        <v>0</v>
      </c>
      <c r="AC239" s="375">
        <v>0</v>
      </c>
      <c r="AD239" s="375">
        <v>0</v>
      </c>
      <c r="AE239" s="375">
        <v>0</v>
      </c>
      <c r="AF239" s="375">
        <v>0</v>
      </c>
      <c r="AG239" s="375">
        <v>0</v>
      </c>
      <c r="AH239" s="375">
        <v>0</v>
      </c>
      <c r="AI239" s="375">
        <v>0</v>
      </c>
      <c r="AJ239" s="375">
        <v>0</v>
      </c>
      <c r="AK239" s="375">
        <v>77</v>
      </c>
      <c r="AL239" s="375">
        <v>111</v>
      </c>
      <c r="AM239" s="375">
        <v>122</v>
      </c>
      <c r="AN239" s="375">
        <v>88</v>
      </c>
      <c r="AO239" s="375">
        <v>86</v>
      </c>
      <c r="AP239" s="375">
        <v>88</v>
      </c>
      <c r="AQ239" s="372"/>
      <c r="AR239" s="372"/>
      <c r="AS239" s="692"/>
      <c r="AT239" s="427" t="s">
        <v>37</v>
      </c>
      <c r="AU239" s="566">
        <v>7</v>
      </c>
      <c r="AV239" s="566">
        <v>12</v>
      </c>
      <c r="AW239" s="566">
        <v>5</v>
      </c>
      <c r="AX239" s="566">
        <v>23</v>
      </c>
      <c r="AY239" s="566">
        <v>17</v>
      </c>
      <c r="AZ239" s="566">
        <v>21</v>
      </c>
      <c r="BA239" s="566">
        <v>22</v>
      </c>
      <c r="BB239" s="566">
        <v>14</v>
      </c>
      <c r="BC239" s="566">
        <v>16</v>
      </c>
      <c r="BD239" s="566">
        <v>7</v>
      </c>
      <c r="BE239" s="566">
        <v>6</v>
      </c>
      <c r="BF239" s="566">
        <v>3</v>
      </c>
      <c r="BG239" s="566">
        <v>3</v>
      </c>
      <c r="BH239" s="566">
        <v>9</v>
      </c>
      <c r="BI239" s="566">
        <v>9</v>
      </c>
      <c r="BJ239" s="566">
        <v>8</v>
      </c>
      <c r="BK239" s="566">
        <v>4</v>
      </c>
      <c r="BN239" s="696"/>
      <c r="BO239" s="456" t="s">
        <v>37</v>
      </c>
      <c r="BP239" s="566">
        <v>22</v>
      </c>
      <c r="BQ239" s="566">
        <v>14</v>
      </c>
      <c r="BR239" s="566">
        <v>10</v>
      </c>
      <c r="BS239" s="566">
        <v>30</v>
      </c>
      <c r="BT239" s="566">
        <v>30</v>
      </c>
      <c r="BU239" s="566">
        <v>43</v>
      </c>
      <c r="BV239" s="566">
        <v>52</v>
      </c>
      <c r="BW239" s="566">
        <v>32</v>
      </c>
      <c r="BX239" s="566">
        <v>39</v>
      </c>
      <c r="BY239" s="566">
        <v>21</v>
      </c>
      <c r="BZ239" s="566">
        <v>18</v>
      </c>
      <c r="CA239" s="566">
        <v>4</v>
      </c>
      <c r="CB239" s="566">
        <v>10</v>
      </c>
      <c r="CC239" s="566">
        <v>21</v>
      </c>
      <c r="CD239" s="566">
        <v>28</v>
      </c>
      <c r="CE239" s="566">
        <v>23</v>
      </c>
      <c r="CF239" s="566">
        <v>20</v>
      </c>
    </row>
    <row r="240" spans="2:84">
      <c r="B240" s="363" t="s">
        <v>38</v>
      </c>
      <c r="C240" s="116">
        <f t="shared" si="185"/>
        <v>616.19999999999993</v>
      </c>
      <c r="D240" s="116">
        <f t="shared" si="185"/>
        <v>586</v>
      </c>
      <c r="E240" s="116">
        <f t="shared" si="185"/>
        <v>791.4</v>
      </c>
      <c r="F240" s="116">
        <f t="shared" si="185"/>
        <v>693.80000000000007</v>
      </c>
      <c r="G240" s="116">
        <f t="shared" si="185"/>
        <v>655.80000000000007</v>
      </c>
      <c r="H240" s="116">
        <f t="shared" si="185"/>
        <v>785.59999999999991</v>
      </c>
      <c r="I240" s="116">
        <f t="shared" si="185"/>
        <v>718.2</v>
      </c>
      <c r="J240" s="116">
        <f t="shared" si="185"/>
        <v>852.8</v>
      </c>
      <c r="K240" s="116">
        <f t="shared" si="185"/>
        <v>731.2</v>
      </c>
      <c r="L240" s="116">
        <f t="shared" si="185"/>
        <v>757.4</v>
      </c>
      <c r="M240" s="116">
        <f t="shared" si="185"/>
        <v>647.80000000000007</v>
      </c>
      <c r="N240" s="116">
        <f t="shared" si="185"/>
        <v>522.6</v>
      </c>
      <c r="O240" s="116">
        <f t="shared" si="186"/>
        <v>664</v>
      </c>
      <c r="P240" s="116">
        <f t="shared" si="186"/>
        <v>403.2</v>
      </c>
      <c r="Q240" s="116">
        <f t="shared" si="186"/>
        <v>451.2</v>
      </c>
      <c r="R240" s="116">
        <f t="shared" si="186"/>
        <v>236.79999999999998</v>
      </c>
      <c r="S240" s="116">
        <f t="shared" si="186"/>
        <v>356.8</v>
      </c>
      <c r="T240" s="116"/>
      <c r="U240" s="383">
        <v>82.730300777083542</v>
      </c>
      <c r="Y240" s="427" t="s">
        <v>37</v>
      </c>
      <c r="Z240" s="375">
        <v>32</v>
      </c>
      <c r="AA240" s="375">
        <v>28</v>
      </c>
      <c r="AB240" s="375">
        <v>18</v>
      </c>
      <c r="AC240" s="375">
        <v>46</v>
      </c>
      <c r="AD240" s="375">
        <v>44</v>
      </c>
      <c r="AE240" s="375">
        <v>58</v>
      </c>
      <c r="AF240" s="375">
        <v>63</v>
      </c>
      <c r="AG240" s="375">
        <v>49</v>
      </c>
      <c r="AH240" s="375">
        <v>63</v>
      </c>
      <c r="AI240" s="375">
        <v>32</v>
      </c>
      <c r="AJ240" s="375">
        <v>33</v>
      </c>
      <c r="AK240" s="375">
        <v>14</v>
      </c>
      <c r="AL240" s="375">
        <v>24</v>
      </c>
      <c r="AM240" s="375">
        <v>32</v>
      </c>
      <c r="AN240" s="375">
        <v>40</v>
      </c>
      <c r="AO240" s="375">
        <v>32</v>
      </c>
      <c r="AP240" s="375">
        <v>26</v>
      </c>
      <c r="AQ240" s="372"/>
      <c r="AR240" s="372"/>
      <c r="AS240" s="693"/>
      <c r="AT240" s="442" t="s">
        <v>38</v>
      </c>
      <c r="AU240" s="568">
        <v>116</v>
      </c>
      <c r="AV240" s="568">
        <v>101</v>
      </c>
      <c r="AW240" s="569">
        <v>108</v>
      </c>
      <c r="AX240" s="568">
        <v>122</v>
      </c>
      <c r="AY240" s="568">
        <v>109</v>
      </c>
      <c r="AZ240" s="569">
        <v>126</v>
      </c>
      <c r="BA240" s="569">
        <v>112</v>
      </c>
      <c r="BB240" s="569">
        <v>128</v>
      </c>
      <c r="BC240" s="569">
        <v>110</v>
      </c>
      <c r="BD240" s="569">
        <v>93</v>
      </c>
      <c r="BE240" s="569">
        <v>114</v>
      </c>
      <c r="BF240" s="569">
        <v>91</v>
      </c>
      <c r="BG240" s="569">
        <v>127</v>
      </c>
      <c r="BH240" s="569">
        <v>58</v>
      </c>
      <c r="BI240" s="569">
        <v>115</v>
      </c>
      <c r="BJ240" s="569">
        <v>24</v>
      </c>
      <c r="BK240" s="569">
        <v>87</v>
      </c>
      <c r="BN240" s="696"/>
      <c r="BO240" s="567" t="s">
        <v>38</v>
      </c>
      <c r="BP240" s="568">
        <v>224</v>
      </c>
      <c r="BQ240" s="568">
        <v>219</v>
      </c>
      <c r="BR240" s="569">
        <v>305</v>
      </c>
      <c r="BS240" s="568">
        <v>224</v>
      </c>
      <c r="BT240" s="568">
        <v>212</v>
      </c>
      <c r="BU240" s="569">
        <v>265</v>
      </c>
      <c r="BV240" s="569">
        <v>238</v>
      </c>
      <c r="BW240" s="569">
        <v>309</v>
      </c>
      <c r="BX240" s="569">
        <v>265</v>
      </c>
      <c r="BY240" s="569">
        <v>251</v>
      </c>
      <c r="BZ240" s="569">
        <v>235</v>
      </c>
      <c r="CA240" s="569">
        <v>184</v>
      </c>
      <c r="CB240" s="569">
        <v>235</v>
      </c>
      <c r="CC240" s="569">
        <v>147</v>
      </c>
      <c r="CD240" s="569">
        <v>192</v>
      </c>
      <c r="CE240" s="569">
        <v>75</v>
      </c>
      <c r="CF240" s="569">
        <v>137</v>
      </c>
    </row>
    <row r="241" spans="2:86" ht="18" customHeight="1">
      <c r="B241" s="363" t="s">
        <v>39</v>
      </c>
      <c r="C241" s="116">
        <f t="shared" ref="C241:N244" si="187">Z242</f>
        <v>0</v>
      </c>
      <c r="D241" s="116">
        <f t="shared" si="187"/>
        <v>0</v>
      </c>
      <c r="E241" s="116">
        <f t="shared" si="187"/>
        <v>0</v>
      </c>
      <c r="F241" s="116">
        <f t="shared" si="187"/>
        <v>599</v>
      </c>
      <c r="G241" s="116">
        <f t="shared" si="187"/>
        <v>435</v>
      </c>
      <c r="H241" s="116">
        <f t="shared" si="187"/>
        <v>393</v>
      </c>
      <c r="I241" s="116">
        <f t="shared" si="187"/>
        <v>366</v>
      </c>
      <c r="J241" s="116">
        <f t="shared" si="187"/>
        <v>366</v>
      </c>
      <c r="K241" s="116">
        <f t="shared" si="187"/>
        <v>401</v>
      </c>
      <c r="L241" s="116">
        <f t="shared" si="187"/>
        <v>382</v>
      </c>
      <c r="M241" s="116">
        <f t="shared" si="187"/>
        <v>345</v>
      </c>
      <c r="N241" s="116">
        <f t="shared" si="187"/>
        <v>356</v>
      </c>
      <c r="O241" s="116">
        <f t="shared" ref="O241:O244" si="188">AL242</f>
        <v>263</v>
      </c>
      <c r="P241" s="116">
        <f t="shared" ref="P241:P244" si="189">AM242</f>
        <v>263</v>
      </c>
      <c r="Q241" s="116">
        <f t="shared" ref="Q241:Q244" si="190">AN242</f>
        <v>348</v>
      </c>
      <c r="R241" s="116">
        <f t="shared" ref="R241:S244" si="191">AO242</f>
        <v>316</v>
      </c>
      <c r="S241" s="116">
        <f t="shared" si="191"/>
        <v>252</v>
      </c>
      <c r="T241" s="116"/>
      <c r="U241" s="393">
        <v>84.305849088163356</v>
      </c>
      <c r="Y241" s="427" t="s">
        <v>38</v>
      </c>
      <c r="Z241" s="375">
        <v>326</v>
      </c>
      <c r="AA241" s="375">
        <v>303</v>
      </c>
      <c r="AB241" s="375">
        <v>403</v>
      </c>
      <c r="AC241" s="375">
        <v>360</v>
      </c>
      <c r="AD241" s="375">
        <v>338</v>
      </c>
      <c r="AE241" s="375">
        <v>406</v>
      </c>
      <c r="AF241" s="375">
        <v>374</v>
      </c>
      <c r="AG241" s="375">
        <v>432</v>
      </c>
      <c r="AH241" s="375">
        <v>377</v>
      </c>
      <c r="AI241" s="375">
        <v>383</v>
      </c>
      <c r="AJ241" s="375">
        <v>337</v>
      </c>
      <c r="AK241" s="375">
        <v>268</v>
      </c>
      <c r="AL241" s="375">
        <v>340</v>
      </c>
      <c r="AM241" s="375">
        <v>205</v>
      </c>
      <c r="AN241" s="375">
        <v>236</v>
      </c>
      <c r="AO241" s="375">
        <v>120</v>
      </c>
      <c r="AP241" s="375">
        <v>190</v>
      </c>
      <c r="AQ241" s="372"/>
      <c r="AR241" s="372"/>
      <c r="AS241" s="692" t="s">
        <v>100</v>
      </c>
      <c r="AT241" s="435" t="s">
        <v>33</v>
      </c>
      <c r="AU241" s="565">
        <v>2423</v>
      </c>
      <c r="AV241" s="565">
        <v>2682</v>
      </c>
      <c r="AW241" s="565">
        <v>2719</v>
      </c>
      <c r="AX241" s="565">
        <v>1816</v>
      </c>
      <c r="AY241" s="565">
        <v>2917</v>
      </c>
      <c r="AZ241" s="565">
        <v>3535</v>
      </c>
      <c r="BA241" s="565">
        <v>2065</v>
      </c>
      <c r="BB241" s="565">
        <v>1919</v>
      </c>
      <c r="BC241" s="565">
        <v>1378</v>
      </c>
      <c r="BD241" s="565">
        <v>1645</v>
      </c>
      <c r="BE241" s="565">
        <v>1525</v>
      </c>
      <c r="BF241" s="566">
        <v>1561</v>
      </c>
      <c r="BG241" s="566">
        <v>1270</v>
      </c>
      <c r="BH241" s="566">
        <v>1378</v>
      </c>
      <c r="BI241" s="566">
        <v>1303</v>
      </c>
      <c r="BJ241" s="566">
        <v>1251</v>
      </c>
      <c r="BK241" s="566">
        <v>600</v>
      </c>
      <c r="BN241" s="694" t="s">
        <v>52</v>
      </c>
      <c r="BO241" s="484" t="s">
        <v>33</v>
      </c>
      <c r="BP241" s="565">
        <v>3334</v>
      </c>
      <c r="BQ241" s="565">
        <v>3783</v>
      </c>
      <c r="BR241" s="565">
        <v>3739</v>
      </c>
      <c r="BS241" s="565">
        <v>2591</v>
      </c>
      <c r="BT241" s="565">
        <v>4049</v>
      </c>
      <c r="BU241" s="565">
        <v>5111</v>
      </c>
      <c r="BV241" s="565">
        <v>3133</v>
      </c>
      <c r="BW241" s="565">
        <v>2926</v>
      </c>
      <c r="BX241" s="565">
        <v>1993</v>
      </c>
      <c r="BY241" s="565">
        <v>2385</v>
      </c>
      <c r="BZ241" s="565">
        <v>2161</v>
      </c>
      <c r="CA241" s="565">
        <v>2039</v>
      </c>
      <c r="CB241" s="565">
        <v>1699</v>
      </c>
      <c r="CC241" s="565">
        <v>1826</v>
      </c>
      <c r="CD241" s="565">
        <v>1836</v>
      </c>
      <c r="CE241" s="565">
        <v>1686</v>
      </c>
      <c r="CF241" s="565">
        <v>927</v>
      </c>
    </row>
    <row r="242" spans="2:86">
      <c r="B242" s="363" t="s">
        <v>15</v>
      </c>
      <c r="C242" s="116">
        <f t="shared" si="187"/>
        <v>765</v>
      </c>
      <c r="D242" s="116">
        <f t="shared" si="187"/>
        <v>844</v>
      </c>
      <c r="E242" s="116">
        <f t="shared" si="187"/>
        <v>809</v>
      </c>
      <c r="F242" s="116">
        <f t="shared" si="187"/>
        <v>574</v>
      </c>
      <c r="G242" s="116">
        <f t="shared" si="187"/>
        <v>559</v>
      </c>
      <c r="H242" s="116">
        <f t="shared" si="187"/>
        <v>589</v>
      </c>
      <c r="I242" s="116">
        <f t="shared" si="187"/>
        <v>675</v>
      </c>
      <c r="J242" s="116">
        <f t="shared" si="187"/>
        <v>778</v>
      </c>
      <c r="K242" s="116">
        <f t="shared" si="187"/>
        <v>773</v>
      </c>
      <c r="L242" s="116">
        <f t="shared" si="187"/>
        <v>728</v>
      </c>
      <c r="M242" s="116">
        <f t="shared" si="187"/>
        <v>700</v>
      </c>
      <c r="N242" s="116">
        <f t="shared" si="187"/>
        <v>682</v>
      </c>
      <c r="O242" s="116">
        <f t="shared" si="188"/>
        <v>676</v>
      </c>
      <c r="P242" s="116">
        <f t="shared" si="189"/>
        <v>681</v>
      </c>
      <c r="Q242" s="116">
        <f t="shared" si="190"/>
        <v>626</v>
      </c>
      <c r="R242" s="116">
        <f t="shared" si="191"/>
        <v>617</v>
      </c>
      <c r="S242" s="116">
        <f t="shared" si="191"/>
        <v>513</v>
      </c>
      <c r="T242" s="116"/>
      <c r="U242" s="383">
        <v>103.74027397517555</v>
      </c>
      <c r="Y242" s="427" t="s">
        <v>39</v>
      </c>
      <c r="Z242" s="375"/>
      <c r="AA242" s="375"/>
      <c r="AB242" s="375"/>
      <c r="AC242" s="375">
        <v>599</v>
      </c>
      <c r="AD242" s="375">
        <v>435</v>
      </c>
      <c r="AE242" s="375">
        <v>393</v>
      </c>
      <c r="AF242" s="375">
        <v>366</v>
      </c>
      <c r="AG242" s="375">
        <v>366</v>
      </c>
      <c r="AH242" s="375">
        <v>401</v>
      </c>
      <c r="AI242" s="375">
        <v>382</v>
      </c>
      <c r="AJ242" s="375">
        <v>345</v>
      </c>
      <c r="AK242" s="375">
        <v>356</v>
      </c>
      <c r="AL242" s="375">
        <v>263</v>
      </c>
      <c r="AM242" s="375">
        <v>263</v>
      </c>
      <c r="AN242" s="375">
        <v>348</v>
      </c>
      <c r="AO242" s="375">
        <v>316</v>
      </c>
      <c r="AP242" s="375">
        <v>252</v>
      </c>
      <c r="AQ242" s="372"/>
      <c r="AR242" s="372"/>
      <c r="AS242" s="692"/>
      <c r="AT242" s="427" t="s">
        <v>9</v>
      </c>
      <c r="AU242" s="566">
        <v>1990</v>
      </c>
      <c r="AV242" s="566">
        <v>1863</v>
      </c>
      <c r="AW242" s="566">
        <v>1851</v>
      </c>
      <c r="AX242" s="566">
        <v>1786</v>
      </c>
      <c r="AY242" s="566">
        <v>1840</v>
      </c>
      <c r="AZ242" s="566">
        <v>2167</v>
      </c>
      <c r="BA242" s="566">
        <v>1438</v>
      </c>
      <c r="BB242" s="566">
        <v>1409</v>
      </c>
      <c r="BC242" s="566">
        <v>1099</v>
      </c>
      <c r="BD242" s="566">
        <v>1077</v>
      </c>
      <c r="BE242" s="566">
        <v>1105</v>
      </c>
      <c r="BF242" s="566">
        <v>1132</v>
      </c>
      <c r="BG242" s="566">
        <v>1006</v>
      </c>
      <c r="BH242" s="566">
        <v>980</v>
      </c>
      <c r="BI242" s="566">
        <v>1002</v>
      </c>
      <c r="BJ242" s="566">
        <v>942</v>
      </c>
      <c r="BK242" s="566">
        <v>639</v>
      </c>
      <c r="BN242" s="692"/>
      <c r="BO242" s="456" t="s">
        <v>9</v>
      </c>
      <c r="BP242" s="566">
        <v>2934</v>
      </c>
      <c r="BQ242" s="566">
        <v>2737</v>
      </c>
      <c r="BR242" s="566">
        <v>2693</v>
      </c>
      <c r="BS242" s="566">
        <v>2519</v>
      </c>
      <c r="BT242" s="566">
        <v>2696</v>
      </c>
      <c r="BU242" s="566">
        <v>3391</v>
      </c>
      <c r="BV242" s="566">
        <v>2365</v>
      </c>
      <c r="BW242" s="566">
        <v>2330</v>
      </c>
      <c r="BX242" s="566">
        <v>1724</v>
      </c>
      <c r="BY242" s="566">
        <v>1736</v>
      </c>
      <c r="BZ242" s="566">
        <v>1652</v>
      </c>
      <c r="CA242" s="566">
        <v>1625</v>
      </c>
      <c r="CB242" s="566">
        <v>1389</v>
      </c>
      <c r="CC242" s="566">
        <v>1432</v>
      </c>
      <c r="CD242" s="566">
        <v>1535</v>
      </c>
      <c r="CE242" s="566">
        <v>1449</v>
      </c>
      <c r="CF242" s="566">
        <v>1005</v>
      </c>
    </row>
    <row r="243" spans="2:86">
      <c r="B243" s="363" t="s">
        <v>40</v>
      </c>
      <c r="C243" s="116">
        <f t="shared" si="187"/>
        <v>0</v>
      </c>
      <c r="D243" s="116">
        <f t="shared" si="187"/>
        <v>0</v>
      </c>
      <c r="E243" s="116">
        <f t="shared" si="187"/>
        <v>0</v>
      </c>
      <c r="F243" s="116">
        <f t="shared" si="187"/>
        <v>58588</v>
      </c>
      <c r="G243" s="116">
        <f t="shared" si="187"/>
        <v>57015</v>
      </c>
      <c r="H243" s="116">
        <f t="shared" si="187"/>
        <v>45457</v>
      </c>
      <c r="I243" s="116">
        <f t="shared" si="187"/>
        <v>53210.899999999507</v>
      </c>
      <c r="J243" s="116">
        <f t="shared" si="187"/>
        <v>74172</v>
      </c>
      <c r="K243" s="116">
        <f t="shared" si="187"/>
        <v>75009</v>
      </c>
      <c r="L243" s="116">
        <f t="shared" si="187"/>
        <v>84906</v>
      </c>
      <c r="M243" s="116">
        <f t="shared" si="187"/>
        <v>66743</v>
      </c>
      <c r="N243" s="116">
        <f t="shared" si="187"/>
        <v>52041.860000000008</v>
      </c>
      <c r="O243" s="116">
        <f t="shared" si="188"/>
        <v>50546.5</v>
      </c>
      <c r="P243" s="116">
        <f t="shared" si="189"/>
        <v>44961</v>
      </c>
      <c r="Q243" s="116">
        <f t="shared" si="190"/>
        <v>48608.25</v>
      </c>
      <c r="R243" s="116">
        <f t="shared" si="191"/>
        <v>69706.207600000009</v>
      </c>
      <c r="S243" s="116">
        <f t="shared" si="191"/>
        <v>58878.228499999997</v>
      </c>
      <c r="T243" s="116"/>
      <c r="U243" s="393">
        <v>14142.399546372106</v>
      </c>
      <c r="Y243" s="427" t="s">
        <v>15</v>
      </c>
      <c r="Z243" s="375">
        <v>765</v>
      </c>
      <c r="AA243" s="375">
        <v>844</v>
      </c>
      <c r="AB243" s="375">
        <v>809</v>
      </c>
      <c r="AC243" s="375">
        <v>574</v>
      </c>
      <c r="AD243" s="375">
        <v>559</v>
      </c>
      <c r="AE243" s="375">
        <v>589</v>
      </c>
      <c r="AF243" s="375">
        <v>675</v>
      </c>
      <c r="AG243" s="375">
        <v>778</v>
      </c>
      <c r="AH243" s="375">
        <v>773</v>
      </c>
      <c r="AI243" s="375">
        <v>728</v>
      </c>
      <c r="AJ243" s="375">
        <v>700</v>
      </c>
      <c r="AK243" s="375">
        <v>682</v>
      </c>
      <c r="AL243" s="375">
        <v>676</v>
      </c>
      <c r="AM243" s="375">
        <v>681</v>
      </c>
      <c r="AN243" s="375">
        <v>626</v>
      </c>
      <c r="AO243" s="375">
        <v>617</v>
      </c>
      <c r="AP243" s="375">
        <v>513</v>
      </c>
      <c r="AQ243" s="372"/>
      <c r="AR243" s="372"/>
      <c r="AS243" s="692"/>
      <c r="AT243" s="427" t="s">
        <v>34</v>
      </c>
      <c r="AU243" s="566">
        <v>1372</v>
      </c>
      <c r="AV243" s="566">
        <v>1170</v>
      </c>
      <c r="AW243" s="566">
        <v>1163</v>
      </c>
      <c r="AX243" s="566">
        <v>1171</v>
      </c>
      <c r="AY243" s="566">
        <v>1150</v>
      </c>
      <c r="AZ243" s="566">
        <v>1336</v>
      </c>
      <c r="BA243" s="566">
        <v>1018</v>
      </c>
      <c r="BB243" s="566">
        <v>1026</v>
      </c>
      <c r="BC243" s="566">
        <v>813</v>
      </c>
      <c r="BD243" s="566">
        <v>730</v>
      </c>
      <c r="BE243" s="566">
        <v>769</v>
      </c>
      <c r="BF243" s="566">
        <v>773</v>
      </c>
      <c r="BG243" s="566">
        <v>794</v>
      </c>
      <c r="BH243" s="566">
        <v>747</v>
      </c>
      <c r="BI243" s="566">
        <v>745</v>
      </c>
      <c r="BJ243" s="566">
        <v>805</v>
      </c>
      <c r="BK243" s="566">
        <v>610</v>
      </c>
      <c r="BN243" s="692"/>
      <c r="BO243" s="456" t="s">
        <v>34</v>
      </c>
      <c r="BP243" s="566">
        <v>2141</v>
      </c>
      <c r="BQ243" s="566">
        <v>1771</v>
      </c>
      <c r="BR243" s="566">
        <v>1829</v>
      </c>
      <c r="BS243" s="566">
        <v>1736</v>
      </c>
      <c r="BT243" s="566">
        <v>1768</v>
      </c>
      <c r="BU243" s="566">
        <v>2231</v>
      </c>
      <c r="BV243" s="566">
        <v>1750</v>
      </c>
      <c r="BW243" s="566">
        <v>1818</v>
      </c>
      <c r="BX243" s="566">
        <v>1442</v>
      </c>
      <c r="BY243" s="566">
        <v>1265</v>
      </c>
      <c r="BZ243" s="566">
        <v>1253</v>
      </c>
      <c r="CA243" s="566">
        <v>1185</v>
      </c>
      <c r="CB243" s="566">
        <v>1185</v>
      </c>
      <c r="CC243" s="566">
        <v>1180</v>
      </c>
      <c r="CD243" s="566">
        <v>1194</v>
      </c>
      <c r="CE243" s="566">
        <v>1291</v>
      </c>
      <c r="CF243" s="566">
        <v>1016</v>
      </c>
    </row>
    <row r="244" spans="2:86" ht="18" customHeight="1">
      <c r="B244" s="365" t="s">
        <v>41</v>
      </c>
      <c r="C244" s="366">
        <f t="shared" si="187"/>
        <v>10.148133252898987</v>
      </c>
      <c r="D244" s="366">
        <f t="shared" si="187"/>
        <v>11.339005093746612</v>
      </c>
      <c r="E244" s="366">
        <f t="shared" si="187"/>
        <v>10.472809128592736</v>
      </c>
      <c r="F244" s="366">
        <f t="shared" si="187"/>
        <v>11.221065064892038</v>
      </c>
      <c r="G244" s="366">
        <f t="shared" si="187"/>
        <v>8.6858592083852457</v>
      </c>
      <c r="H244" s="366">
        <f t="shared" si="187"/>
        <v>8.236555705126742</v>
      </c>
      <c r="I244" s="366">
        <f t="shared" si="187"/>
        <v>9.9516362221944981</v>
      </c>
      <c r="J244" s="366">
        <f t="shared" si="187"/>
        <v>9.4093104962670182</v>
      </c>
      <c r="K244" s="366">
        <f t="shared" si="187"/>
        <v>12.48006656035499</v>
      </c>
      <c r="L244" s="366">
        <f t="shared" si="187"/>
        <v>12.761468472384339</v>
      </c>
      <c r="M244" s="366">
        <f t="shared" si="187"/>
        <v>11.41044458122248</v>
      </c>
      <c r="N244" s="366">
        <f t="shared" si="187"/>
        <v>12.816947915399455</v>
      </c>
      <c r="O244" s="366">
        <f t="shared" si="188"/>
        <v>17.323073306817268</v>
      </c>
      <c r="P244" s="366">
        <f t="shared" si="189"/>
        <v>17.709357170690289</v>
      </c>
      <c r="Q244" s="366">
        <f t="shared" si="190"/>
        <v>14.39429685679039</v>
      </c>
      <c r="R244" s="366">
        <f t="shared" si="191"/>
        <v>16.489659027389603</v>
      </c>
      <c r="S244" s="366">
        <f t="shared" si="191"/>
        <v>20.185173305963609</v>
      </c>
      <c r="T244" s="378"/>
      <c r="U244" s="389">
        <v>1.5010833693608783</v>
      </c>
      <c r="W244" s="362"/>
      <c r="Y244" s="427" t="s">
        <v>40</v>
      </c>
      <c r="Z244" s="375"/>
      <c r="AA244" s="375"/>
      <c r="AB244" s="375"/>
      <c r="AC244" s="375">
        <v>58588</v>
      </c>
      <c r="AD244" s="375">
        <v>57015</v>
      </c>
      <c r="AE244" s="375">
        <v>45457</v>
      </c>
      <c r="AF244" s="375">
        <v>53210.899999999507</v>
      </c>
      <c r="AG244" s="375">
        <v>74172</v>
      </c>
      <c r="AH244" s="375">
        <v>75009</v>
      </c>
      <c r="AI244" s="375">
        <v>84906</v>
      </c>
      <c r="AJ244" s="375">
        <v>66743</v>
      </c>
      <c r="AK244" s="375">
        <v>52041.860000000008</v>
      </c>
      <c r="AL244" s="375">
        <v>50546.5</v>
      </c>
      <c r="AM244" s="375">
        <v>44961</v>
      </c>
      <c r="AN244" s="375">
        <v>48608.25</v>
      </c>
      <c r="AO244" s="375">
        <v>69706.207600000009</v>
      </c>
      <c r="AP244" s="375">
        <v>58878.228499999997</v>
      </c>
      <c r="AQ244" s="372"/>
      <c r="AR244" s="372"/>
      <c r="AS244" s="692"/>
      <c r="AT244" s="427" t="s">
        <v>36</v>
      </c>
      <c r="AU244" s="566">
        <v>290</v>
      </c>
      <c r="AV244" s="566">
        <v>313</v>
      </c>
      <c r="AW244" s="566">
        <v>293</v>
      </c>
      <c r="AX244" s="566">
        <v>292</v>
      </c>
      <c r="AY244" s="566">
        <v>232</v>
      </c>
      <c r="AZ244" s="566">
        <v>267</v>
      </c>
      <c r="BA244" s="566">
        <v>282</v>
      </c>
      <c r="BB244" s="566">
        <v>296</v>
      </c>
      <c r="BC244" s="566">
        <v>322</v>
      </c>
      <c r="BD244" s="566">
        <v>297</v>
      </c>
      <c r="BE244" s="566">
        <v>251</v>
      </c>
      <c r="BF244" s="566">
        <v>259</v>
      </c>
      <c r="BG244" s="566">
        <v>352</v>
      </c>
      <c r="BH244" s="566">
        <v>408</v>
      </c>
      <c r="BI244" s="566">
        <v>317</v>
      </c>
      <c r="BJ244" s="566">
        <v>349</v>
      </c>
      <c r="BK244" s="566">
        <v>381</v>
      </c>
      <c r="BN244" s="692"/>
      <c r="BO244" s="456" t="s">
        <v>36</v>
      </c>
      <c r="BP244" s="566">
        <v>364</v>
      </c>
      <c r="BQ244" s="566">
        <v>451</v>
      </c>
      <c r="BR244" s="566">
        <v>467</v>
      </c>
      <c r="BS244" s="566">
        <v>435</v>
      </c>
      <c r="BT244" s="566">
        <v>384</v>
      </c>
      <c r="BU244" s="566">
        <v>460</v>
      </c>
      <c r="BV244" s="566">
        <v>607</v>
      </c>
      <c r="BW244" s="566">
        <v>593</v>
      </c>
      <c r="BX244" s="566">
        <v>654</v>
      </c>
      <c r="BY244" s="566">
        <v>616</v>
      </c>
      <c r="BZ244" s="566">
        <v>498</v>
      </c>
      <c r="CA244" s="566">
        <v>506</v>
      </c>
      <c r="CB244" s="566">
        <v>635</v>
      </c>
      <c r="CC244" s="566">
        <v>681</v>
      </c>
      <c r="CD244" s="566">
        <v>590</v>
      </c>
      <c r="CE244" s="566">
        <v>664</v>
      </c>
      <c r="CF244" s="566">
        <v>668</v>
      </c>
    </row>
    <row r="245" spans="2:86">
      <c r="C245" s="363"/>
      <c r="D245" s="363"/>
      <c r="E245" s="363"/>
      <c r="U245" s="82"/>
      <c r="W245" s="116"/>
      <c r="Y245" s="442" t="s">
        <v>41</v>
      </c>
      <c r="Z245" s="570">
        <v>10.148133252898987</v>
      </c>
      <c r="AA245" s="570">
        <v>11.339005093746612</v>
      </c>
      <c r="AB245" s="570">
        <v>10.472809128592736</v>
      </c>
      <c r="AC245" s="570">
        <v>11.221065064892038</v>
      </c>
      <c r="AD245" s="570">
        <v>8.6858592083852457</v>
      </c>
      <c r="AE245" s="570">
        <v>8.236555705126742</v>
      </c>
      <c r="AF245" s="570">
        <v>9.9516362221944981</v>
      </c>
      <c r="AG245" s="570">
        <v>9.4093104962670182</v>
      </c>
      <c r="AH245" s="570">
        <v>12.48006656035499</v>
      </c>
      <c r="AI245" s="570">
        <v>12.761468472384339</v>
      </c>
      <c r="AJ245" s="570">
        <v>11.41044458122248</v>
      </c>
      <c r="AK245" s="570">
        <v>12.816947915399455</v>
      </c>
      <c r="AL245" s="570">
        <v>17.323073306817268</v>
      </c>
      <c r="AM245" s="570">
        <v>17.709357170690289</v>
      </c>
      <c r="AN245" s="570">
        <f>(AN238+AN240+$W$13*AN239)/CX14*100</f>
        <v>14.39429685679039</v>
      </c>
      <c r="AO245" s="570">
        <f t="shared" ref="AO245:AP245" si="192">(AO238+AO240+$W$13*AO239)/CY14*100</f>
        <v>16.489659027389603</v>
      </c>
      <c r="AP245" s="570">
        <f t="shared" si="192"/>
        <v>20.185173305963609</v>
      </c>
      <c r="AQ245" s="372"/>
      <c r="AR245" s="372"/>
      <c r="AS245" s="692"/>
      <c r="AT245" s="427" t="s">
        <v>162</v>
      </c>
      <c r="AU245" s="375">
        <v>0</v>
      </c>
      <c r="AV245" s="375">
        <v>0</v>
      </c>
      <c r="AW245" s="375">
        <v>0</v>
      </c>
      <c r="AX245" s="375">
        <v>0</v>
      </c>
      <c r="AY245" s="375">
        <v>0</v>
      </c>
      <c r="AZ245" s="375">
        <v>0</v>
      </c>
      <c r="BA245" s="375">
        <v>0</v>
      </c>
      <c r="BB245" s="375">
        <v>0</v>
      </c>
      <c r="BC245" s="375">
        <v>0</v>
      </c>
      <c r="BD245" s="566">
        <v>0</v>
      </c>
      <c r="BE245" s="566">
        <v>0</v>
      </c>
      <c r="BF245" s="566">
        <v>30</v>
      </c>
      <c r="BG245" s="566">
        <v>47</v>
      </c>
      <c r="BH245" s="566">
        <v>55</v>
      </c>
      <c r="BI245" s="566">
        <v>36</v>
      </c>
      <c r="BJ245" s="566">
        <v>39</v>
      </c>
      <c r="BK245" s="566">
        <v>45</v>
      </c>
      <c r="BN245" s="692"/>
      <c r="BO245" s="427" t="s">
        <v>162</v>
      </c>
      <c r="BP245" s="375">
        <v>0</v>
      </c>
      <c r="BQ245" s="375">
        <v>0</v>
      </c>
      <c r="BR245" s="375">
        <v>0</v>
      </c>
      <c r="BS245" s="375">
        <v>0</v>
      </c>
      <c r="BT245" s="375">
        <v>0</v>
      </c>
      <c r="BU245" s="375">
        <v>0</v>
      </c>
      <c r="BV245" s="375">
        <v>0</v>
      </c>
      <c r="BW245" s="375">
        <v>0</v>
      </c>
      <c r="BX245" s="375">
        <v>0</v>
      </c>
      <c r="BY245" s="566">
        <v>0</v>
      </c>
      <c r="BZ245" s="566">
        <v>0</v>
      </c>
      <c r="CA245" s="566">
        <v>67</v>
      </c>
      <c r="CB245" s="566">
        <v>96</v>
      </c>
      <c r="CC245" s="566">
        <v>104</v>
      </c>
      <c r="CD245" s="566">
        <v>69</v>
      </c>
      <c r="CE245" s="566">
        <v>67</v>
      </c>
      <c r="CF245" s="566">
        <v>66</v>
      </c>
    </row>
    <row r="246" spans="2:86">
      <c r="C246" s="363"/>
      <c r="D246" s="363"/>
      <c r="E246" s="363"/>
      <c r="U246" s="82"/>
      <c r="W246" s="116"/>
      <c r="Z246" s="427"/>
      <c r="AA246" s="427"/>
      <c r="AB246" s="427"/>
      <c r="AN246" s="360"/>
      <c r="AQ246" s="372"/>
      <c r="AR246" s="372"/>
      <c r="AS246" s="692"/>
      <c r="AT246" s="427" t="s">
        <v>37</v>
      </c>
      <c r="AU246" s="566">
        <v>11</v>
      </c>
      <c r="AV246" s="566">
        <v>7</v>
      </c>
      <c r="AW246" s="566">
        <v>8</v>
      </c>
      <c r="AX246" s="566">
        <v>13</v>
      </c>
      <c r="AY246" s="566">
        <v>16</v>
      </c>
      <c r="AZ246" s="566">
        <v>22</v>
      </c>
      <c r="BA246" s="566">
        <v>28</v>
      </c>
      <c r="BB246" s="566">
        <v>22</v>
      </c>
      <c r="BC246" s="566">
        <v>27</v>
      </c>
      <c r="BD246" s="566">
        <v>14</v>
      </c>
      <c r="BE246" s="566">
        <v>15</v>
      </c>
      <c r="BF246" s="566">
        <v>9</v>
      </c>
      <c r="BG246" s="566">
        <v>15</v>
      </c>
      <c r="BH246" s="566">
        <v>13</v>
      </c>
      <c r="BI246" s="566">
        <v>21</v>
      </c>
      <c r="BJ246" s="566">
        <v>12</v>
      </c>
      <c r="BK246" s="566">
        <v>13</v>
      </c>
      <c r="BN246" s="692"/>
      <c r="BO246" s="456" t="s">
        <v>37</v>
      </c>
      <c r="BP246" s="566">
        <v>15</v>
      </c>
      <c r="BQ246" s="566">
        <v>13</v>
      </c>
      <c r="BR246" s="566">
        <v>12</v>
      </c>
      <c r="BS246" s="566">
        <v>17</v>
      </c>
      <c r="BT246" s="566">
        <v>20</v>
      </c>
      <c r="BU246" s="566">
        <v>25</v>
      </c>
      <c r="BV246" s="566">
        <v>26</v>
      </c>
      <c r="BW246" s="566">
        <v>28</v>
      </c>
      <c r="BX246" s="566">
        <v>40</v>
      </c>
      <c r="BY246" s="566">
        <v>23</v>
      </c>
      <c r="BZ246" s="566">
        <v>21</v>
      </c>
      <c r="CA246" s="566">
        <v>12</v>
      </c>
      <c r="CB246" s="566">
        <v>19</v>
      </c>
      <c r="CC246" s="566">
        <v>24</v>
      </c>
      <c r="CD246" s="566">
        <v>28</v>
      </c>
      <c r="CE246" s="566">
        <v>23</v>
      </c>
      <c r="CF246" s="566">
        <v>21</v>
      </c>
    </row>
    <row r="247" spans="2:86">
      <c r="C247" s="363"/>
      <c r="D247" s="363"/>
      <c r="E247" s="363"/>
      <c r="U247" s="82"/>
      <c r="W247" s="116"/>
      <c r="Z247" s="427"/>
      <c r="AA247" s="427"/>
      <c r="AB247" s="427"/>
      <c r="AN247" s="360"/>
      <c r="AQ247" s="372"/>
      <c r="AR247" s="372"/>
      <c r="AS247" s="693"/>
      <c r="AT247" s="442" t="s">
        <v>38</v>
      </c>
      <c r="AU247" s="568">
        <v>111</v>
      </c>
      <c r="AV247" s="568">
        <v>105</v>
      </c>
      <c r="AW247" s="569">
        <v>146</v>
      </c>
      <c r="AX247" s="568">
        <v>139</v>
      </c>
      <c r="AY247" s="568">
        <v>143</v>
      </c>
      <c r="AZ247" s="569">
        <v>142</v>
      </c>
      <c r="BA247" s="569">
        <v>137</v>
      </c>
      <c r="BB247" s="569">
        <v>154</v>
      </c>
      <c r="BC247" s="569">
        <v>127</v>
      </c>
      <c r="BD247" s="569">
        <v>150</v>
      </c>
      <c r="BE247" s="569">
        <v>120</v>
      </c>
      <c r="BF247" s="569">
        <v>99</v>
      </c>
      <c r="BG247" s="569">
        <v>118</v>
      </c>
      <c r="BH247" s="569">
        <v>87</v>
      </c>
      <c r="BI247" s="569">
        <v>68</v>
      </c>
      <c r="BJ247" s="569">
        <v>46</v>
      </c>
      <c r="BK247" s="569">
        <v>60</v>
      </c>
      <c r="BN247" s="693"/>
      <c r="BO247" s="567" t="s">
        <v>38</v>
      </c>
      <c r="BP247" s="568">
        <v>156</v>
      </c>
      <c r="BQ247" s="568">
        <v>164</v>
      </c>
      <c r="BR247" s="569">
        <v>240</v>
      </c>
      <c r="BS247" s="568">
        <v>201</v>
      </c>
      <c r="BT247" s="568">
        <v>204</v>
      </c>
      <c r="BU247" s="569">
        <v>257</v>
      </c>
      <c r="BV247" s="569">
        <v>226</v>
      </c>
      <c r="BW247" s="569">
        <v>296</v>
      </c>
      <c r="BX247" s="569">
        <v>241</v>
      </c>
      <c r="BY247" s="569">
        <v>277</v>
      </c>
      <c r="BZ247" s="569">
        <v>201</v>
      </c>
      <c r="CA247" s="569">
        <v>169</v>
      </c>
      <c r="CB247" s="569">
        <v>218</v>
      </c>
      <c r="CC247" s="569">
        <v>137</v>
      </c>
      <c r="CD247" s="569">
        <v>114</v>
      </c>
      <c r="CE247" s="569">
        <v>93</v>
      </c>
      <c r="CF247" s="569">
        <v>95</v>
      </c>
    </row>
    <row r="248" spans="2:86" ht="18" customHeight="1">
      <c r="C248" s="363"/>
      <c r="D248" s="363"/>
      <c r="E248" s="363"/>
      <c r="U248" s="82"/>
      <c r="V248" s="362"/>
      <c r="W248" s="116"/>
      <c r="Z248" s="427"/>
      <c r="AA248" s="427"/>
      <c r="AB248" s="427"/>
      <c r="AN248" s="360"/>
      <c r="AQ248" s="372"/>
      <c r="AR248" s="372"/>
      <c r="AS248" s="694" t="s">
        <v>101</v>
      </c>
      <c r="AT248" s="435" t="s">
        <v>33</v>
      </c>
      <c r="AU248" s="565">
        <v>932</v>
      </c>
      <c r="AV248" s="565">
        <v>1070</v>
      </c>
      <c r="AW248" s="565">
        <v>973</v>
      </c>
      <c r="AX248" s="565">
        <v>707</v>
      </c>
      <c r="AY248" s="565">
        <v>990</v>
      </c>
      <c r="AZ248" s="565">
        <v>1436</v>
      </c>
      <c r="BA248" s="565">
        <v>976</v>
      </c>
      <c r="BB248" s="565">
        <v>855</v>
      </c>
      <c r="BC248" s="565">
        <v>448</v>
      </c>
      <c r="BD248" s="565">
        <v>503</v>
      </c>
      <c r="BE248" s="565">
        <v>396</v>
      </c>
      <c r="BF248" s="566">
        <v>295</v>
      </c>
      <c r="BG248" s="566">
        <v>304</v>
      </c>
      <c r="BH248" s="566">
        <v>327</v>
      </c>
      <c r="BI248" s="566">
        <v>438</v>
      </c>
      <c r="BJ248" s="566">
        <v>314</v>
      </c>
      <c r="BK248" s="566">
        <v>174</v>
      </c>
      <c r="BN248" s="694" t="s">
        <v>70</v>
      </c>
      <c r="BO248" s="484" t="s">
        <v>33</v>
      </c>
      <c r="BP248" s="565">
        <v>3894</v>
      </c>
      <c r="BQ248" s="565">
        <v>4277</v>
      </c>
      <c r="BR248" s="565">
        <v>4128</v>
      </c>
      <c r="BS248" s="565">
        <v>2834</v>
      </c>
      <c r="BT248" s="565">
        <v>4327</v>
      </c>
      <c r="BU248" s="565">
        <v>5397</v>
      </c>
      <c r="BV248" s="565">
        <v>3259</v>
      </c>
      <c r="BW248" s="565">
        <v>2974</v>
      </c>
      <c r="BX248" s="565">
        <v>2021</v>
      </c>
      <c r="BY248" s="565">
        <v>2304</v>
      </c>
      <c r="BZ248" s="565">
        <v>2153</v>
      </c>
      <c r="CA248" s="565">
        <v>2148</v>
      </c>
      <c r="CB248" s="565">
        <v>1841</v>
      </c>
      <c r="CC248" s="565">
        <v>1924</v>
      </c>
      <c r="CD248" s="565">
        <v>1955</v>
      </c>
      <c r="CE248" s="565">
        <v>1759</v>
      </c>
      <c r="CF248" s="565">
        <v>885</v>
      </c>
    </row>
    <row r="249" spans="2:86">
      <c r="C249" s="363"/>
      <c r="D249" s="363"/>
      <c r="E249" s="363"/>
      <c r="U249" s="82"/>
      <c r="V249" s="362"/>
      <c r="W249" s="116"/>
      <c r="Z249" s="427"/>
      <c r="AA249" s="427"/>
      <c r="AB249" s="427"/>
      <c r="AN249" s="360"/>
      <c r="AQ249" s="372"/>
      <c r="AR249" s="372"/>
      <c r="AS249" s="692"/>
      <c r="AT249" s="427" t="s">
        <v>9</v>
      </c>
      <c r="AU249" s="566">
        <v>960</v>
      </c>
      <c r="AV249" s="566">
        <v>881</v>
      </c>
      <c r="AW249" s="566">
        <v>836</v>
      </c>
      <c r="AX249" s="566">
        <v>722</v>
      </c>
      <c r="AY249" s="566">
        <v>793</v>
      </c>
      <c r="AZ249" s="566">
        <v>1135</v>
      </c>
      <c r="BA249" s="566">
        <v>879</v>
      </c>
      <c r="BB249" s="566">
        <v>870</v>
      </c>
      <c r="BC249" s="566">
        <v>540</v>
      </c>
      <c r="BD249" s="566">
        <v>512</v>
      </c>
      <c r="BE249" s="566">
        <v>429</v>
      </c>
      <c r="BF249" s="566">
        <v>346</v>
      </c>
      <c r="BG249" s="566">
        <v>292</v>
      </c>
      <c r="BH249" s="566">
        <v>354</v>
      </c>
      <c r="BI249" s="566">
        <v>432</v>
      </c>
      <c r="BJ249" s="566">
        <v>419</v>
      </c>
      <c r="BK249" s="566">
        <v>269</v>
      </c>
      <c r="BN249" s="692"/>
      <c r="BO249" s="456" t="s">
        <v>9</v>
      </c>
      <c r="BP249" s="566">
        <v>3343</v>
      </c>
      <c r="BQ249" s="566">
        <v>3106</v>
      </c>
      <c r="BR249" s="566">
        <v>2993</v>
      </c>
      <c r="BS249" s="566">
        <v>2794</v>
      </c>
      <c r="BT249" s="566">
        <v>2876</v>
      </c>
      <c r="BU249" s="566">
        <v>3589</v>
      </c>
      <c r="BV249" s="566">
        <v>2460</v>
      </c>
      <c r="BW249" s="566">
        <v>2368</v>
      </c>
      <c r="BX249" s="566">
        <v>1739</v>
      </c>
      <c r="BY249" s="566">
        <v>1668</v>
      </c>
      <c r="BZ249" s="566">
        <v>1641</v>
      </c>
      <c r="CA249" s="566">
        <v>1684</v>
      </c>
      <c r="CB249" s="566">
        <v>1489</v>
      </c>
      <c r="CC249" s="566">
        <v>1521</v>
      </c>
      <c r="CD249" s="566">
        <v>1533</v>
      </c>
      <c r="CE249" s="566">
        <v>1483</v>
      </c>
      <c r="CF249" s="566">
        <v>988</v>
      </c>
    </row>
    <row r="250" spans="2:86" ht="18" customHeight="1">
      <c r="C250" s="363"/>
      <c r="D250" s="363"/>
      <c r="E250" s="363"/>
      <c r="U250" s="82"/>
      <c r="V250" s="362"/>
      <c r="W250" s="116"/>
      <c r="Z250" s="427"/>
      <c r="AA250" s="427"/>
      <c r="AB250" s="427"/>
      <c r="AN250" s="360"/>
      <c r="AQ250" s="372"/>
      <c r="AR250" s="372"/>
      <c r="AS250" s="692"/>
      <c r="AT250" s="427" t="s">
        <v>34</v>
      </c>
      <c r="AU250" s="566">
        <v>789</v>
      </c>
      <c r="AV250" s="566">
        <v>684</v>
      </c>
      <c r="AW250" s="566">
        <v>693</v>
      </c>
      <c r="AX250" s="566">
        <v>604</v>
      </c>
      <c r="AY250" s="566">
        <v>649</v>
      </c>
      <c r="AZ250" s="566">
        <v>898</v>
      </c>
      <c r="BA250" s="566">
        <v>750</v>
      </c>
      <c r="BB250" s="566">
        <v>797</v>
      </c>
      <c r="BC250" s="566">
        <v>598</v>
      </c>
      <c r="BD250" s="566">
        <v>451</v>
      </c>
      <c r="BE250" s="566">
        <v>403</v>
      </c>
      <c r="BF250" s="566">
        <v>354</v>
      </c>
      <c r="BG250" s="566">
        <v>318</v>
      </c>
      <c r="BH250" s="566">
        <v>329</v>
      </c>
      <c r="BI250" s="566">
        <v>369</v>
      </c>
      <c r="BJ250" s="566">
        <v>420</v>
      </c>
      <c r="BK250" s="566">
        <v>342</v>
      </c>
      <c r="BN250" s="692"/>
      <c r="BO250" s="456" t="s">
        <v>34</v>
      </c>
      <c r="BP250" s="566">
        <v>2451</v>
      </c>
      <c r="BQ250" s="566">
        <v>2039</v>
      </c>
      <c r="BR250" s="566">
        <v>2036</v>
      </c>
      <c r="BS250" s="566">
        <v>1928</v>
      </c>
      <c r="BT250" s="566">
        <v>1925</v>
      </c>
      <c r="BU250" s="566">
        <v>2303</v>
      </c>
      <c r="BV250" s="566">
        <v>1849</v>
      </c>
      <c r="BW250" s="566">
        <v>1868</v>
      </c>
      <c r="BX250" s="566">
        <v>1472</v>
      </c>
      <c r="BY250" s="566">
        <v>1216</v>
      </c>
      <c r="BZ250" s="566">
        <v>1212</v>
      </c>
      <c r="CA250" s="566">
        <v>1188</v>
      </c>
      <c r="CB250" s="566">
        <v>1241</v>
      </c>
      <c r="CC250" s="566">
        <v>1218</v>
      </c>
      <c r="CD250" s="566">
        <v>1191</v>
      </c>
      <c r="CE250" s="566">
        <v>1305</v>
      </c>
      <c r="CF250" s="566">
        <v>1025</v>
      </c>
    </row>
    <row r="251" spans="2:86">
      <c r="C251" s="363"/>
      <c r="D251" s="363"/>
      <c r="E251" s="363"/>
      <c r="U251" s="82"/>
      <c r="V251" s="116"/>
      <c r="W251" s="116"/>
      <c r="Z251" s="427"/>
      <c r="AA251" s="427"/>
      <c r="AB251" s="427"/>
      <c r="AN251" s="360"/>
      <c r="AQ251" s="372"/>
      <c r="AR251" s="372"/>
      <c r="AS251" s="692"/>
      <c r="AT251" s="427" t="s">
        <v>36</v>
      </c>
      <c r="AU251" s="566">
        <v>180</v>
      </c>
      <c r="AV251" s="566">
        <v>252</v>
      </c>
      <c r="AW251" s="566">
        <v>276</v>
      </c>
      <c r="AX251" s="566">
        <v>241</v>
      </c>
      <c r="AY251" s="566">
        <v>217</v>
      </c>
      <c r="AZ251" s="566">
        <v>258</v>
      </c>
      <c r="BA251" s="566">
        <v>374</v>
      </c>
      <c r="BB251" s="566">
        <v>346</v>
      </c>
      <c r="BC251" s="566">
        <v>371</v>
      </c>
      <c r="BD251" s="566">
        <v>357</v>
      </c>
      <c r="BE251" s="566">
        <v>265</v>
      </c>
      <c r="BF251" s="566">
        <v>248</v>
      </c>
      <c r="BG251" s="566">
        <v>286</v>
      </c>
      <c r="BH251" s="566">
        <v>273</v>
      </c>
      <c r="BI251" s="566">
        <v>250</v>
      </c>
      <c r="BJ251" s="566">
        <v>304</v>
      </c>
      <c r="BK251" s="566">
        <v>285</v>
      </c>
      <c r="BN251" s="692"/>
      <c r="BO251" s="456" t="s">
        <v>36</v>
      </c>
      <c r="BP251" s="566">
        <v>478</v>
      </c>
      <c r="BQ251" s="566">
        <v>563</v>
      </c>
      <c r="BR251" s="566">
        <v>551</v>
      </c>
      <c r="BS251" s="566">
        <v>524</v>
      </c>
      <c r="BT251" s="566">
        <v>444</v>
      </c>
      <c r="BU251" s="566">
        <v>525</v>
      </c>
      <c r="BV251" s="566">
        <v>626</v>
      </c>
      <c r="BW251" s="566">
        <v>589</v>
      </c>
      <c r="BX251" s="566">
        <v>646</v>
      </c>
      <c r="BY251" s="566">
        <v>625</v>
      </c>
      <c r="BZ251" s="566">
        <v>494</v>
      </c>
      <c r="CA251" s="566">
        <v>482</v>
      </c>
      <c r="CB251" s="566">
        <v>610</v>
      </c>
      <c r="CC251" s="566">
        <v>679</v>
      </c>
      <c r="CD251" s="566">
        <v>577</v>
      </c>
      <c r="CE251" s="566">
        <v>627</v>
      </c>
      <c r="CF251" s="566">
        <v>638</v>
      </c>
    </row>
    <row r="252" spans="2:86">
      <c r="C252" s="363"/>
      <c r="D252" s="363"/>
      <c r="E252" s="363"/>
      <c r="U252" s="82"/>
      <c r="V252" s="116"/>
      <c r="W252" s="116"/>
      <c r="Z252" s="427"/>
      <c r="AA252" s="427"/>
      <c r="AB252" s="427"/>
      <c r="AN252" s="360"/>
      <c r="AQ252" s="372"/>
      <c r="AR252" s="372"/>
      <c r="AS252" s="692"/>
      <c r="AT252" s="427" t="s">
        <v>162</v>
      </c>
      <c r="AU252" s="375">
        <v>0</v>
      </c>
      <c r="AV252" s="375">
        <v>0</v>
      </c>
      <c r="AW252" s="375">
        <v>0</v>
      </c>
      <c r="AX252" s="375">
        <v>0</v>
      </c>
      <c r="AY252" s="375">
        <v>0</v>
      </c>
      <c r="AZ252" s="375">
        <v>0</v>
      </c>
      <c r="BA252" s="375">
        <v>0</v>
      </c>
      <c r="BB252" s="375">
        <v>0</v>
      </c>
      <c r="BC252" s="375">
        <v>0</v>
      </c>
      <c r="BD252" s="566">
        <v>0</v>
      </c>
      <c r="BE252" s="566">
        <v>0</v>
      </c>
      <c r="BF252" s="566">
        <v>35</v>
      </c>
      <c r="BG252" s="566">
        <v>46</v>
      </c>
      <c r="BH252" s="566">
        <v>40</v>
      </c>
      <c r="BI252" s="566">
        <v>30</v>
      </c>
      <c r="BJ252" s="566">
        <v>25</v>
      </c>
      <c r="BK252" s="566">
        <v>22</v>
      </c>
      <c r="BN252" s="692"/>
      <c r="BO252" s="427" t="s">
        <v>162</v>
      </c>
      <c r="BP252" s="375">
        <v>0</v>
      </c>
      <c r="BQ252" s="375">
        <v>0</v>
      </c>
      <c r="BR252" s="375">
        <v>0</v>
      </c>
      <c r="BS252" s="375">
        <v>0</v>
      </c>
      <c r="BT252" s="375">
        <v>0</v>
      </c>
      <c r="BU252" s="375">
        <v>0</v>
      </c>
      <c r="BV252" s="375">
        <v>0</v>
      </c>
      <c r="BW252" s="375">
        <v>0</v>
      </c>
      <c r="BX252" s="375">
        <v>0</v>
      </c>
      <c r="BY252" s="566">
        <v>0</v>
      </c>
      <c r="BZ252" s="566">
        <v>0</v>
      </c>
      <c r="CA252" s="566">
        <v>59</v>
      </c>
      <c r="CB252" s="566">
        <v>80</v>
      </c>
      <c r="CC252" s="566">
        <v>91</v>
      </c>
      <c r="CD252" s="566">
        <v>69</v>
      </c>
      <c r="CE252" s="566">
        <v>63</v>
      </c>
      <c r="CF252" s="566">
        <v>64</v>
      </c>
    </row>
    <row r="253" spans="2:86">
      <c r="C253" s="363"/>
      <c r="D253" s="363"/>
      <c r="E253" s="363"/>
      <c r="U253" s="82"/>
      <c r="V253" s="116"/>
      <c r="W253" s="116"/>
      <c r="Z253" s="427"/>
      <c r="AA253" s="427"/>
      <c r="AB253" s="427"/>
      <c r="AN253" s="360"/>
      <c r="AQ253" s="372"/>
      <c r="AR253" s="372"/>
      <c r="AS253" s="692"/>
      <c r="AT253" s="427" t="s">
        <v>37</v>
      </c>
      <c r="AU253" s="566">
        <v>9</v>
      </c>
      <c r="AV253" s="566">
        <v>5</v>
      </c>
      <c r="AW253" s="566">
        <v>5</v>
      </c>
      <c r="AX253" s="566">
        <v>7</v>
      </c>
      <c r="AY253" s="566">
        <v>8</v>
      </c>
      <c r="AZ253" s="566">
        <v>11</v>
      </c>
      <c r="BA253" s="566">
        <v>9</v>
      </c>
      <c r="BB253" s="566">
        <v>9</v>
      </c>
      <c r="BC253" s="566">
        <v>18</v>
      </c>
      <c r="BD253" s="566">
        <v>10</v>
      </c>
      <c r="BE253" s="566">
        <v>8</v>
      </c>
      <c r="BF253" s="566">
        <v>2</v>
      </c>
      <c r="BG253" s="566">
        <v>5</v>
      </c>
      <c r="BH253" s="566">
        <v>10</v>
      </c>
      <c r="BI253" s="566">
        <v>10</v>
      </c>
      <c r="BJ253" s="566">
        <v>11</v>
      </c>
      <c r="BK253" s="566">
        <v>8</v>
      </c>
      <c r="BN253" s="692"/>
      <c r="BO253" s="456" t="s">
        <v>37</v>
      </c>
      <c r="BP253" s="566">
        <v>19</v>
      </c>
      <c r="BQ253" s="566">
        <v>14</v>
      </c>
      <c r="BR253" s="566">
        <v>14</v>
      </c>
      <c r="BS253" s="566">
        <v>23</v>
      </c>
      <c r="BT253" s="566">
        <v>23</v>
      </c>
      <c r="BU253" s="566">
        <v>30</v>
      </c>
      <c r="BV253" s="566">
        <v>27</v>
      </c>
      <c r="BW253" s="566">
        <v>25</v>
      </c>
      <c r="BX253" s="566">
        <v>45</v>
      </c>
      <c r="BY253" s="566">
        <v>21</v>
      </c>
      <c r="BZ253" s="566">
        <v>21</v>
      </c>
      <c r="CA253" s="566">
        <v>11</v>
      </c>
      <c r="CB253" s="566">
        <v>19</v>
      </c>
      <c r="CC253" s="566">
        <v>20</v>
      </c>
      <c r="CD253" s="566">
        <v>25</v>
      </c>
      <c r="CE253" s="566">
        <v>19</v>
      </c>
      <c r="CF253" s="566">
        <v>13</v>
      </c>
    </row>
    <row r="254" spans="2:86">
      <c r="C254" s="363"/>
      <c r="D254" s="363"/>
      <c r="E254" s="363"/>
      <c r="O254" s="368"/>
      <c r="P254" s="368"/>
      <c r="Q254" s="368"/>
      <c r="R254" s="368"/>
      <c r="S254" s="368"/>
      <c r="U254" s="82"/>
      <c r="V254" s="116"/>
      <c r="W254" s="116"/>
      <c r="Z254" s="427"/>
      <c r="AA254" s="427"/>
      <c r="AB254" s="427"/>
      <c r="AN254" s="360"/>
      <c r="AQ254" s="372"/>
      <c r="AR254" s="372"/>
      <c r="AS254" s="693"/>
      <c r="AT254" s="442" t="s">
        <v>38</v>
      </c>
      <c r="AU254" s="568">
        <v>72</v>
      </c>
      <c r="AV254" s="568">
        <v>81</v>
      </c>
      <c r="AW254" s="569">
        <v>130</v>
      </c>
      <c r="AX254" s="568">
        <v>81</v>
      </c>
      <c r="AY254" s="568">
        <v>73</v>
      </c>
      <c r="AZ254" s="569">
        <v>114</v>
      </c>
      <c r="BA254" s="569">
        <v>98</v>
      </c>
      <c r="BB254" s="569">
        <v>137</v>
      </c>
      <c r="BC254" s="569">
        <v>116</v>
      </c>
      <c r="BD254" s="569">
        <v>125</v>
      </c>
      <c r="BE254" s="569">
        <v>83</v>
      </c>
      <c r="BF254" s="569">
        <v>69</v>
      </c>
      <c r="BG254" s="569">
        <v>87</v>
      </c>
      <c r="BH254" s="569">
        <v>54</v>
      </c>
      <c r="BI254" s="569">
        <v>46</v>
      </c>
      <c r="BJ254" s="569">
        <v>43</v>
      </c>
      <c r="BK254" s="569">
        <v>31</v>
      </c>
      <c r="BN254" s="693"/>
      <c r="BO254" s="567" t="s">
        <v>38</v>
      </c>
      <c r="BP254" s="568">
        <v>174</v>
      </c>
      <c r="BQ254" s="568">
        <v>171</v>
      </c>
      <c r="BR254" s="569">
        <v>245</v>
      </c>
      <c r="BS254" s="568">
        <v>218</v>
      </c>
      <c r="BT254" s="568">
        <v>198</v>
      </c>
      <c r="BU254" s="569">
        <v>230</v>
      </c>
      <c r="BV254" s="569">
        <v>216</v>
      </c>
      <c r="BW254" s="569">
        <v>242</v>
      </c>
      <c r="BX254" s="569">
        <v>206</v>
      </c>
      <c r="BY254" s="569">
        <v>240</v>
      </c>
      <c r="BZ254" s="569">
        <v>167</v>
      </c>
      <c r="CA254" s="569">
        <v>143</v>
      </c>
      <c r="CB254" s="569">
        <v>171</v>
      </c>
      <c r="CC254" s="569">
        <v>110</v>
      </c>
      <c r="CD254" s="569">
        <v>83</v>
      </c>
      <c r="CE254" s="569">
        <v>77</v>
      </c>
      <c r="CF254" s="569">
        <v>68</v>
      </c>
    </row>
    <row r="255" spans="2:86">
      <c r="C255" s="372"/>
      <c r="D255" s="372"/>
      <c r="E255" s="372"/>
      <c r="U255" s="82"/>
      <c r="V255" s="116"/>
      <c r="W255" s="116"/>
      <c r="AN255" s="360"/>
      <c r="AQ255" s="372"/>
      <c r="AR255" s="372"/>
      <c r="AS255" s="574"/>
      <c r="BI255" s="360"/>
      <c r="BJ255" s="360"/>
      <c r="CD255" s="360"/>
      <c r="CE255" s="360"/>
      <c r="CF255" s="360"/>
      <c r="CH255" s="360" t="s">
        <v>14</v>
      </c>
    </row>
    <row r="256" spans="2:86" ht="18" customHeight="1">
      <c r="B256" s="361" t="s">
        <v>31</v>
      </c>
      <c r="C256" s="115" t="s">
        <v>124</v>
      </c>
      <c r="D256" s="115" t="s">
        <v>123</v>
      </c>
      <c r="E256" s="115" t="s">
        <v>122</v>
      </c>
      <c r="F256" s="361" t="s">
        <v>49</v>
      </c>
      <c r="G256" s="361" t="s">
        <v>48</v>
      </c>
      <c r="H256" s="361" t="s">
        <v>47</v>
      </c>
      <c r="I256" s="361" t="s">
        <v>46</v>
      </c>
      <c r="J256" s="361" t="s">
        <v>45</v>
      </c>
      <c r="K256" s="361" t="s">
        <v>44</v>
      </c>
      <c r="L256" s="361" t="s">
        <v>43</v>
      </c>
      <c r="M256" s="361" t="s">
        <v>96</v>
      </c>
      <c r="N256" s="361" t="s">
        <v>69</v>
      </c>
      <c r="O256" s="361" t="s">
        <v>77</v>
      </c>
      <c r="P256" s="361" t="s">
        <v>161</v>
      </c>
      <c r="Q256" s="361" t="str">
        <f>Q233</f>
        <v>2018-19</v>
      </c>
      <c r="R256" s="362" t="s">
        <v>184</v>
      </c>
      <c r="S256" s="361" t="str">
        <f>S233</f>
        <v>2020-21</v>
      </c>
      <c r="T256" s="362"/>
      <c r="U256" s="382" t="s">
        <v>112</v>
      </c>
      <c r="V256" s="116"/>
      <c r="W256" s="116"/>
      <c r="Y256" s="361" t="s">
        <v>31</v>
      </c>
      <c r="Z256" s="361" t="s">
        <v>124</v>
      </c>
      <c r="AA256" s="361" t="s">
        <v>123</v>
      </c>
      <c r="AB256" s="361" t="s">
        <v>122</v>
      </c>
      <c r="AC256" s="361" t="s">
        <v>49</v>
      </c>
      <c r="AD256" s="361" t="s">
        <v>48</v>
      </c>
      <c r="AE256" s="361" t="s">
        <v>47</v>
      </c>
      <c r="AF256" s="361" t="s">
        <v>46</v>
      </c>
      <c r="AG256" s="361" t="s">
        <v>45</v>
      </c>
      <c r="AH256" s="361" t="s">
        <v>44</v>
      </c>
      <c r="AI256" s="361" t="s">
        <v>43</v>
      </c>
      <c r="AJ256" s="361" t="s">
        <v>96</v>
      </c>
      <c r="AK256" s="361" t="s">
        <v>69</v>
      </c>
      <c r="AL256" s="361" t="s">
        <v>77</v>
      </c>
      <c r="AM256" s="361" t="s">
        <v>161</v>
      </c>
      <c r="AN256" s="361" t="str">
        <f>AN233</f>
        <v>2018-19</v>
      </c>
      <c r="AO256" s="361" t="str">
        <f>AO233</f>
        <v>2019-20</v>
      </c>
      <c r="AP256" s="361" t="s">
        <v>174</v>
      </c>
      <c r="AQ256" s="372"/>
      <c r="AR256" s="372"/>
      <c r="AS256" s="574"/>
      <c r="AT256" s="564" t="s">
        <v>31</v>
      </c>
      <c r="AU256" s="564" t="s">
        <v>124</v>
      </c>
      <c r="AV256" s="564" t="s">
        <v>123</v>
      </c>
      <c r="AW256" s="564" t="s">
        <v>122</v>
      </c>
      <c r="AX256" s="564" t="s">
        <v>49</v>
      </c>
      <c r="AY256" s="564" t="s">
        <v>48</v>
      </c>
      <c r="AZ256" s="564" t="s">
        <v>47</v>
      </c>
      <c r="BA256" s="564" t="s">
        <v>46</v>
      </c>
      <c r="BB256" s="564" t="s">
        <v>45</v>
      </c>
      <c r="BC256" s="564" t="s">
        <v>44</v>
      </c>
      <c r="BD256" s="564" t="s">
        <v>43</v>
      </c>
      <c r="BE256" s="564" t="s">
        <v>96</v>
      </c>
      <c r="BF256" s="361" t="s">
        <v>69</v>
      </c>
      <c r="BG256" s="361" t="s">
        <v>77</v>
      </c>
      <c r="BH256" s="361" t="s">
        <v>161</v>
      </c>
      <c r="BI256" s="361" t="str">
        <f>BI233</f>
        <v>2018-19</v>
      </c>
      <c r="BJ256" s="361" t="str">
        <f>BJ233</f>
        <v>2019-20</v>
      </c>
      <c r="BK256" s="407" t="s">
        <v>174</v>
      </c>
      <c r="BO256" s="564" t="s">
        <v>31</v>
      </c>
      <c r="BP256" s="564" t="s">
        <v>124</v>
      </c>
      <c r="BQ256" s="564" t="s">
        <v>123</v>
      </c>
      <c r="BR256" s="564" t="s">
        <v>122</v>
      </c>
      <c r="BS256" s="564" t="s">
        <v>49</v>
      </c>
      <c r="BT256" s="564" t="s">
        <v>48</v>
      </c>
      <c r="BU256" s="564" t="s">
        <v>47</v>
      </c>
      <c r="BV256" s="564" t="s">
        <v>46</v>
      </c>
      <c r="BW256" s="564" t="s">
        <v>45</v>
      </c>
      <c r="BX256" s="564" t="s">
        <v>44</v>
      </c>
      <c r="BY256" s="564" t="s">
        <v>43</v>
      </c>
      <c r="BZ256" s="564" t="s">
        <v>96</v>
      </c>
      <c r="CA256" s="564" t="s">
        <v>69</v>
      </c>
      <c r="CB256" s="564" t="s">
        <v>77</v>
      </c>
      <c r="CC256" s="564" t="s">
        <v>161</v>
      </c>
      <c r="CD256" s="564" t="str">
        <f t="shared" ref="CD256:CE256" si="193">CD233</f>
        <v>2018-19</v>
      </c>
      <c r="CE256" s="564" t="str">
        <f t="shared" si="193"/>
        <v>2019-20</v>
      </c>
      <c r="CF256" s="361" t="str">
        <f>BK256</f>
        <v>2020-21</v>
      </c>
    </row>
    <row r="257" spans="2:87" ht="18" customHeight="1">
      <c r="B257" s="363" t="s">
        <v>33</v>
      </c>
      <c r="C257" s="364">
        <f t="shared" ref="C257:N259" si="194">Z257+AU257*$W$6+AU264*$W$8+AU271*$W$10</f>
        <v>4640.4000000000005</v>
      </c>
      <c r="D257" s="364">
        <f t="shared" si="194"/>
        <v>4721.2</v>
      </c>
      <c r="E257" s="364">
        <f t="shared" si="194"/>
        <v>5033</v>
      </c>
      <c r="F257" s="364">
        <f t="shared" si="194"/>
        <v>5341</v>
      </c>
      <c r="G257" s="364">
        <f t="shared" si="194"/>
        <v>5824.5999999999995</v>
      </c>
      <c r="H257" s="364">
        <f t="shared" si="194"/>
        <v>7280.8</v>
      </c>
      <c r="I257" s="364">
        <f t="shared" si="194"/>
        <v>4582.6000000000004</v>
      </c>
      <c r="J257" s="364">
        <f t="shared" si="194"/>
        <v>3871</v>
      </c>
      <c r="K257" s="364">
        <f t="shared" si="194"/>
        <v>3598.2000000000003</v>
      </c>
      <c r="L257" s="364">
        <f t="shared" si="194"/>
        <v>3556.4</v>
      </c>
      <c r="M257" s="364">
        <f t="shared" si="194"/>
        <v>3499.4</v>
      </c>
      <c r="N257" s="364">
        <f t="shared" si="194"/>
        <v>4082</v>
      </c>
      <c r="O257" s="364">
        <f t="shared" ref="O257:S259" si="195">AL257+BG257*$W$6+BG264*$W$8+BG271*$W$10</f>
        <v>4349.2</v>
      </c>
      <c r="P257" s="364">
        <f t="shared" si="195"/>
        <v>4295.6000000000004</v>
      </c>
      <c r="Q257" s="364">
        <f t="shared" si="195"/>
        <v>4537.2</v>
      </c>
      <c r="R257" s="364">
        <f t="shared" si="195"/>
        <v>4189.6000000000004</v>
      </c>
      <c r="S257" s="364">
        <f t="shared" si="195"/>
        <v>3258</v>
      </c>
      <c r="T257" s="116"/>
      <c r="U257" s="383">
        <v>1139.0888922487336</v>
      </c>
      <c r="V257" s="116"/>
      <c r="W257" s="116"/>
      <c r="Y257" s="427" t="s">
        <v>33</v>
      </c>
      <c r="Z257" s="375">
        <v>2504</v>
      </c>
      <c r="AA257" s="375">
        <v>2546</v>
      </c>
      <c r="AB257" s="375">
        <v>2730</v>
      </c>
      <c r="AC257" s="375">
        <v>2916</v>
      </c>
      <c r="AD257" s="375">
        <v>3145</v>
      </c>
      <c r="AE257" s="375">
        <v>3899</v>
      </c>
      <c r="AF257" s="375">
        <v>2469</v>
      </c>
      <c r="AG257" s="375">
        <v>2132</v>
      </c>
      <c r="AH257" s="375">
        <v>2037</v>
      </c>
      <c r="AI257" s="375">
        <v>2037</v>
      </c>
      <c r="AJ257" s="375">
        <v>2033</v>
      </c>
      <c r="AK257" s="375">
        <v>2370</v>
      </c>
      <c r="AL257" s="375">
        <v>2531</v>
      </c>
      <c r="AM257" s="375">
        <v>2511</v>
      </c>
      <c r="AN257" s="375">
        <v>2603</v>
      </c>
      <c r="AO257" s="375">
        <v>2424</v>
      </c>
      <c r="AP257" s="375">
        <v>1971</v>
      </c>
      <c r="AQ257" s="372"/>
      <c r="AR257" s="372"/>
      <c r="AS257" s="694" t="s">
        <v>99</v>
      </c>
      <c r="AT257" s="435" t="s">
        <v>33</v>
      </c>
      <c r="AU257" s="565">
        <v>916</v>
      </c>
      <c r="AV257" s="565">
        <v>904</v>
      </c>
      <c r="AW257" s="565">
        <v>962</v>
      </c>
      <c r="AX257" s="565">
        <v>1052</v>
      </c>
      <c r="AY257" s="565">
        <v>1078</v>
      </c>
      <c r="AZ257" s="565">
        <v>1214</v>
      </c>
      <c r="BA257" s="565">
        <v>806</v>
      </c>
      <c r="BB257" s="565">
        <v>724</v>
      </c>
      <c r="BC257" s="565">
        <v>738</v>
      </c>
      <c r="BD257" s="565">
        <v>741</v>
      </c>
      <c r="BE257" s="565">
        <v>748</v>
      </c>
      <c r="BF257" s="565">
        <v>936</v>
      </c>
      <c r="BG257" s="565">
        <v>950</v>
      </c>
      <c r="BH257" s="565">
        <v>943</v>
      </c>
      <c r="BI257" s="565">
        <v>909</v>
      </c>
      <c r="BJ257" s="565">
        <v>901</v>
      </c>
      <c r="BK257" s="565">
        <v>646</v>
      </c>
      <c r="BN257" s="695" t="s">
        <v>51</v>
      </c>
      <c r="BO257" s="484" t="s">
        <v>33</v>
      </c>
      <c r="BP257" s="565">
        <v>594</v>
      </c>
      <c r="BQ257" s="565">
        <v>562</v>
      </c>
      <c r="BR257" s="565">
        <v>654</v>
      </c>
      <c r="BS257" s="565">
        <v>663</v>
      </c>
      <c r="BT257" s="565">
        <v>675</v>
      </c>
      <c r="BU257" s="565">
        <v>1158</v>
      </c>
      <c r="BV257" s="565">
        <v>724</v>
      </c>
      <c r="BW257" s="565">
        <v>543</v>
      </c>
      <c r="BX257" s="565">
        <v>414</v>
      </c>
      <c r="BY257" s="565">
        <v>376</v>
      </c>
      <c r="BZ257" s="565">
        <v>340</v>
      </c>
      <c r="CA257" s="565">
        <v>272</v>
      </c>
      <c r="CB257" s="565">
        <v>290</v>
      </c>
      <c r="CC257" s="565">
        <v>310</v>
      </c>
      <c r="CD257" s="565">
        <v>545</v>
      </c>
      <c r="CE257" s="565">
        <v>441</v>
      </c>
      <c r="CF257" s="565">
        <v>390</v>
      </c>
    </row>
    <row r="258" spans="2:87">
      <c r="B258" s="363" t="s">
        <v>9</v>
      </c>
      <c r="C258" s="116">
        <f t="shared" si="194"/>
        <v>3531.2000000000003</v>
      </c>
      <c r="D258" s="116">
        <f t="shared" si="194"/>
        <v>3364.4</v>
      </c>
      <c r="E258" s="116">
        <f t="shared" si="194"/>
        <v>3348.2000000000003</v>
      </c>
      <c r="F258" s="116">
        <f t="shared" si="194"/>
        <v>3129</v>
      </c>
      <c r="G258" s="116">
        <f t="shared" si="194"/>
        <v>3563.2000000000003</v>
      </c>
      <c r="H258" s="116">
        <f t="shared" si="194"/>
        <v>4321.3999999999996</v>
      </c>
      <c r="I258" s="116">
        <f t="shared" si="194"/>
        <v>3394</v>
      </c>
      <c r="J258" s="116">
        <f t="shared" si="194"/>
        <v>3182.8</v>
      </c>
      <c r="K258" s="116">
        <f t="shared" si="194"/>
        <v>2940.8</v>
      </c>
      <c r="L258" s="116">
        <f t="shared" si="194"/>
        <v>2671.6</v>
      </c>
      <c r="M258" s="116">
        <f t="shared" si="194"/>
        <v>2691.7999999999997</v>
      </c>
      <c r="N258" s="116">
        <f t="shared" si="194"/>
        <v>3151</v>
      </c>
      <c r="O258" s="116">
        <f t="shared" si="195"/>
        <v>3186.2000000000003</v>
      </c>
      <c r="P258" s="116">
        <f t="shared" si="195"/>
        <v>3209</v>
      </c>
      <c r="Q258" s="116">
        <f t="shared" si="195"/>
        <v>3282.4</v>
      </c>
      <c r="R258" s="116">
        <f t="shared" si="195"/>
        <v>3464.6</v>
      </c>
      <c r="S258" s="116">
        <f t="shared" si="195"/>
        <v>2532</v>
      </c>
      <c r="T258" s="116"/>
      <c r="U258" s="383">
        <v>445.51193225072916</v>
      </c>
      <c r="V258" s="116"/>
      <c r="Y258" s="427" t="s">
        <v>9</v>
      </c>
      <c r="Z258" s="375">
        <v>1856</v>
      </c>
      <c r="AA258" s="375">
        <v>1794</v>
      </c>
      <c r="AB258" s="375">
        <v>1777</v>
      </c>
      <c r="AC258" s="375">
        <v>1665</v>
      </c>
      <c r="AD258" s="375">
        <v>1891</v>
      </c>
      <c r="AE258" s="375">
        <v>2262</v>
      </c>
      <c r="AF258" s="375">
        <v>1781</v>
      </c>
      <c r="AG258" s="375">
        <v>1684</v>
      </c>
      <c r="AH258" s="375">
        <v>1597</v>
      </c>
      <c r="AI258" s="375">
        <v>1467</v>
      </c>
      <c r="AJ258" s="375">
        <v>1498</v>
      </c>
      <c r="AK258" s="375">
        <v>1780</v>
      </c>
      <c r="AL258" s="375">
        <v>1786</v>
      </c>
      <c r="AM258" s="375">
        <v>1828</v>
      </c>
      <c r="AN258" s="375">
        <v>1834</v>
      </c>
      <c r="AO258" s="375">
        <v>1922</v>
      </c>
      <c r="AP258" s="375">
        <v>1451</v>
      </c>
      <c r="AQ258" s="372"/>
      <c r="AR258" s="372"/>
      <c r="AS258" s="692"/>
      <c r="AT258" s="427" t="s">
        <v>9</v>
      </c>
      <c r="AU258" s="566">
        <v>608</v>
      </c>
      <c r="AV258" s="566">
        <v>587</v>
      </c>
      <c r="AW258" s="566">
        <v>628</v>
      </c>
      <c r="AX258" s="566">
        <v>541</v>
      </c>
      <c r="AY258" s="566">
        <v>593</v>
      </c>
      <c r="AZ258" s="566">
        <v>668</v>
      </c>
      <c r="BA258" s="566">
        <v>525</v>
      </c>
      <c r="BB258" s="566">
        <v>503</v>
      </c>
      <c r="BC258" s="566">
        <v>513</v>
      </c>
      <c r="BD258" s="566">
        <v>500</v>
      </c>
      <c r="BE258" s="566">
        <v>524</v>
      </c>
      <c r="BF258" s="566">
        <v>691</v>
      </c>
      <c r="BG258" s="566">
        <v>686</v>
      </c>
      <c r="BH258" s="566">
        <v>690</v>
      </c>
      <c r="BI258" s="566">
        <v>627</v>
      </c>
      <c r="BJ258" s="566">
        <v>645</v>
      </c>
      <c r="BK258" s="566">
        <v>510</v>
      </c>
      <c r="BN258" s="696"/>
      <c r="BO258" s="456" t="s">
        <v>9</v>
      </c>
      <c r="BP258" s="566">
        <v>566</v>
      </c>
      <c r="BQ258" s="566">
        <v>470</v>
      </c>
      <c r="BR258" s="566">
        <v>477</v>
      </c>
      <c r="BS258" s="566">
        <v>466</v>
      </c>
      <c r="BT258" s="566">
        <v>533</v>
      </c>
      <c r="BU258" s="566">
        <v>723</v>
      </c>
      <c r="BV258" s="566">
        <v>633</v>
      </c>
      <c r="BW258" s="566">
        <v>576</v>
      </c>
      <c r="BX258" s="566">
        <v>473</v>
      </c>
      <c r="BY258" s="566">
        <v>379</v>
      </c>
      <c r="BZ258" s="566">
        <v>354</v>
      </c>
      <c r="CA258" s="566">
        <v>302</v>
      </c>
      <c r="CB258" s="566">
        <v>297</v>
      </c>
      <c r="CC258" s="566">
        <v>310</v>
      </c>
      <c r="CD258" s="566">
        <v>435</v>
      </c>
      <c r="CE258" s="566">
        <v>530</v>
      </c>
      <c r="CF258" s="566">
        <v>378</v>
      </c>
    </row>
    <row r="259" spans="2:87">
      <c r="B259" s="363" t="s">
        <v>34</v>
      </c>
      <c r="C259" s="116">
        <f t="shared" si="194"/>
        <v>3483.3999999999996</v>
      </c>
      <c r="D259" s="116">
        <f t="shared" si="194"/>
        <v>2573</v>
      </c>
      <c r="E259" s="116">
        <f t="shared" si="194"/>
        <v>2671.6</v>
      </c>
      <c r="F259" s="116">
        <f t="shared" si="194"/>
        <v>2403.2000000000003</v>
      </c>
      <c r="G259" s="116">
        <f t="shared" si="194"/>
        <v>2611.6000000000004</v>
      </c>
      <c r="H259" s="116">
        <f t="shared" si="194"/>
        <v>2931.2</v>
      </c>
      <c r="I259" s="116">
        <f t="shared" si="194"/>
        <v>2831.7999999999997</v>
      </c>
      <c r="J259" s="116">
        <f t="shared" si="194"/>
        <v>2753.6</v>
      </c>
      <c r="K259" s="116">
        <f t="shared" si="194"/>
        <v>2536.1999999999998</v>
      </c>
      <c r="L259" s="116">
        <f t="shared" si="194"/>
        <v>2408.2000000000003</v>
      </c>
      <c r="M259" s="116">
        <f t="shared" si="194"/>
        <v>2327.2000000000003</v>
      </c>
      <c r="N259" s="116">
        <f t="shared" si="194"/>
        <v>2314.7999999999997</v>
      </c>
      <c r="O259" s="116">
        <f t="shared" si="195"/>
        <v>2865.7999999999997</v>
      </c>
      <c r="P259" s="116">
        <f t="shared" si="195"/>
        <v>2799.6</v>
      </c>
      <c r="Q259" s="116">
        <f t="shared" si="195"/>
        <v>2752.6</v>
      </c>
      <c r="R259" s="116">
        <f t="shared" si="195"/>
        <v>2990.2</v>
      </c>
      <c r="S259" s="116">
        <f t="shared" si="195"/>
        <v>2637.6</v>
      </c>
      <c r="T259" s="116"/>
      <c r="U259" s="383">
        <v>321.02206293164431</v>
      </c>
      <c r="V259" s="116"/>
      <c r="Y259" s="427" t="s">
        <v>34</v>
      </c>
      <c r="Z259" s="375">
        <v>1869</v>
      </c>
      <c r="AA259" s="375">
        <v>1369</v>
      </c>
      <c r="AB259" s="375">
        <v>1422</v>
      </c>
      <c r="AC259" s="375">
        <v>1273</v>
      </c>
      <c r="AD259" s="375">
        <v>1374</v>
      </c>
      <c r="AE259" s="375">
        <v>1540</v>
      </c>
      <c r="AF259" s="375">
        <v>1490</v>
      </c>
      <c r="AG259" s="375">
        <v>1446</v>
      </c>
      <c r="AH259" s="375">
        <v>1365</v>
      </c>
      <c r="AI259" s="375">
        <v>1329</v>
      </c>
      <c r="AJ259" s="375">
        <v>1280</v>
      </c>
      <c r="AK259" s="375">
        <v>1300</v>
      </c>
      <c r="AL259" s="375">
        <v>1601</v>
      </c>
      <c r="AM259" s="375">
        <v>1567</v>
      </c>
      <c r="AN259" s="375">
        <v>1545</v>
      </c>
      <c r="AO259" s="375">
        <v>1657</v>
      </c>
      <c r="AP259" s="375">
        <v>1461</v>
      </c>
      <c r="AQ259" s="372"/>
      <c r="AR259" s="372"/>
      <c r="AS259" s="692"/>
      <c r="AT259" s="427" t="s">
        <v>34</v>
      </c>
      <c r="AU259" s="566">
        <v>674</v>
      </c>
      <c r="AV259" s="566">
        <v>465</v>
      </c>
      <c r="AW259" s="566">
        <v>467</v>
      </c>
      <c r="AX259" s="566">
        <v>401</v>
      </c>
      <c r="AY259" s="566">
        <v>401</v>
      </c>
      <c r="AZ259" s="566">
        <v>455</v>
      </c>
      <c r="BA259" s="566">
        <v>414</v>
      </c>
      <c r="BB259" s="566">
        <v>414</v>
      </c>
      <c r="BC259" s="566">
        <v>417</v>
      </c>
      <c r="BD259" s="566">
        <v>473</v>
      </c>
      <c r="BE259" s="566">
        <v>451</v>
      </c>
      <c r="BF259" s="566">
        <v>452</v>
      </c>
      <c r="BG259" s="566">
        <v>624</v>
      </c>
      <c r="BH259" s="566">
        <v>600</v>
      </c>
      <c r="BI259" s="566">
        <v>537</v>
      </c>
      <c r="BJ259" s="566">
        <v>549</v>
      </c>
      <c r="BK259" s="566">
        <v>497</v>
      </c>
      <c r="BN259" s="696"/>
      <c r="BO259" s="456" t="s">
        <v>34</v>
      </c>
      <c r="BP259" s="566">
        <v>545</v>
      </c>
      <c r="BQ259" s="566">
        <v>440</v>
      </c>
      <c r="BR259" s="566">
        <v>466</v>
      </c>
      <c r="BS259" s="566">
        <v>431</v>
      </c>
      <c r="BT259" s="566">
        <v>482</v>
      </c>
      <c r="BU259" s="566">
        <v>538</v>
      </c>
      <c r="BV259" s="566">
        <v>555</v>
      </c>
      <c r="BW259" s="566">
        <v>569</v>
      </c>
      <c r="BX259" s="566">
        <v>454</v>
      </c>
      <c r="BY259" s="566">
        <v>402</v>
      </c>
      <c r="BZ259" s="566">
        <v>357</v>
      </c>
      <c r="CA259" s="566">
        <v>323</v>
      </c>
      <c r="CB259" s="566">
        <v>302</v>
      </c>
      <c r="CC259" s="566">
        <v>296</v>
      </c>
      <c r="CD259" s="566">
        <v>378</v>
      </c>
      <c r="CE259" s="566">
        <v>493</v>
      </c>
      <c r="CF259" s="566">
        <v>454</v>
      </c>
    </row>
    <row r="260" spans="2:87">
      <c r="B260" s="363" t="s">
        <v>35</v>
      </c>
      <c r="C260" s="116">
        <f t="shared" ref="C260:N260" si="196">Z260</f>
        <v>602</v>
      </c>
      <c r="D260" s="116">
        <f t="shared" si="196"/>
        <v>908</v>
      </c>
      <c r="E260" s="116">
        <f t="shared" si="196"/>
        <v>1282</v>
      </c>
      <c r="F260" s="116">
        <f t="shared" si="196"/>
        <v>1353</v>
      </c>
      <c r="G260" s="116">
        <f t="shared" si="196"/>
        <v>1334</v>
      </c>
      <c r="H260" s="116">
        <f t="shared" si="196"/>
        <v>1351</v>
      </c>
      <c r="I260" s="116">
        <f t="shared" si="196"/>
        <v>1519</v>
      </c>
      <c r="J260" s="116">
        <f t="shared" si="196"/>
        <v>1566</v>
      </c>
      <c r="K260" s="116">
        <f t="shared" si="196"/>
        <v>1792</v>
      </c>
      <c r="L260" s="116">
        <f t="shared" si="196"/>
        <v>1961</v>
      </c>
      <c r="M260" s="116">
        <f t="shared" si="196"/>
        <v>1765</v>
      </c>
      <c r="N260" s="116">
        <f t="shared" si="196"/>
        <v>1736</v>
      </c>
      <c r="O260" s="116">
        <f t="shared" ref="O260" si="197">AL260</f>
        <v>2039</v>
      </c>
      <c r="P260" s="116">
        <f t="shared" ref="P260" si="198">AM260</f>
        <v>2153</v>
      </c>
      <c r="Q260" s="116">
        <f t="shared" ref="Q260" si="199">AN260</f>
        <v>2039</v>
      </c>
      <c r="R260" s="116">
        <f t="shared" ref="R260:S260" si="200">AO260</f>
        <v>2097</v>
      </c>
      <c r="S260" s="116">
        <f t="shared" si="200"/>
        <v>2178</v>
      </c>
      <c r="T260" s="116"/>
      <c r="U260" s="383">
        <v>394.52328476557932</v>
      </c>
      <c r="V260" s="116"/>
      <c r="Y260" s="427" t="s">
        <v>35</v>
      </c>
      <c r="Z260" s="375">
        <v>602</v>
      </c>
      <c r="AA260" s="375">
        <v>908</v>
      </c>
      <c r="AB260" s="375">
        <v>1282</v>
      </c>
      <c r="AC260" s="375">
        <v>1353</v>
      </c>
      <c r="AD260" s="375">
        <v>1334</v>
      </c>
      <c r="AE260" s="375">
        <v>1351</v>
      </c>
      <c r="AF260" s="375">
        <v>1519</v>
      </c>
      <c r="AG260" s="375">
        <v>1566</v>
      </c>
      <c r="AH260" s="375">
        <v>1792</v>
      </c>
      <c r="AI260" s="375">
        <v>1961</v>
      </c>
      <c r="AJ260" s="375">
        <v>1765</v>
      </c>
      <c r="AK260" s="375">
        <v>1736</v>
      </c>
      <c r="AL260" s="375">
        <v>2039</v>
      </c>
      <c r="AM260" s="375">
        <v>2153</v>
      </c>
      <c r="AN260" s="375">
        <v>2039</v>
      </c>
      <c r="AO260" s="375">
        <v>2097</v>
      </c>
      <c r="AP260" s="375">
        <v>2178</v>
      </c>
      <c r="AQ260" s="372"/>
      <c r="AR260" s="372"/>
      <c r="AS260" s="692"/>
      <c r="AT260" s="427" t="s">
        <v>36</v>
      </c>
      <c r="AU260" s="566">
        <v>212</v>
      </c>
      <c r="AV260" s="566">
        <v>228</v>
      </c>
      <c r="AW260" s="566">
        <v>242</v>
      </c>
      <c r="AX260" s="566">
        <v>193</v>
      </c>
      <c r="AY260" s="566">
        <v>208</v>
      </c>
      <c r="AZ260" s="566">
        <v>194</v>
      </c>
      <c r="BA260" s="566">
        <v>201</v>
      </c>
      <c r="BB260" s="566">
        <v>193</v>
      </c>
      <c r="BC260" s="566">
        <v>199</v>
      </c>
      <c r="BD260" s="566">
        <v>222</v>
      </c>
      <c r="BE260" s="566">
        <v>251</v>
      </c>
      <c r="BF260" s="566">
        <v>276</v>
      </c>
      <c r="BG260" s="566">
        <v>332</v>
      </c>
      <c r="BH260" s="566">
        <v>369</v>
      </c>
      <c r="BI260" s="566">
        <v>381</v>
      </c>
      <c r="BJ260" s="566">
        <v>403</v>
      </c>
      <c r="BK260" s="566">
        <v>361</v>
      </c>
      <c r="BN260" s="696"/>
      <c r="BO260" s="456" t="s">
        <v>36</v>
      </c>
      <c r="BP260" s="566">
        <v>301</v>
      </c>
      <c r="BQ260" s="566">
        <v>349</v>
      </c>
      <c r="BR260" s="566">
        <v>357</v>
      </c>
      <c r="BS260" s="566">
        <v>333</v>
      </c>
      <c r="BT260" s="566">
        <v>317</v>
      </c>
      <c r="BU260" s="566">
        <v>347</v>
      </c>
      <c r="BV260" s="566">
        <v>406</v>
      </c>
      <c r="BW260" s="566">
        <v>426</v>
      </c>
      <c r="BX260" s="566">
        <v>455</v>
      </c>
      <c r="BY260" s="566">
        <v>392</v>
      </c>
      <c r="BZ260" s="566">
        <v>402</v>
      </c>
      <c r="CA260" s="566">
        <v>408</v>
      </c>
      <c r="CB260" s="566">
        <v>379</v>
      </c>
      <c r="CC260" s="566">
        <v>353</v>
      </c>
      <c r="CD260" s="566">
        <v>353</v>
      </c>
      <c r="CE260" s="566">
        <v>424</v>
      </c>
      <c r="CF260" s="566">
        <v>480</v>
      </c>
    </row>
    <row r="261" spans="2:87">
      <c r="B261" s="363" t="s">
        <v>36</v>
      </c>
      <c r="C261" s="116">
        <f t="shared" ref="C261:N261" si="201">Z261+$W$13*Z262+$W$6*(AU260+$W$13*AU261)+$W$8*(AU267+$W$13*AU268)+$W$10*(AU274+$W$13*AU275)</f>
        <v>1048</v>
      </c>
      <c r="D261" s="116">
        <f t="shared" si="201"/>
        <v>1184.6000000000001</v>
      </c>
      <c r="E261" s="116">
        <f t="shared" si="201"/>
        <v>1253.3999999999999</v>
      </c>
      <c r="F261" s="116">
        <f t="shared" si="201"/>
        <v>1123.8</v>
      </c>
      <c r="G261" s="116">
        <f t="shared" si="201"/>
        <v>1161</v>
      </c>
      <c r="H261" s="116">
        <f t="shared" si="201"/>
        <v>1206.6000000000001</v>
      </c>
      <c r="I261" s="116">
        <f t="shared" si="201"/>
        <v>1399</v>
      </c>
      <c r="J261" s="116">
        <f t="shared" si="201"/>
        <v>1470.4</v>
      </c>
      <c r="K261" s="116">
        <f t="shared" si="201"/>
        <v>1532.6</v>
      </c>
      <c r="L261" s="116">
        <f t="shared" si="201"/>
        <v>1460</v>
      </c>
      <c r="M261" s="116">
        <f t="shared" si="201"/>
        <v>1559.3999999999999</v>
      </c>
      <c r="N261" s="116">
        <f t="shared" si="201"/>
        <v>1758.8</v>
      </c>
      <c r="O261" s="116">
        <f>AL261+$W$13*AL262+$W$6*(BG260+$W$13*BG261)+$W$8*(BG267+$W$13*BG268)+$W$10*(BG274+$W$13*BG275)</f>
        <v>1910.3</v>
      </c>
      <c r="P261" s="116">
        <f>AM261+$W$13*AM262+$W$6*(BH260+$W$13*BH261)+$W$8*(BH267+$W$13*BH268)+$W$10*(BH274+$W$13*BH275)</f>
        <v>2011.6999999999998</v>
      </c>
      <c r="Q261" s="116">
        <f>AN261+$W$13*AN262+$W$6*(BI260+$W$13*BI261)+$W$8*(BI267+$W$13*BI268)+$W$10*(BI274+$W$13*BI275)</f>
        <v>2072.1</v>
      </c>
      <c r="R261" s="116">
        <f>AO261+$W$13*AO262+$W$6*(BJ260+$W$13*BJ261)+$W$8*(BJ267+$W$13*BJ268)+$W$10*(BJ274+$W$13*BJ275)</f>
        <v>2134.8000000000002</v>
      </c>
      <c r="S261" s="116">
        <f>AP261+$W$13*AP262+$W$6*(BK260+$W$13*BK261)+$W$8*(BK267+$W$13*BK268)+$W$10*(BK274+$W$13*BK275)</f>
        <v>2205.5</v>
      </c>
      <c r="T261" s="116"/>
      <c r="U261" s="383">
        <v>166.78428516433382</v>
      </c>
      <c r="V261" s="116"/>
      <c r="Y261" s="427" t="s">
        <v>36</v>
      </c>
      <c r="Z261" s="375">
        <v>571</v>
      </c>
      <c r="AA261" s="375">
        <v>634</v>
      </c>
      <c r="AB261" s="375">
        <v>663</v>
      </c>
      <c r="AC261" s="375">
        <v>590</v>
      </c>
      <c r="AD261" s="375">
        <v>616</v>
      </c>
      <c r="AE261" s="375">
        <v>628</v>
      </c>
      <c r="AF261" s="375">
        <v>723</v>
      </c>
      <c r="AG261" s="375">
        <v>763</v>
      </c>
      <c r="AH261" s="375">
        <v>787</v>
      </c>
      <c r="AI261" s="375">
        <v>766</v>
      </c>
      <c r="AJ261" s="375">
        <v>824</v>
      </c>
      <c r="AK261" s="375">
        <v>878</v>
      </c>
      <c r="AL261" s="375">
        <v>997</v>
      </c>
      <c r="AM261" s="375">
        <v>1055</v>
      </c>
      <c r="AN261" s="375">
        <v>1092</v>
      </c>
      <c r="AO261" s="375">
        <v>1121</v>
      </c>
      <c r="AP261" s="375">
        <v>1168</v>
      </c>
      <c r="AQ261" s="372"/>
      <c r="AR261" s="372"/>
      <c r="AS261" s="692"/>
      <c r="AT261" s="427" t="s">
        <v>162</v>
      </c>
      <c r="AU261" s="375">
        <v>0</v>
      </c>
      <c r="AV261" s="375">
        <v>0</v>
      </c>
      <c r="AW261" s="375">
        <v>0</v>
      </c>
      <c r="AX261" s="375">
        <v>0</v>
      </c>
      <c r="AY261" s="375">
        <v>0</v>
      </c>
      <c r="AZ261" s="375">
        <v>0</v>
      </c>
      <c r="BA261" s="375">
        <v>0</v>
      </c>
      <c r="BB261" s="375">
        <v>0</v>
      </c>
      <c r="BC261" s="375">
        <v>0</v>
      </c>
      <c r="BD261" s="566">
        <v>0</v>
      </c>
      <c r="BE261" s="566">
        <v>0</v>
      </c>
      <c r="BF261" s="566">
        <v>28</v>
      </c>
      <c r="BG261" s="566">
        <v>25</v>
      </c>
      <c r="BH261" s="566">
        <v>41</v>
      </c>
      <c r="BI261" s="566">
        <v>45</v>
      </c>
      <c r="BJ261" s="566">
        <v>26</v>
      </c>
      <c r="BK261" s="566">
        <v>26</v>
      </c>
      <c r="BN261" s="696"/>
      <c r="BO261" s="427" t="s">
        <v>162</v>
      </c>
      <c r="BP261" s="375">
        <v>0</v>
      </c>
      <c r="BQ261" s="375">
        <v>0</v>
      </c>
      <c r="BR261" s="375">
        <v>0</v>
      </c>
      <c r="BS261" s="375">
        <v>0</v>
      </c>
      <c r="BT261" s="375">
        <v>0</v>
      </c>
      <c r="BU261" s="375">
        <v>0</v>
      </c>
      <c r="BV261" s="375">
        <v>0</v>
      </c>
      <c r="BW261" s="375">
        <v>0</v>
      </c>
      <c r="BX261" s="375">
        <v>0</v>
      </c>
      <c r="BY261" s="566">
        <v>0</v>
      </c>
      <c r="BZ261" s="566">
        <v>0</v>
      </c>
      <c r="CA261" s="566">
        <v>43</v>
      </c>
      <c r="CB261" s="566">
        <v>28</v>
      </c>
      <c r="CC261" s="566">
        <v>26</v>
      </c>
      <c r="CD261" s="566">
        <v>22</v>
      </c>
      <c r="CE261" s="566">
        <v>26</v>
      </c>
      <c r="CF261" s="566">
        <v>29</v>
      </c>
    </row>
    <row r="262" spans="2:87">
      <c r="B262" s="363" t="s">
        <v>37</v>
      </c>
      <c r="C262" s="116">
        <f t="shared" ref="C262:N263" si="202">Z263+AU262*$W$6+AU269*$W$8+AU276*$W$10</f>
        <v>119.6</v>
      </c>
      <c r="D262" s="116">
        <f t="shared" si="202"/>
        <v>98.399999999999991</v>
      </c>
      <c r="E262" s="116">
        <f t="shared" si="202"/>
        <v>114.6</v>
      </c>
      <c r="F262" s="116">
        <f t="shared" si="202"/>
        <v>93.399999999999991</v>
      </c>
      <c r="G262" s="116">
        <f t="shared" si="202"/>
        <v>126.8</v>
      </c>
      <c r="H262" s="116">
        <f t="shared" si="202"/>
        <v>138.20000000000002</v>
      </c>
      <c r="I262" s="116">
        <f t="shared" si="202"/>
        <v>159.6</v>
      </c>
      <c r="J262" s="116">
        <f t="shared" si="202"/>
        <v>173</v>
      </c>
      <c r="K262" s="116">
        <f t="shared" si="202"/>
        <v>143.80000000000001</v>
      </c>
      <c r="L262" s="116">
        <f t="shared" si="202"/>
        <v>158.19999999999999</v>
      </c>
      <c r="M262" s="116">
        <f t="shared" si="202"/>
        <v>153.6</v>
      </c>
      <c r="N262" s="116">
        <f t="shared" si="202"/>
        <v>149.79999999999998</v>
      </c>
      <c r="O262" s="116">
        <f t="shared" ref="O262:S263" si="203">AL263+BG262*$W$6+BG269*$W$8+BG276*$W$10</f>
        <v>213.6</v>
      </c>
      <c r="P262" s="116">
        <f t="shared" si="203"/>
        <v>209.20000000000002</v>
      </c>
      <c r="Q262" s="116">
        <f t="shared" si="203"/>
        <v>245.60000000000002</v>
      </c>
      <c r="R262" s="116">
        <f t="shared" si="203"/>
        <v>316.59999999999997</v>
      </c>
      <c r="S262" s="116">
        <f t="shared" si="203"/>
        <v>303.2</v>
      </c>
      <c r="T262" s="116"/>
      <c r="U262" s="383">
        <v>26.637183701651949</v>
      </c>
      <c r="Y262" s="427" t="s">
        <v>162</v>
      </c>
      <c r="Z262" s="375">
        <v>0</v>
      </c>
      <c r="AA262" s="375">
        <v>0</v>
      </c>
      <c r="AB262" s="375">
        <v>0</v>
      </c>
      <c r="AC262" s="375">
        <v>0</v>
      </c>
      <c r="AD262" s="375">
        <v>0</v>
      </c>
      <c r="AE262" s="375">
        <v>0</v>
      </c>
      <c r="AF262" s="375">
        <v>0</v>
      </c>
      <c r="AG262" s="375">
        <v>0</v>
      </c>
      <c r="AH262" s="375">
        <v>0</v>
      </c>
      <c r="AI262" s="375">
        <v>0</v>
      </c>
      <c r="AJ262" s="375">
        <v>0</v>
      </c>
      <c r="AK262" s="375">
        <v>110</v>
      </c>
      <c r="AL262" s="375">
        <v>80</v>
      </c>
      <c r="AM262" s="375">
        <v>99</v>
      </c>
      <c r="AN262" s="375">
        <v>107</v>
      </c>
      <c r="AO262" s="375">
        <v>107</v>
      </c>
      <c r="AP262" s="375">
        <v>83</v>
      </c>
      <c r="AQ262" s="372"/>
      <c r="AR262" s="372"/>
      <c r="AS262" s="692"/>
      <c r="AT262" s="427" t="s">
        <v>37</v>
      </c>
      <c r="AU262" s="566">
        <v>26</v>
      </c>
      <c r="AV262" s="566">
        <v>21</v>
      </c>
      <c r="AW262" s="566">
        <v>30</v>
      </c>
      <c r="AX262" s="566">
        <v>12</v>
      </c>
      <c r="AY262" s="566">
        <v>21</v>
      </c>
      <c r="AZ262" s="566">
        <v>26</v>
      </c>
      <c r="BA262" s="566">
        <v>32</v>
      </c>
      <c r="BB262" s="566">
        <v>31</v>
      </c>
      <c r="BC262" s="566">
        <v>21</v>
      </c>
      <c r="BD262" s="566">
        <v>21</v>
      </c>
      <c r="BE262" s="566">
        <v>25</v>
      </c>
      <c r="BF262" s="566">
        <v>22</v>
      </c>
      <c r="BG262" s="566">
        <v>34</v>
      </c>
      <c r="BH262" s="566">
        <v>43</v>
      </c>
      <c r="BI262" s="566">
        <v>46</v>
      </c>
      <c r="BJ262" s="566">
        <v>53</v>
      </c>
      <c r="BK262" s="566">
        <v>45</v>
      </c>
      <c r="BN262" s="696"/>
      <c r="BO262" s="456" t="s">
        <v>37</v>
      </c>
      <c r="BP262" s="566">
        <v>48</v>
      </c>
      <c r="BQ262" s="566">
        <v>31</v>
      </c>
      <c r="BR262" s="566">
        <v>37</v>
      </c>
      <c r="BS262" s="566">
        <v>28</v>
      </c>
      <c r="BT262" s="566">
        <v>38</v>
      </c>
      <c r="BU262" s="566">
        <v>39</v>
      </c>
      <c r="BV262" s="566">
        <v>54</v>
      </c>
      <c r="BW262" s="566">
        <v>61</v>
      </c>
      <c r="BX262" s="566">
        <v>55</v>
      </c>
      <c r="BY262" s="566">
        <v>60</v>
      </c>
      <c r="BZ262" s="566">
        <v>52</v>
      </c>
      <c r="CA262" s="566">
        <v>46</v>
      </c>
      <c r="CB262" s="566">
        <v>69</v>
      </c>
      <c r="CC262" s="566">
        <v>65</v>
      </c>
      <c r="CD262" s="566">
        <v>83</v>
      </c>
      <c r="CE262" s="566">
        <v>109</v>
      </c>
      <c r="CF262" s="566">
        <v>105</v>
      </c>
    </row>
    <row r="263" spans="2:87" ht="18" customHeight="1">
      <c r="B263" s="363" t="s">
        <v>38</v>
      </c>
      <c r="C263" s="116">
        <f t="shared" si="202"/>
        <v>175.60000000000002</v>
      </c>
      <c r="D263" s="116">
        <f t="shared" si="202"/>
        <v>261.39999999999998</v>
      </c>
      <c r="E263" s="116">
        <f t="shared" si="202"/>
        <v>263.2</v>
      </c>
      <c r="F263" s="116">
        <f t="shared" si="202"/>
        <v>351</v>
      </c>
      <c r="G263" s="116">
        <f t="shared" si="202"/>
        <v>392.8</v>
      </c>
      <c r="H263" s="116">
        <f t="shared" si="202"/>
        <v>612</v>
      </c>
      <c r="I263" s="116">
        <f t="shared" si="202"/>
        <v>435.2</v>
      </c>
      <c r="J263" s="116">
        <f t="shared" si="202"/>
        <v>958.19999999999993</v>
      </c>
      <c r="K263" s="116">
        <f t="shared" si="202"/>
        <v>647.6</v>
      </c>
      <c r="L263" s="116">
        <f t="shared" si="202"/>
        <v>548.79999999999995</v>
      </c>
      <c r="M263" s="116">
        <f t="shared" si="202"/>
        <v>613.20000000000005</v>
      </c>
      <c r="N263" s="116">
        <f t="shared" si="202"/>
        <v>636</v>
      </c>
      <c r="O263" s="116">
        <f t="shared" si="203"/>
        <v>569.6</v>
      </c>
      <c r="P263" s="116">
        <f t="shared" si="203"/>
        <v>457.79999999999995</v>
      </c>
      <c r="Q263" s="116">
        <f t="shared" si="203"/>
        <v>427.8</v>
      </c>
      <c r="R263" s="116">
        <f t="shared" si="203"/>
        <v>597.59999999999991</v>
      </c>
      <c r="S263" s="116">
        <f t="shared" si="203"/>
        <v>460.2</v>
      </c>
      <c r="T263" s="116"/>
      <c r="U263" s="383">
        <v>232.57652886260431</v>
      </c>
      <c r="Y263" s="427" t="s">
        <v>37</v>
      </c>
      <c r="Z263" s="375">
        <v>62</v>
      </c>
      <c r="AA263" s="375">
        <v>53</v>
      </c>
      <c r="AB263" s="375">
        <v>60</v>
      </c>
      <c r="AC263" s="375">
        <v>48</v>
      </c>
      <c r="AD263" s="375">
        <v>65</v>
      </c>
      <c r="AE263" s="375">
        <v>73</v>
      </c>
      <c r="AF263" s="375">
        <v>82</v>
      </c>
      <c r="AG263" s="375">
        <v>88</v>
      </c>
      <c r="AH263" s="375">
        <v>73</v>
      </c>
      <c r="AI263" s="375">
        <v>79</v>
      </c>
      <c r="AJ263" s="375">
        <v>79</v>
      </c>
      <c r="AK263" s="375">
        <v>79</v>
      </c>
      <c r="AL263" s="375">
        <v>112</v>
      </c>
      <c r="AM263" s="375">
        <v>112</v>
      </c>
      <c r="AN263" s="375">
        <v>131</v>
      </c>
      <c r="AO263" s="375">
        <v>165</v>
      </c>
      <c r="AP263" s="375">
        <v>158</v>
      </c>
      <c r="AQ263" s="372"/>
      <c r="AR263" s="372"/>
      <c r="AS263" s="693"/>
      <c r="AT263" s="442" t="s">
        <v>38</v>
      </c>
      <c r="AU263" s="568">
        <v>46</v>
      </c>
      <c r="AV263" s="568">
        <v>64</v>
      </c>
      <c r="AW263" s="569">
        <v>68</v>
      </c>
      <c r="AX263" s="568">
        <v>97</v>
      </c>
      <c r="AY263" s="568">
        <v>86</v>
      </c>
      <c r="AZ263" s="569">
        <v>140</v>
      </c>
      <c r="BA263" s="569">
        <v>86</v>
      </c>
      <c r="BB263" s="569">
        <v>166</v>
      </c>
      <c r="BC263" s="569">
        <v>112</v>
      </c>
      <c r="BD263" s="569">
        <v>114</v>
      </c>
      <c r="BE263" s="569">
        <v>114</v>
      </c>
      <c r="BF263" s="569">
        <v>134</v>
      </c>
      <c r="BG263" s="569">
        <v>119</v>
      </c>
      <c r="BH263" s="569">
        <v>93</v>
      </c>
      <c r="BI263" s="569">
        <v>85</v>
      </c>
      <c r="BJ263" s="569">
        <v>101</v>
      </c>
      <c r="BK263" s="569">
        <v>86</v>
      </c>
      <c r="BN263" s="697"/>
      <c r="BO263" s="567" t="s">
        <v>38</v>
      </c>
      <c r="BP263" s="568">
        <v>58</v>
      </c>
      <c r="BQ263" s="568">
        <v>82</v>
      </c>
      <c r="BR263" s="569">
        <v>77</v>
      </c>
      <c r="BS263" s="568">
        <v>104</v>
      </c>
      <c r="BT263" s="568">
        <v>117</v>
      </c>
      <c r="BU263" s="569">
        <v>210</v>
      </c>
      <c r="BV263" s="569">
        <v>155</v>
      </c>
      <c r="BW263" s="569">
        <v>303</v>
      </c>
      <c r="BX263" s="569">
        <v>183</v>
      </c>
      <c r="BY263" s="569">
        <v>149</v>
      </c>
      <c r="BZ263" s="569">
        <v>167</v>
      </c>
      <c r="CA263" s="569">
        <v>157</v>
      </c>
      <c r="CB263" s="569">
        <v>164</v>
      </c>
      <c r="CC263" s="569">
        <v>134</v>
      </c>
      <c r="CD263" s="569">
        <v>106</v>
      </c>
      <c r="CE263" s="569">
        <v>165</v>
      </c>
      <c r="CF263" s="569">
        <v>131</v>
      </c>
    </row>
    <row r="264" spans="2:87" ht="18" customHeight="1">
      <c r="B264" s="363" t="s">
        <v>39</v>
      </c>
      <c r="C264" s="116">
        <f t="shared" ref="C264:N267" si="204">Z265</f>
        <v>0</v>
      </c>
      <c r="D264" s="116">
        <f t="shared" si="204"/>
        <v>0</v>
      </c>
      <c r="E264" s="116">
        <f t="shared" si="204"/>
        <v>0</v>
      </c>
      <c r="F264" s="116">
        <f t="shared" si="204"/>
        <v>344</v>
      </c>
      <c r="G264" s="116">
        <f t="shared" si="204"/>
        <v>335</v>
      </c>
      <c r="H264" s="116">
        <f t="shared" si="204"/>
        <v>392</v>
      </c>
      <c r="I264" s="116">
        <f t="shared" si="204"/>
        <v>278</v>
      </c>
      <c r="J264" s="116">
        <f t="shared" si="204"/>
        <v>387</v>
      </c>
      <c r="K264" s="116">
        <f t="shared" si="204"/>
        <v>309</v>
      </c>
      <c r="L264" s="116">
        <f t="shared" si="204"/>
        <v>452</v>
      </c>
      <c r="M264" s="116">
        <f t="shared" si="204"/>
        <v>323</v>
      </c>
      <c r="N264" s="116">
        <f t="shared" si="204"/>
        <v>334</v>
      </c>
      <c r="O264" s="116">
        <f t="shared" ref="O264:O267" si="205">AL265</f>
        <v>335</v>
      </c>
      <c r="P264" s="116">
        <f t="shared" ref="P264:P267" si="206">AM265</f>
        <v>368</v>
      </c>
      <c r="Q264" s="116">
        <f t="shared" ref="Q264:Q267" si="207">AN265</f>
        <v>382</v>
      </c>
      <c r="R264" s="116">
        <f t="shared" ref="R264:S267" si="208">AO265</f>
        <v>379</v>
      </c>
      <c r="S264" s="116">
        <f t="shared" si="208"/>
        <v>374</v>
      </c>
      <c r="T264" s="116"/>
      <c r="U264" s="393">
        <v>55.241461309591124</v>
      </c>
      <c r="Y264" s="427" t="s">
        <v>38</v>
      </c>
      <c r="Z264" s="375">
        <v>99</v>
      </c>
      <c r="AA264" s="375">
        <v>140</v>
      </c>
      <c r="AB264" s="375">
        <v>143</v>
      </c>
      <c r="AC264" s="375">
        <v>193</v>
      </c>
      <c r="AD264" s="375">
        <v>212</v>
      </c>
      <c r="AE264" s="375">
        <v>332</v>
      </c>
      <c r="AF264" s="375">
        <v>228</v>
      </c>
      <c r="AG264" s="375">
        <v>508</v>
      </c>
      <c r="AH264" s="375">
        <v>343</v>
      </c>
      <c r="AI264" s="375">
        <v>294</v>
      </c>
      <c r="AJ264" s="375">
        <v>325</v>
      </c>
      <c r="AK264" s="375">
        <v>343</v>
      </c>
      <c r="AL264" s="375">
        <v>302</v>
      </c>
      <c r="AM264" s="375">
        <v>242</v>
      </c>
      <c r="AN264" s="375">
        <v>233</v>
      </c>
      <c r="AO264" s="375">
        <v>317</v>
      </c>
      <c r="AP264" s="375">
        <v>245</v>
      </c>
      <c r="AQ264" s="372"/>
      <c r="AR264" s="372"/>
      <c r="AS264" s="692" t="s">
        <v>100</v>
      </c>
      <c r="AT264" s="435" t="s">
        <v>33</v>
      </c>
      <c r="AU264" s="565">
        <v>1028</v>
      </c>
      <c r="AV264" s="565">
        <v>1098</v>
      </c>
      <c r="AW264" s="565">
        <v>1093</v>
      </c>
      <c r="AX264" s="565">
        <v>1149</v>
      </c>
      <c r="AY264" s="565">
        <v>1354</v>
      </c>
      <c r="AZ264" s="565">
        <v>1645</v>
      </c>
      <c r="BA264" s="565">
        <v>948</v>
      </c>
      <c r="BB264" s="565">
        <v>801</v>
      </c>
      <c r="BC264" s="565">
        <v>696</v>
      </c>
      <c r="BD264" s="565">
        <v>683</v>
      </c>
      <c r="BE264" s="565">
        <v>634</v>
      </c>
      <c r="BF264" s="566">
        <v>836</v>
      </c>
      <c r="BG264" s="566">
        <v>895</v>
      </c>
      <c r="BH264" s="566">
        <v>825</v>
      </c>
      <c r="BI264" s="566">
        <v>835</v>
      </c>
      <c r="BJ264" s="566">
        <v>830</v>
      </c>
      <c r="BK264" s="566">
        <v>571</v>
      </c>
      <c r="BN264" s="694" t="s">
        <v>52</v>
      </c>
      <c r="BO264" s="484" t="s">
        <v>33</v>
      </c>
      <c r="BP264" s="565">
        <v>1445</v>
      </c>
      <c r="BQ264" s="565">
        <v>1470</v>
      </c>
      <c r="BR264" s="565">
        <v>1618</v>
      </c>
      <c r="BS264" s="565">
        <v>1746</v>
      </c>
      <c r="BT264" s="565">
        <v>1988</v>
      </c>
      <c r="BU264" s="565">
        <v>2501</v>
      </c>
      <c r="BV264" s="565">
        <v>1599</v>
      </c>
      <c r="BW264" s="565">
        <v>1309</v>
      </c>
      <c r="BX264" s="565">
        <v>1154</v>
      </c>
      <c r="BY264" s="565">
        <v>1180</v>
      </c>
      <c r="BZ264" s="565">
        <v>1107</v>
      </c>
      <c r="CA264" s="565">
        <v>1329</v>
      </c>
      <c r="CB264" s="565">
        <v>1428</v>
      </c>
      <c r="CC264" s="565">
        <v>1371</v>
      </c>
      <c r="CD264" s="565">
        <v>1496</v>
      </c>
      <c r="CE264" s="565">
        <v>1338</v>
      </c>
      <c r="CF264" s="565">
        <v>909</v>
      </c>
      <c r="CG264" s="409"/>
      <c r="CI264" s="360" t="s">
        <v>14</v>
      </c>
    </row>
    <row r="265" spans="2:87">
      <c r="B265" s="363" t="s">
        <v>15</v>
      </c>
      <c r="C265" s="116">
        <f t="shared" si="204"/>
        <v>547</v>
      </c>
      <c r="D265" s="116">
        <f t="shared" si="204"/>
        <v>572</v>
      </c>
      <c r="E265" s="116">
        <f t="shared" si="204"/>
        <v>533</v>
      </c>
      <c r="F265" s="116">
        <f t="shared" si="204"/>
        <v>572</v>
      </c>
      <c r="G265" s="116">
        <f t="shared" si="204"/>
        <v>472</v>
      </c>
      <c r="H265" s="116">
        <f t="shared" si="204"/>
        <v>522</v>
      </c>
      <c r="I265" s="116">
        <f t="shared" si="204"/>
        <v>536</v>
      </c>
      <c r="J265" s="116">
        <f t="shared" si="204"/>
        <v>627</v>
      </c>
      <c r="K265" s="116">
        <f t="shared" si="204"/>
        <v>595</v>
      </c>
      <c r="L265" s="116">
        <f t="shared" si="204"/>
        <v>569</v>
      </c>
      <c r="M265" s="116">
        <f t="shared" si="204"/>
        <v>576</v>
      </c>
      <c r="N265" s="116">
        <f t="shared" si="204"/>
        <v>536</v>
      </c>
      <c r="O265" s="116">
        <f t="shared" si="205"/>
        <v>559</v>
      </c>
      <c r="P265" s="116">
        <f t="shared" si="206"/>
        <v>639</v>
      </c>
      <c r="Q265" s="116">
        <f t="shared" si="207"/>
        <v>635</v>
      </c>
      <c r="R265" s="116">
        <f t="shared" si="208"/>
        <v>616</v>
      </c>
      <c r="S265" s="116">
        <f t="shared" si="208"/>
        <v>532</v>
      </c>
      <c r="T265" s="116"/>
      <c r="U265" s="383">
        <v>42.742770668786136</v>
      </c>
      <c r="Y265" s="427" t="s">
        <v>39</v>
      </c>
      <c r="Z265" s="375"/>
      <c r="AA265" s="375"/>
      <c r="AB265" s="375"/>
      <c r="AC265" s="375">
        <v>344</v>
      </c>
      <c r="AD265" s="375">
        <v>335</v>
      </c>
      <c r="AE265" s="375">
        <v>392</v>
      </c>
      <c r="AF265" s="375">
        <v>278</v>
      </c>
      <c r="AG265" s="375">
        <v>387</v>
      </c>
      <c r="AH265" s="375">
        <v>309</v>
      </c>
      <c r="AI265" s="375">
        <v>452</v>
      </c>
      <c r="AJ265" s="375">
        <v>323</v>
      </c>
      <c r="AK265" s="375">
        <v>334</v>
      </c>
      <c r="AL265" s="375">
        <v>335</v>
      </c>
      <c r="AM265" s="375">
        <v>368</v>
      </c>
      <c r="AN265" s="375">
        <v>382</v>
      </c>
      <c r="AO265" s="375">
        <v>379</v>
      </c>
      <c r="AP265" s="375">
        <v>374</v>
      </c>
      <c r="AQ265" s="372"/>
      <c r="AR265" s="372"/>
      <c r="AS265" s="692"/>
      <c r="AT265" s="427" t="s">
        <v>9</v>
      </c>
      <c r="AU265" s="566">
        <v>812</v>
      </c>
      <c r="AV265" s="566">
        <v>766</v>
      </c>
      <c r="AW265" s="566">
        <v>758</v>
      </c>
      <c r="AX265" s="566">
        <v>694</v>
      </c>
      <c r="AY265" s="566">
        <v>803</v>
      </c>
      <c r="AZ265" s="566">
        <v>955</v>
      </c>
      <c r="BA265" s="566">
        <v>713</v>
      </c>
      <c r="BB265" s="566">
        <v>668</v>
      </c>
      <c r="BC265" s="566">
        <v>595</v>
      </c>
      <c r="BD265" s="566">
        <v>549</v>
      </c>
      <c r="BE265" s="566">
        <v>531</v>
      </c>
      <c r="BF265" s="566">
        <v>637</v>
      </c>
      <c r="BG265" s="566">
        <v>675</v>
      </c>
      <c r="BH265" s="566">
        <v>619</v>
      </c>
      <c r="BI265" s="566">
        <v>636</v>
      </c>
      <c r="BJ265" s="566">
        <v>705</v>
      </c>
      <c r="BK265" s="566">
        <v>481</v>
      </c>
      <c r="BN265" s="692"/>
      <c r="BO265" s="456" t="s">
        <v>9</v>
      </c>
      <c r="BP265" s="566">
        <v>1117</v>
      </c>
      <c r="BQ265" s="566">
        <v>1101</v>
      </c>
      <c r="BR265" s="566">
        <v>1083</v>
      </c>
      <c r="BS265" s="566">
        <v>1037</v>
      </c>
      <c r="BT265" s="566">
        <v>1213</v>
      </c>
      <c r="BU265" s="566">
        <v>1529</v>
      </c>
      <c r="BV265" s="566">
        <v>1213</v>
      </c>
      <c r="BW265" s="566">
        <v>1156</v>
      </c>
      <c r="BX265" s="566">
        <v>1019</v>
      </c>
      <c r="BY265" s="566">
        <v>939</v>
      </c>
      <c r="BZ265" s="566">
        <v>901</v>
      </c>
      <c r="CA265" s="566">
        <v>1067</v>
      </c>
      <c r="CB265" s="566">
        <v>1104</v>
      </c>
      <c r="CC265" s="566">
        <v>1053</v>
      </c>
      <c r="CD265" s="566">
        <v>1140</v>
      </c>
      <c r="CE265" s="566">
        <v>1173</v>
      </c>
      <c r="CF265" s="566">
        <v>791</v>
      </c>
      <c r="CG265" s="409"/>
    </row>
    <row r="266" spans="2:87">
      <c r="B266" s="363" t="s">
        <v>40</v>
      </c>
      <c r="C266" s="116">
        <f t="shared" si="204"/>
        <v>0</v>
      </c>
      <c r="D266" s="116">
        <f t="shared" si="204"/>
        <v>0</v>
      </c>
      <c r="E266" s="116">
        <f t="shared" si="204"/>
        <v>0</v>
      </c>
      <c r="F266" s="116">
        <f t="shared" si="204"/>
        <v>33785</v>
      </c>
      <c r="G266" s="116">
        <f t="shared" si="204"/>
        <v>56858</v>
      </c>
      <c r="H266" s="116">
        <f t="shared" si="204"/>
        <v>98468</v>
      </c>
      <c r="I266" s="116">
        <f t="shared" si="204"/>
        <v>71174</v>
      </c>
      <c r="J266" s="116">
        <f t="shared" si="204"/>
        <v>95564</v>
      </c>
      <c r="K266" s="116">
        <f t="shared" si="204"/>
        <v>74639</v>
      </c>
      <c r="L266" s="116">
        <f t="shared" si="204"/>
        <v>95794</v>
      </c>
      <c r="M266" s="116">
        <f t="shared" si="204"/>
        <v>97151</v>
      </c>
      <c r="N266" s="116">
        <f t="shared" si="204"/>
        <v>121639.4</v>
      </c>
      <c r="O266" s="116">
        <f t="shared" si="205"/>
        <v>167004.5</v>
      </c>
      <c r="P266" s="116">
        <f t="shared" si="206"/>
        <v>223649.5</v>
      </c>
      <c r="Q266" s="116">
        <f t="shared" si="207"/>
        <v>271330.15000000002</v>
      </c>
      <c r="R266" s="116">
        <f t="shared" si="208"/>
        <v>310992.90000000002</v>
      </c>
      <c r="S266" s="116">
        <f t="shared" si="208"/>
        <v>294167.3</v>
      </c>
      <c r="T266" s="116"/>
      <c r="U266" s="393">
        <v>23973.456898359433</v>
      </c>
      <c r="W266" s="362"/>
      <c r="Y266" s="427" t="s">
        <v>15</v>
      </c>
      <c r="Z266" s="375">
        <v>547</v>
      </c>
      <c r="AA266" s="375">
        <v>572</v>
      </c>
      <c r="AB266" s="375">
        <v>533</v>
      </c>
      <c r="AC266" s="375">
        <v>572</v>
      </c>
      <c r="AD266" s="375">
        <v>472</v>
      </c>
      <c r="AE266" s="375">
        <v>522</v>
      </c>
      <c r="AF266" s="375">
        <v>536</v>
      </c>
      <c r="AG266" s="375">
        <v>627</v>
      </c>
      <c r="AH266" s="375">
        <v>595</v>
      </c>
      <c r="AI266" s="375">
        <v>569</v>
      </c>
      <c r="AJ266" s="375">
        <v>576</v>
      </c>
      <c r="AK266" s="375">
        <v>536</v>
      </c>
      <c r="AL266" s="375">
        <v>559</v>
      </c>
      <c r="AM266" s="375">
        <v>639</v>
      </c>
      <c r="AN266" s="375">
        <v>635</v>
      </c>
      <c r="AO266" s="375">
        <v>616</v>
      </c>
      <c r="AP266" s="375">
        <v>532</v>
      </c>
      <c r="AQ266" s="372"/>
      <c r="AR266" s="372"/>
      <c r="AS266" s="692"/>
      <c r="AT266" s="427" t="s">
        <v>34</v>
      </c>
      <c r="AU266" s="566">
        <v>744</v>
      </c>
      <c r="AV266" s="566">
        <v>550</v>
      </c>
      <c r="AW266" s="566">
        <v>588</v>
      </c>
      <c r="AX266" s="566">
        <v>525</v>
      </c>
      <c r="AY266" s="566">
        <v>576</v>
      </c>
      <c r="AZ266" s="566">
        <v>624</v>
      </c>
      <c r="BA266" s="566">
        <v>575</v>
      </c>
      <c r="BB266" s="566">
        <v>560</v>
      </c>
      <c r="BC266" s="566">
        <v>486</v>
      </c>
      <c r="BD266" s="566">
        <v>444</v>
      </c>
      <c r="BE266" s="566">
        <v>450</v>
      </c>
      <c r="BF266" s="566">
        <v>454</v>
      </c>
      <c r="BG266" s="566">
        <v>588</v>
      </c>
      <c r="BH266" s="566">
        <v>557</v>
      </c>
      <c r="BI266" s="566">
        <v>526</v>
      </c>
      <c r="BJ266" s="566">
        <v>576</v>
      </c>
      <c r="BK266" s="566">
        <v>515</v>
      </c>
      <c r="BN266" s="692"/>
      <c r="BO266" s="456" t="s">
        <v>34</v>
      </c>
      <c r="BP266" s="566">
        <v>1061</v>
      </c>
      <c r="BQ266" s="566">
        <v>811</v>
      </c>
      <c r="BR266" s="566">
        <v>850</v>
      </c>
      <c r="BS266" s="566">
        <v>796</v>
      </c>
      <c r="BT266" s="566">
        <v>893</v>
      </c>
      <c r="BU266" s="566">
        <v>1028</v>
      </c>
      <c r="BV266" s="566">
        <v>1030</v>
      </c>
      <c r="BW266" s="566">
        <v>1011</v>
      </c>
      <c r="BX266" s="566">
        <v>894</v>
      </c>
      <c r="BY266" s="566">
        <v>816</v>
      </c>
      <c r="BZ266" s="566">
        <v>813</v>
      </c>
      <c r="CA266" s="566">
        <v>775</v>
      </c>
      <c r="CB266" s="566">
        <v>1002</v>
      </c>
      <c r="CC266" s="566">
        <v>948</v>
      </c>
      <c r="CD266" s="566">
        <v>926</v>
      </c>
      <c r="CE266" s="566">
        <v>1054</v>
      </c>
      <c r="CF266" s="566">
        <v>865</v>
      </c>
      <c r="CG266" s="409"/>
    </row>
    <row r="267" spans="2:87">
      <c r="B267" s="365" t="s">
        <v>41</v>
      </c>
      <c r="C267" s="366">
        <f t="shared" si="204"/>
        <v>14.676672669237725</v>
      </c>
      <c r="D267" s="366">
        <f t="shared" si="204"/>
        <v>16.103701272825298</v>
      </c>
      <c r="E267" s="366">
        <f t="shared" si="204"/>
        <v>16.853932584269664</v>
      </c>
      <c r="F267" s="366">
        <f t="shared" si="204"/>
        <v>15.443579295598497</v>
      </c>
      <c r="G267" s="366">
        <f t="shared" si="204"/>
        <v>15.529980540014595</v>
      </c>
      <c r="H267" s="366">
        <f t="shared" si="204"/>
        <v>13.072748633981687</v>
      </c>
      <c r="I267" s="366">
        <f t="shared" si="204"/>
        <v>14.433938582545395</v>
      </c>
      <c r="J267" s="366">
        <f t="shared" si="204"/>
        <v>16.162217256158165</v>
      </c>
      <c r="K267" s="366">
        <f t="shared" si="204"/>
        <v>18.05736362491076</v>
      </c>
      <c r="L267" s="366">
        <f t="shared" si="204"/>
        <v>18.614111479069219</v>
      </c>
      <c r="M267" s="366">
        <f t="shared" si="204"/>
        <v>20.731613989439044</v>
      </c>
      <c r="N267" s="366">
        <f t="shared" si="204"/>
        <v>21.06110216993174</v>
      </c>
      <c r="O267" s="366">
        <f t="shared" si="205"/>
        <v>22.109901669627909</v>
      </c>
      <c r="P267" s="366">
        <f t="shared" si="206"/>
        <v>23.399630684003998</v>
      </c>
      <c r="Q267" s="366">
        <f t="shared" si="207"/>
        <v>23.461048349547873</v>
      </c>
      <c r="R267" s="366">
        <f t="shared" si="208"/>
        <v>24.579033964756903</v>
      </c>
      <c r="S267" s="366">
        <f t="shared" si="208"/>
        <v>27.546590836603897</v>
      </c>
      <c r="T267" s="378"/>
      <c r="U267" s="389">
        <v>1.6675011557780826</v>
      </c>
      <c r="W267" s="116"/>
      <c r="Y267" s="427" t="s">
        <v>40</v>
      </c>
      <c r="Z267" s="375"/>
      <c r="AA267" s="375"/>
      <c r="AB267" s="375"/>
      <c r="AC267" s="375">
        <v>33785</v>
      </c>
      <c r="AD267" s="375">
        <v>56858</v>
      </c>
      <c r="AE267" s="375">
        <v>98468</v>
      </c>
      <c r="AF267" s="375">
        <v>71174</v>
      </c>
      <c r="AG267" s="375">
        <v>95564</v>
      </c>
      <c r="AH267" s="375">
        <v>74639</v>
      </c>
      <c r="AI267" s="375">
        <v>95794</v>
      </c>
      <c r="AJ267" s="375">
        <v>97151</v>
      </c>
      <c r="AK267" s="375">
        <v>121639.4</v>
      </c>
      <c r="AL267" s="375">
        <v>167004.5</v>
      </c>
      <c r="AM267" s="375">
        <v>223649.5</v>
      </c>
      <c r="AN267" s="375">
        <v>271330.15000000002</v>
      </c>
      <c r="AO267" s="375">
        <v>310992.90000000002</v>
      </c>
      <c r="AP267" s="375">
        <v>294167.3</v>
      </c>
      <c r="AQ267" s="372"/>
      <c r="AR267" s="372"/>
      <c r="AS267" s="692"/>
      <c r="AT267" s="427" t="s">
        <v>36</v>
      </c>
      <c r="AU267" s="566">
        <v>185</v>
      </c>
      <c r="AV267" s="566">
        <v>229</v>
      </c>
      <c r="AW267" s="566">
        <v>236</v>
      </c>
      <c r="AX267" s="566">
        <v>245</v>
      </c>
      <c r="AY267" s="566">
        <v>213</v>
      </c>
      <c r="AZ267" s="566">
        <v>235</v>
      </c>
      <c r="BA267" s="566">
        <v>274</v>
      </c>
      <c r="BB267" s="566">
        <v>283</v>
      </c>
      <c r="BC267" s="566">
        <v>314</v>
      </c>
      <c r="BD267" s="566">
        <v>280</v>
      </c>
      <c r="BE267" s="566">
        <v>297</v>
      </c>
      <c r="BF267" s="566">
        <v>312</v>
      </c>
      <c r="BG267" s="566">
        <v>350</v>
      </c>
      <c r="BH267" s="566">
        <v>375</v>
      </c>
      <c r="BI267" s="566">
        <v>384</v>
      </c>
      <c r="BJ267" s="566">
        <v>376</v>
      </c>
      <c r="BK267" s="566">
        <v>410</v>
      </c>
      <c r="BN267" s="692"/>
      <c r="BO267" s="456" t="s">
        <v>36</v>
      </c>
      <c r="BP267" s="566">
        <v>239</v>
      </c>
      <c r="BQ267" s="566">
        <v>285</v>
      </c>
      <c r="BR267" s="566">
        <v>335</v>
      </c>
      <c r="BS267" s="566">
        <v>315</v>
      </c>
      <c r="BT267" s="566">
        <v>339</v>
      </c>
      <c r="BU267" s="566">
        <v>379</v>
      </c>
      <c r="BV267" s="566">
        <v>460</v>
      </c>
      <c r="BW267" s="566">
        <v>507</v>
      </c>
      <c r="BX267" s="566">
        <v>537</v>
      </c>
      <c r="BY267" s="566">
        <v>493</v>
      </c>
      <c r="BZ267" s="566">
        <v>545</v>
      </c>
      <c r="CA267" s="566">
        <v>592</v>
      </c>
      <c r="CB267" s="566">
        <v>650</v>
      </c>
      <c r="CC267" s="566">
        <v>669</v>
      </c>
      <c r="CD267" s="566">
        <v>669</v>
      </c>
      <c r="CE267" s="566">
        <v>690</v>
      </c>
      <c r="CF267" s="566">
        <v>730</v>
      </c>
      <c r="CG267" s="409"/>
    </row>
    <row r="268" spans="2:87">
      <c r="C268" s="363"/>
      <c r="D268" s="363"/>
      <c r="E268" s="363"/>
      <c r="U268" s="82"/>
      <c r="W268" s="116"/>
      <c r="Y268" s="442" t="s">
        <v>41</v>
      </c>
      <c r="Z268" s="570">
        <v>14.676672669237725</v>
      </c>
      <c r="AA268" s="570">
        <v>16.103701272825298</v>
      </c>
      <c r="AB268" s="570">
        <v>16.853932584269664</v>
      </c>
      <c r="AC268" s="570">
        <v>15.443579295598497</v>
      </c>
      <c r="AD268" s="570">
        <v>15.529980540014595</v>
      </c>
      <c r="AE268" s="570">
        <v>13.072748633981687</v>
      </c>
      <c r="AF268" s="570">
        <v>14.433938582545395</v>
      </c>
      <c r="AG268" s="570">
        <v>16.162217256158165</v>
      </c>
      <c r="AH268" s="570">
        <v>18.05736362491076</v>
      </c>
      <c r="AI268" s="570">
        <v>18.614111479069219</v>
      </c>
      <c r="AJ268" s="570">
        <v>20.731613989439044</v>
      </c>
      <c r="AK268" s="570">
        <v>21.06110216993174</v>
      </c>
      <c r="AL268" s="570">
        <v>22.109901669627909</v>
      </c>
      <c r="AM268" s="570">
        <v>23.399630684003998</v>
      </c>
      <c r="AN268" s="570">
        <f>(AN261+AN263+$W$13*AN262)/CX15*100</f>
        <v>23.461048349547873</v>
      </c>
      <c r="AO268" s="570">
        <f t="shared" ref="AO268:AP268" si="209">(AO261+AO263+$W$13*AO262)/CY15*100</f>
        <v>24.579033964756903</v>
      </c>
      <c r="AP268" s="570">
        <f t="shared" si="209"/>
        <v>27.546590836603897</v>
      </c>
      <c r="AQ268" s="372"/>
      <c r="AR268" s="372"/>
      <c r="AS268" s="692"/>
      <c r="AT268" s="427" t="s">
        <v>162</v>
      </c>
      <c r="AU268" s="375">
        <v>0</v>
      </c>
      <c r="AV268" s="375">
        <v>0</v>
      </c>
      <c r="AW268" s="375">
        <v>0</v>
      </c>
      <c r="AX268" s="375">
        <v>0</v>
      </c>
      <c r="AY268" s="375">
        <v>0</v>
      </c>
      <c r="AZ268" s="375">
        <v>0</v>
      </c>
      <c r="BA268" s="375">
        <v>0</v>
      </c>
      <c r="BB268" s="375">
        <v>0</v>
      </c>
      <c r="BC268" s="375">
        <v>0</v>
      </c>
      <c r="BD268" s="566">
        <v>0</v>
      </c>
      <c r="BE268" s="566">
        <v>0</v>
      </c>
      <c r="BF268" s="566">
        <v>38</v>
      </c>
      <c r="BG268" s="566">
        <v>31</v>
      </c>
      <c r="BH268" s="566">
        <v>32</v>
      </c>
      <c r="BI268" s="566">
        <v>34</v>
      </c>
      <c r="BJ268" s="566">
        <v>41</v>
      </c>
      <c r="BK268" s="566">
        <v>24</v>
      </c>
      <c r="BN268" s="692"/>
      <c r="BO268" s="427" t="s">
        <v>162</v>
      </c>
      <c r="BP268" s="375">
        <v>0</v>
      </c>
      <c r="BQ268" s="375">
        <v>0</v>
      </c>
      <c r="BR268" s="375">
        <v>0</v>
      </c>
      <c r="BS268" s="375">
        <v>0</v>
      </c>
      <c r="BT268" s="375">
        <v>0</v>
      </c>
      <c r="BU268" s="375">
        <v>0</v>
      </c>
      <c r="BV268" s="375">
        <v>0</v>
      </c>
      <c r="BW268" s="375">
        <v>0</v>
      </c>
      <c r="BX268" s="375">
        <v>0</v>
      </c>
      <c r="BY268" s="566">
        <v>0</v>
      </c>
      <c r="BZ268" s="566">
        <v>0</v>
      </c>
      <c r="CA268" s="566">
        <v>70</v>
      </c>
      <c r="CB268" s="566">
        <v>59</v>
      </c>
      <c r="CC268" s="566">
        <v>60</v>
      </c>
      <c r="CD268" s="566">
        <v>71</v>
      </c>
      <c r="CE268" s="566">
        <v>70</v>
      </c>
      <c r="CF268" s="566">
        <v>55</v>
      </c>
      <c r="CG268" s="409"/>
      <c r="CI268" s="360" t="s">
        <v>14</v>
      </c>
    </row>
    <row r="269" spans="2:87">
      <c r="C269" s="363"/>
      <c r="D269" s="363"/>
      <c r="E269" s="363"/>
      <c r="U269" s="82"/>
      <c r="W269" s="116"/>
      <c r="Z269" s="427"/>
      <c r="AA269" s="427"/>
      <c r="AB269" s="427"/>
      <c r="AN269" s="360"/>
      <c r="AQ269" s="372"/>
      <c r="AR269" s="372"/>
      <c r="AS269" s="692"/>
      <c r="AT269" s="427" t="s">
        <v>37</v>
      </c>
      <c r="AU269" s="566">
        <v>20</v>
      </c>
      <c r="AV269" s="566">
        <v>19</v>
      </c>
      <c r="AW269" s="566">
        <v>15</v>
      </c>
      <c r="AX269" s="566">
        <v>25</v>
      </c>
      <c r="AY269" s="566">
        <v>33</v>
      </c>
      <c r="AZ269" s="566">
        <v>36</v>
      </c>
      <c r="BA269" s="566">
        <v>22</v>
      </c>
      <c r="BB269" s="566">
        <v>35</v>
      </c>
      <c r="BC269" s="566">
        <v>36</v>
      </c>
      <c r="BD269" s="566">
        <v>30</v>
      </c>
      <c r="BE269" s="566">
        <v>33</v>
      </c>
      <c r="BF269" s="566">
        <v>34</v>
      </c>
      <c r="BG269" s="566">
        <v>48</v>
      </c>
      <c r="BH269" s="566">
        <v>46</v>
      </c>
      <c r="BI269" s="566">
        <v>49</v>
      </c>
      <c r="BJ269" s="566">
        <v>72</v>
      </c>
      <c r="BK269" s="566">
        <v>66</v>
      </c>
      <c r="BN269" s="692"/>
      <c r="BO269" s="456" t="s">
        <v>37</v>
      </c>
      <c r="BP269" s="566">
        <v>28</v>
      </c>
      <c r="BQ269" s="566">
        <v>22</v>
      </c>
      <c r="BR269" s="566">
        <v>23</v>
      </c>
      <c r="BS269" s="566">
        <v>26</v>
      </c>
      <c r="BT269" s="566">
        <v>34</v>
      </c>
      <c r="BU269" s="566">
        <v>37</v>
      </c>
      <c r="BV269" s="566">
        <v>45</v>
      </c>
      <c r="BW269" s="566">
        <v>48</v>
      </c>
      <c r="BX269" s="566">
        <v>42</v>
      </c>
      <c r="BY269" s="566">
        <v>50</v>
      </c>
      <c r="BZ269" s="566">
        <v>53</v>
      </c>
      <c r="CA269" s="566">
        <v>52</v>
      </c>
      <c r="CB269" s="566">
        <v>68</v>
      </c>
      <c r="CC269" s="566">
        <v>66</v>
      </c>
      <c r="CD269" s="566">
        <v>76</v>
      </c>
      <c r="CE269" s="566">
        <v>106</v>
      </c>
      <c r="CF269" s="566">
        <v>103</v>
      </c>
      <c r="CG269" s="409"/>
      <c r="CI269" s="360" t="s">
        <v>14</v>
      </c>
    </row>
    <row r="270" spans="2:87" ht="18" customHeight="1">
      <c r="C270" s="363"/>
      <c r="D270" s="363"/>
      <c r="E270" s="363"/>
      <c r="U270" s="82"/>
      <c r="V270" s="362"/>
      <c r="W270" s="116"/>
      <c r="Z270" s="427"/>
      <c r="AA270" s="427"/>
      <c r="AB270" s="427"/>
      <c r="AN270" s="360"/>
      <c r="AQ270" s="372"/>
      <c r="AR270" s="372"/>
      <c r="AS270" s="693"/>
      <c r="AT270" s="442" t="s">
        <v>38</v>
      </c>
      <c r="AU270" s="568">
        <v>29</v>
      </c>
      <c r="AV270" s="568">
        <v>51</v>
      </c>
      <c r="AW270" s="569">
        <v>49</v>
      </c>
      <c r="AX270" s="568">
        <v>54</v>
      </c>
      <c r="AY270" s="568">
        <v>70</v>
      </c>
      <c r="AZ270" s="569">
        <v>114</v>
      </c>
      <c r="BA270" s="569">
        <v>88</v>
      </c>
      <c r="BB270" s="569">
        <v>201</v>
      </c>
      <c r="BC270" s="569">
        <v>137</v>
      </c>
      <c r="BD270" s="569">
        <v>106</v>
      </c>
      <c r="BE270" s="569">
        <v>119</v>
      </c>
      <c r="BF270" s="569">
        <v>127</v>
      </c>
      <c r="BG270" s="569">
        <v>104</v>
      </c>
      <c r="BH270" s="569">
        <v>91</v>
      </c>
      <c r="BI270" s="569">
        <v>80</v>
      </c>
      <c r="BJ270" s="569">
        <v>123</v>
      </c>
      <c r="BK270" s="569">
        <v>96</v>
      </c>
      <c r="BN270" s="693"/>
      <c r="BO270" s="567" t="s">
        <v>38</v>
      </c>
      <c r="BP270" s="568">
        <v>28</v>
      </c>
      <c r="BQ270" s="568">
        <v>52</v>
      </c>
      <c r="BR270" s="569">
        <v>59</v>
      </c>
      <c r="BS270" s="568">
        <v>76</v>
      </c>
      <c r="BT270" s="568">
        <v>103</v>
      </c>
      <c r="BU270" s="569">
        <v>147</v>
      </c>
      <c r="BV270" s="569">
        <v>124</v>
      </c>
      <c r="BW270" s="569">
        <v>281</v>
      </c>
      <c r="BX270" s="569">
        <v>195</v>
      </c>
      <c r="BY270" s="569">
        <v>163</v>
      </c>
      <c r="BZ270" s="569">
        <v>200</v>
      </c>
      <c r="CA270" s="569">
        <v>201</v>
      </c>
      <c r="CB270" s="569">
        <v>181</v>
      </c>
      <c r="CC270" s="569">
        <v>139</v>
      </c>
      <c r="CD270" s="569">
        <v>133</v>
      </c>
      <c r="CE270" s="569">
        <v>203</v>
      </c>
      <c r="CF270" s="569">
        <v>148</v>
      </c>
      <c r="CG270" s="409"/>
    </row>
    <row r="271" spans="2:87" ht="18" customHeight="1">
      <c r="C271" s="363"/>
      <c r="D271" s="363"/>
      <c r="E271" s="363"/>
      <c r="U271" s="82"/>
      <c r="V271" s="362"/>
      <c r="W271" s="116"/>
      <c r="Z271" s="427"/>
      <c r="AA271" s="427"/>
      <c r="AB271" s="427"/>
      <c r="AN271" s="360"/>
      <c r="AQ271" s="372"/>
      <c r="AR271" s="372"/>
      <c r="AS271" s="694" t="s">
        <v>101</v>
      </c>
      <c r="AT271" s="435" t="s">
        <v>33</v>
      </c>
      <c r="AU271" s="565">
        <v>313</v>
      </c>
      <c r="AV271" s="565">
        <v>295</v>
      </c>
      <c r="AW271" s="565">
        <v>367</v>
      </c>
      <c r="AX271" s="565">
        <v>362</v>
      </c>
      <c r="AY271" s="565">
        <v>386</v>
      </c>
      <c r="AZ271" s="565">
        <v>638</v>
      </c>
      <c r="BA271" s="565">
        <v>434</v>
      </c>
      <c r="BB271" s="565">
        <v>299</v>
      </c>
      <c r="BC271" s="565">
        <v>229</v>
      </c>
      <c r="BD271" s="565">
        <v>203</v>
      </c>
      <c r="BE271" s="565">
        <v>195</v>
      </c>
      <c r="BF271" s="566">
        <v>106</v>
      </c>
      <c r="BG271" s="566">
        <v>136</v>
      </c>
      <c r="BH271" s="566">
        <v>171</v>
      </c>
      <c r="BI271" s="566">
        <v>310</v>
      </c>
      <c r="BJ271" s="566">
        <v>179</v>
      </c>
      <c r="BK271" s="566">
        <v>166</v>
      </c>
      <c r="BL271" s="360" t="s">
        <v>14</v>
      </c>
      <c r="BN271" s="694" t="s">
        <v>70</v>
      </c>
      <c r="BO271" s="484" t="s">
        <v>33</v>
      </c>
      <c r="BP271" s="565">
        <v>1872</v>
      </c>
      <c r="BQ271" s="565">
        <v>1953</v>
      </c>
      <c r="BR271" s="565">
        <v>1977</v>
      </c>
      <c r="BS271" s="565">
        <v>2027</v>
      </c>
      <c r="BT271" s="565">
        <v>2281</v>
      </c>
      <c r="BU271" s="565">
        <v>2759</v>
      </c>
      <c r="BV271" s="565">
        <v>1681</v>
      </c>
      <c r="BW271" s="565">
        <v>1371</v>
      </c>
      <c r="BX271" s="565">
        <v>1249</v>
      </c>
      <c r="BY271" s="565">
        <v>1160</v>
      </c>
      <c r="BZ271" s="565">
        <v>1154</v>
      </c>
      <c r="CA271" s="565">
        <v>1325</v>
      </c>
      <c r="CB271" s="565">
        <v>1430</v>
      </c>
      <c r="CC271" s="565">
        <v>1425</v>
      </c>
      <c r="CD271" s="565">
        <v>1468</v>
      </c>
      <c r="CE271" s="565">
        <v>1319</v>
      </c>
      <c r="CF271" s="565">
        <v>987</v>
      </c>
      <c r="CG271" s="409"/>
    </row>
    <row r="272" spans="2:87">
      <c r="C272" s="363"/>
      <c r="D272" s="363"/>
      <c r="E272" s="363"/>
      <c r="U272" s="82"/>
      <c r="V272" s="362"/>
      <c r="W272" s="116"/>
      <c r="Z272" s="427"/>
      <c r="AA272" s="427"/>
      <c r="AB272" s="427"/>
      <c r="AN272" s="360"/>
      <c r="AQ272" s="372"/>
      <c r="AR272" s="372"/>
      <c r="AS272" s="692"/>
      <c r="AT272" s="427" t="s">
        <v>9</v>
      </c>
      <c r="AU272" s="566">
        <v>314</v>
      </c>
      <c r="AV272" s="566">
        <v>279</v>
      </c>
      <c r="AW272" s="566">
        <v>259</v>
      </c>
      <c r="AX272" s="566">
        <v>281</v>
      </c>
      <c r="AY272" s="566">
        <v>329</v>
      </c>
      <c r="AZ272" s="566">
        <v>475</v>
      </c>
      <c r="BA272" s="566">
        <v>400</v>
      </c>
      <c r="BB272" s="566">
        <v>357</v>
      </c>
      <c r="BC272" s="566">
        <v>282</v>
      </c>
      <c r="BD272" s="566">
        <v>213</v>
      </c>
      <c r="BE272" s="566">
        <v>203</v>
      </c>
      <c r="BF272" s="566">
        <v>151</v>
      </c>
      <c r="BG272" s="566">
        <v>147</v>
      </c>
      <c r="BH272" s="566">
        <v>175</v>
      </c>
      <c r="BI272" s="566">
        <v>259</v>
      </c>
      <c r="BJ272" s="566">
        <v>268</v>
      </c>
      <c r="BK272" s="566">
        <v>160</v>
      </c>
      <c r="BN272" s="692"/>
      <c r="BO272" s="456" t="s">
        <v>9</v>
      </c>
      <c r="BP272" s="566">
        <v>1491</v>
      </c>
      <c r="BQ272" s="566">
        <v>1385</v>
      </c>
      <c r="BR272" s="566">
        <v>1361</v>
      </c>
      <c r="BS272" s="566">
        <v>1269</v>
      </c>
      <c r="BT272" s="566">
        <v>1440</v>
      </c>
      <c r="BU272" s="566">
        <v>1751</v>
      </c>
      <c r="BV272" s="566">
        <v>1305</v>
      </c>
      <c r="BW272" s="566">
        <v>1178</v>
      </c>
      <c r="BX272" s="566">
        <v>1057</v>
      </c>
      <c r="BY272" s="566">
        <v>919</v>
      </c>
      <c r="BZ272" s="566">
        <v>940</v>
      </c>
      <c r="CA272" s="566">
        <v>1049</v>
      </c>
      <c r="CB272" s="566">
        <v>1076</v>
      </c>
      <c r="CC272" s="566">
        <v>1090</v>
      </c>
      <c r="CD272" s="566">
        <v>1101</v>
      </c>
      <c r="CE272" s="566">
        <v>1156</v>
      </c>
      <c r="CF272" s="566">
        <v>783</v>
      </c>
      <c r="CG272" s="409"/>
      <c r="CH272" s="360" t="s">
        <v>14</v>
      </c>
    </row>
    <row r="273" spans="2:85">
      <c r="C273" s="363"/>
      <c r="D273" s="363"/>
      <c r="E273" s="363"/>
      <c r="U273" s="82"/>
      <c r="V273" s="116"/>
      <c r="W273" s="116"/>
      <c r="Z273" s="427"/>
      <c r="AA273" s="427"/>
      <c r="AB273" s="427"/>
      <c r="AN273" s="360"/>
      <c r="AQ273" s="372"/>
      <c r="AR273" s="372"/>
      <c r="AS273" s="692"/>
      <c r="AT273" s="427" t="s">
        <v>34</v>
      </c>
      <c r="AU273" s="566">
        <v>276</v>
      </c>
      <c r="AV273" s="566">
        <v>235</v>
      </c>
      <c r="AW273" s="566">
        <v>240</v>
      </c>
      <c r="AX273" s="566">
        <v>237</v>
      </c>
      <c r="AY273" s="566">
        <v>284</v>
      </c>
      <c r="AZ273" s="566">
        <v>336</v>
      </c>
      <c r="BA273" s="566">
        <v>363</v>
      </c>
      <c r="BB273" s="566">
        <v>347</v>
      </c>
      <c r="BC273" s="566">
        <v>293</v>
      </c>
      <c r="BD273" s="566">
        <v>214</v>
      </c>
      <c r="BE273" s="566">
        <v>197</v>
      </c>
      <c r="BF273" s="566">
        <v>166</v>
      </c>
      <c r="BG273" s="566">
        <v>148</v>
      </c>
      <c r="BH273" s="566">
        <v>163</v>
      </c>
      <c r="BI273" s="566">
        <v>210</v>
      </c>
      <c r="BJ273" s="566">
        <v>265</v>
      </c>
      <c r="BK273" s="566">
        <v>220</v>
      </c>
      <c r="BN273" s="692"/>
      <c r="BO273" s="456" t="s">
        <v>34</v>
      </c>
      <c r="BP273" s="566">
        <v>1384</v>
      </c>
      <c r="BQ273" s="566">
        <v>1019</v>
      </c>
      <c r="BR273" s="566">
        <v>1047</v>
      </c>
      <c r="BS273" s="566">
        <v>935</v>
      </c>
      <c r="BT273" s="566">
        <v>1030</v>
      </c>
      <c r="BU273" s="566">
        <v>1145</v>
      </c>
      <c r="BV273" s="566">
        <v>1068</v>
      </c>
      <c r="BW273" s="566">
        <v>995</v>
      </c>
      <c r="BX273" s="566">
        <v>920</v>
      </c>
      <c r="BY273" s="566">
        <v>785</v>
      </c>
      <c r="BZ273" s="566">
        <v>772</v>
      </c>
      <c r="CA273" s="566">
        <v>760</v>
      </c>
      <c r="CB273" s="566">
        <v>940</v>
      </c>
      <c r="CC273" s="566">
        <v>959</v>
      </c>
      <c r="CD273" s="566">
        <v>915</v>
      </c>
      <c r="CE273" s="566">
        <v>949</v>
      </c>
      <c r="CF273" s="566">
        <v>868</v>
      </c>
      <c r="CG273" s="409"/>
    </row>
    <row r="274" spans="2:85">
      <c r="C274" s="363"/>
      <c r="D274" s="363"/>
      <c r="E274" s="363"/>
      <c r="U274" s="82"/>
      <c r="V274" s="116"/>
      <c r="W274" s="116"/>
      <c r="Z274" s="427"/>
      <c r="AA274" s="427"/>
      <c r="AB274" s="427"/>
      <c r="AN274" s="360"/>
      <c r="AQ274" s="372"/>
      <c r="AR274" s="372"/>
      <c r="AS274" s="692"/>
      <c r="AT274" s="427" t="s">
        <v>36</v>
      </c>
      <c r="AU274" s="566">
        <v>102</v>
      </c>
      <c r="AV274" s="566">
        <v>116</v>
      </c>
      <c r="AW274" s="566">
        <v>134</v>
      </c>
      <c r="AX274" s="566">
        <v>112</v>
      </c>
      <c r="AY274" s="566">
        <v>138</v>
      </c>
      <c r="AZ274" s="566">
        <v>157</v>
      </c>
      <c r="BA274" s="566">
        <v>201</v>
      </c>
      <c r="BB274" s="566">
        <v>225</v>
      </c>
      <c r="BC274" s="566">
        <v>227</v>
      </c>
      <c r="BD274" s="566">
        <v>197</v>
      </c>
      <c r="BE274" s="566">
        <v>198</v>
      </c>
      <c r="BF274" s="566">
        <v>207</v>
      </c>
      <c r="BG274" s="566">
        <v>185</v>
      </c>
      <c r="BH274" s="566">
        <v>165</v>
      </c>
      <c r="BI274" s="566">
        <v>162</v>
      </c>
      <c r="BJ274" s="566">
        <v>185</v>
      </c>
      <c r="BK274" s="566">
        <v>220</v>
      </c>
      <c r="BN274" s="692"/>
      <c r="BO274" s="456" t="s">
        <v>36</v>
      </c>
      <c r="BP274" s="566">
        <v>348</v>
      </c>
      <c r="BQ274" s="566">
        <v>400</v>
      </c>
      <c r="BR274" s="566">
        <v>424</v>
      </c>
      <c r="BS274" s="566">
        <v>371</v>
      </c>
      <c r="BT274" s="566">
        <v>392</v>
      </c>
      <c r="BU274" s="566">
        <v>409</v>
      </c>
      <c r="BV274" s="566">
        <v>486</v>
      </c>
      <c r="BW274" s="566">
        <v>501</v>
      </c>
      <c r="BX274" s="566">
        <v>516</v>
      </c>
      <c r="BY274" s="566">
        <v>488</v>
      </c>
      <c r="BZ274" s="566">
        <v>492</v>
      </c>
      <c r="CA274" s="566">
        <v>521</v>
      </c>
      <c r="CB274" s="566">
        <v>558</v>
      </c>
      <c r="CC274" s="566">
        <v>592</v>
      </c>
      <c r="CD274" s="566">
        <v>613</v>
      </c>
      <c r="CE274" s="566">
        <v>596</v>
      </c>
      <c r="CF274" s="566">
        <v>631</v>
      </c>
      <c r="CG274" s="409"/>
    </row>
    <row r="275" spans="2:85">
      <c r="C275" s="363"/>
      <c r="D275" s="363"/>
      <c r="E275" s="363"/>
      <c r="U275" s="82"/>
      <c r="V275" s="116"/>
      <c r="W275" s="116"/>
      <c r="Z275" s="427"/>
      <c r="AA275" s="427"/>
      <c r="AB275" s="427"/>
      <c r="AN275" s="360"/>
      <c r="AQ275" s="372"/>
      <c r="AR275" s="372"/>
      <c r="AS275" s="692"/>
      <c r="AT275" s="427" t="s">
        <v>162</v>
      </c>
      <c r="AU275" s="375">
        <v>0</v>
      </c>
      <c r="AV275" s="375">
        <v>0</v>
      </c>
      <c r="AW275" s="375">
        <v>0</v>
      </c>
      <c r="AX275" s="375">
        <v>0</v>
      </c>
      <c r="AY275" s="375">
        <v>0</v>
      </c>
      <c r="AZ275" s="375">
        <v>0</v>
      </c>
      <c r="BA275" s="375">
        <v>0</v>
      </c>
      <c r="BB275" s="375">
        <v>0</v>
      </c>
      <c r="BC275" s="375">
        <v>0</v>
      </c>
      <c r="BD275" s="566">
        <v>0</v>
      </c>
      <c r="BE275" s="566">
        <v>0</v>
      </c>
      <c r="BF275" s="566">
        <v>24</v>
      </c>
      <c r="BG275" s="566">
        <v>17</v>
      </c>
      <c r="BH275" s="566">
        <v>11</v>
      </c>
      <c r="BI275" s="566">
        <v>14</v>
      </c>
      <c r="BJ275" s="566">
        <v>15</v>
      </c>
      <c r="BK275" s="566">
        <v>18</v>
      </c>
      <c r="BN275" s="692"/>
      <c r="BO275" s="427" t="s">
        <v>162</v>
      </c>
      <c r="BP275" s="375">
        <v>0</v>
      </c>
      <c r="BQ275" s="375">
        <v>0</v>
      </c>
      <c r="BR275" s="375">
        <v>0</v>
      </c>
      <c r="BS275" s="375">
        <v>0</v>
      </c>
      <c r="BT275" s="375">
        <v>0</v>
      </c>
      <c r="BU275" s="375">
        <v>0</v>
      </c>
      <c r="BV275" s="375">
        <v>0</v>
      </c>
      <c r="BW275" s="375">
        <v>0</v>
      </c>
      <c r="BX275" s="375">
        <v>0</v>
      </c>
      <c r="BY275" s="566">
        <v>0</v>
      </c>
      <c r="BZ275" s="566">
        <v>0</v>
      </c>
      <c r="CA275" s="566">
        <v>63</v>
      </c>
      <c r="CB275" s="566">
        <v>51</v>
      </c>
      <c r="CC275" s="566">
        <v>52</v>
      </c>
      <c r="CD275" s="566">
        <v>62</v>
      </c>
      <c r="CE275" s="566">
        <v>57</v>
      </c>
      <c r="CF275" s="566">
        <v>44</v>
      </c>
      <c r="CG275" s="409"/>
    </row>
    <row r="276" spans="2:85" ht="18" customHeight="1">
      <c r="C276" s="363"/>
      <c r="D276" s="363"/>
      <c r="E276" s="363"/>
      <c r="U276" s="82"/>
      <c r="V276" s="116"/>
      <c r="W276" s="116"/>
      <c r="Z276" s="427"/>
      <c r="AA276" s="427"/>
      <c r="AB276" s="427"/>
      <c r="AN276" s="360"/>
      <c r="AQ276" s="372"/>
      <c r="AR276" s="372"/>
      <c r="AS276" s="692"/>
      <c r="AT276" s="427" t="s">
        <v>37</v>
      </c>
      <c r="AU276" s="566">
        <v>14</v>
      </c>
      <c r="AV276" s="566">
        <v>8</v>
      </c>
      <c r="AW276" s="566">
        <v>13</v>
      </c>
      <c r="AX276" s="566">
        <v>9</v>
      </c>
      <c r="AY276" s="566">
        <v>10</v>
      </c>
      <c r="AZ276" s="566">
        <v>7</v>
      </c>
      <c r="BA276" s="566">
        <v>25</v>
      </c>
      <c r="BB276" s="566">
        <v>21</v>
      </c>
      <c r="BC276" s="566">
        <v>15</v>
      </c>
      <c r="BD276" s="566">
        <v>27</v>
      </c>
      <c r="BE276" s="566">
        <v>18</v>
      </c>
      <c r="BF276" s="566">
        <v>16</v>
      </c>
      <c r="BG276" s="566">
        <v>22</v>
      </c>
      <c r="BH276" s="566">
        <v>14</v>
      </c>
      <c r="BI276" s="566">
        <v>24</v>
      </c>
      <c r="BJ276" s="566">
        <v>31</v>
      </c>
      <c r="BK276" s="566">
        <v>36</v>
      </c>
      <c r="BN276" s="692"/>
      <c r="BO276" s="456" t="s">
        <v>37</v>
      </c>
      <c r="BP276" s="566">
        <v>32</v>
      </c>
      <c r="BQ276" s="566">
        <v>30</v>
      </c>
      <c r="BR276" s="566">
        <v>39</v>
      </c>
      <c r="BS276" s="566">
        <v>35</v>
      </c>
      <c r="BT276" s="566">
        <v>45</v>
      </c>
      <c r="BU276" s="566">
        <v>43</v>
      </c>
      <c r="BV276" s="566">
        <v>52</v>
      </c>
      <c r="BW276" s="566">
        <v>55</v>
      </c>
      <c r="BX276" s="566">
        <v>41</v>
      </c>
      <c r="BY276" s="566">
        <v>52</v>
      </c>
      <c r="BZ276" s="566">
        <v>40</v>
      </c>
      <c r="CA276" s="566">
        <v>40</v>
      </c>
      <c r="CB276" s="566">
        <v>59</v>
      </c>
      <c r="CC276" s="566">
        <v>46</v>
      </c>
      <c r="CD276" s="566">
        <v>57</v>
      </c>
      <c r="CE276" s="566">
        <v>75</v>
      </c>
      <c r="CF276" s="566">
        <v>77</v>
      </c>
      <c r="CG276" s="409"/>
    </row>
    <row r="277" spans="2:85">
      <c r="C277" s="363"/>
      <c r="D277" s="363"/>
      <c r="E277" s="363"/>
      <c r="U277" s="82"/>
      <c r="V277" s="116"/>
      <c r="W277" s="116"/>
      <c r="Z277" s="427"/>
      <c r="AA277" s="427"/>
      <c r="AB277" s="427"/>
      <c r="AN277" s="360"/>
      <c r="AQ277" s="372"/>
      <c r="AR277" s="372"/>
      <c r="AS277" s="693"/>
      <c r="AT277" s="442" t="s">
        <v>38</v>
      </c>
      <c r="AU277" s="568">
        <v>9</v>
      </c>
      <c r="AV277" s="568">
        <v>16</v>
      </c>
      <c r="AW277" s="569">
        <v>14</v>
      </c>
      <c r="AX277" s="568">
        <v>22</v>
      </c>
      <c r="AY277" s="568">
        <v>35</v>
      </c>
      <c r="AZ277" s="569">
        <v>45</v>
      </c>
      <c r="BA277" s="569">
        <v>42</v>
      </c>
      <c r="BB277" s="569">
        <v>97</v>
      </c>
      <c r="BC277" s="569">
        <v>65</v>
      </c>
      <c r="BD277" s="569">
        <v>48</v>
      </c>
      <c r="BE277" s="569">
        <v>65</v>
      </c>
      <c r="BF277" s="569">
        <v>49</v>
      </c>
      <c r="BG277" s="569">
        <v>57</v>
      </c>
      <c r="BH277" s="569">
        <v>42</v>
      </c>
      <c r="BI277" s="569">
        <v>39</v>
      </c>
      <c r="BJ277" s="569">
        <v>64</v>
      </c>
      <c r="BK277" s="569">
        <v>42</v>
      </c>
      <c r="BN277" s="693"/>
      <c r="BO277" s="567" t="s">
        <v>38</v>
      </c>
      <c r="BP277" s="568">
        <v>45</v>
      </c>
      <c r="BQ277" s="568">
        <v>80</v>
      </c>
      <c r="BR277" s="569">
        <v>72</v>
      </c>
      <c r="BS277" s="568">
        <v>91</v>
      </c>
      <c r="BT277" s="568">
        <v>111</v>
      </c>
      <c r="BU277" s="569">
        <v>146</v>
      </c>
      <c r="BV277" s="569">
        <v>109</v>
      </c>
      <c r="BW277" s="569">
        <v>275</v>
      </c>
      <c r="BX277" s="569">
        <v>203</v>
      </c>
      <c r="BY277" s="569">
        <v>158</v>
      </c>
      <c r="BZ277" s="569">
        <v>180</v>
      </c>
      <c r="CA277" s="569">
        <v>177</v>
      </c>
      <c r="CB277" s="569">
        <v>153</v>
      </c>
      <c r="CC277" s="569">
        <v>128</v>
      </c>
      <c r="CD277" s="569">
        <v>123</v>
      </c>
      <c r="CE277" s="569">
        <v>171</v>
      </c>
      <c r="CF277" s="569">
        <v>125</v>
      </c>
      <c r="CG277" s="409"/>
    </row>
    <row r="278" spans="2:85">
      <c r="C278" s="373"/>
      <c r="D278" s="373" t="s">
        <v>14</v>
      </c>
      <c r="E278" s="373"/>
      <c r="U278" s="82"/>
      <c r="V278" s="116"/>
      <c r="W278" s="116"/>
      <c r="AN278" s="360"/>
      <c r="AQ278" s="372"/>
      <c r="AR278" s="372"/>
      <c r="AS278" s="574"/>
      <c r="BI278" s="360"/>
      <c r="BJ278" s="360"/>
      <c r="CD278" s="360"/>
      <c r="CE278" s="360"/>
      <c r="CF278" s="360"/>
      <c r="CG278" s="409"/>
    </row>
    <row r="279" spans="2:85">
      <c r="B279" s="361" t="s">
        <v>32</v>
      </c>
      <c r="C279" s="115" t="s">
        <v>124</v>
      </c>
      <c r="D279" s="115" t="s">
        <v>123</v>
      </c>
      <c r="E279" s="115" t="s">
        <v>122</v>
      </c>
      <c r="F279" s="361" t="s">
        <v>49</v>
      </c>
      <c r="G279" s="361" t="s">
        <v>48</v>
      </c>
      <c r="H279" s="361" t="s">
        <v>47</v>
      </c>
      <c r="I279" s="361" t="s">
        <v>46</v>
      </c>
      <c r="J279" s="361" t="s">
        <v>45</v>
      </c>
      <c r="K279" s="361" t="s">
        <v>44</v>
      </c>
      <c r="L279" s="361" t="s">
        <v>43</v>
      </c>
      <c r="M279" s="361" t="s">
        <v>96</v>
      </c>
      <c r="N279" s="361" t="s">
        <v>69</v>
      </c>
      <c r="O279" s="361" t="s">
        <v>77</v>
      </c>
      <c r="P279" s="361" t="s">
        <v>161</v>
      </c>
      <c r="Q279" s="361" t="str">
        <f>Q256</f>
        <v>2018-19</v>
      </c>
      <c r="R279" s="362" t="s">
        <v>184</v>
      </c>
      <c r="S279" s="361" t="str">
        <f>S256</f>
        <v>2020-21</v>
      </c>
      <c r="T279" s="362"/>
      <c r="U279" s="382" t="s">
        <v>112</v>
      </c>
      <c r="V279" s="116"/>
      <c r="W279" s="116"/>
      <c r="Y279" s="361" t="s">
        <v>32</v>
      </c>
      <c r="Z279" s="361" t="s">
        <v>124</v>
      </c>
      <c r="AA279" s="361" t="s">
        <v>123</v>
      </c>
      <c r="AB279" s="361" t="s">
        <v>122</v>
      </c>
      <c r="AC279" s="361" t="s">
        <v>49</v>
      </c>
      <c r="AD279" s="361" t="s">
        <v>48</v>
      </c>
      <c r="AE279" s="361" t="s">
        <v>47</v>
      </c>
      <c r="AF279" s="361" t="s">
        <v>46</v>
      </c>
      <c r="AG279" s="361" t="s">
        <v>45</v>
      </c>
      <c r="AH279" s="361" t="s">
        <v>44</v>
      </c>
      <c r="AI279" s="361" t="s">
        <v>43</v>
      </c>
      <c r="AJ279" s="361" t="s">
        <v>96</v>
      </c>
      <c r="AK279" s="361" t="s">
        <v>69</v>
      </c>
      <c r="AL279" s="361" t="s">
        <v>77</v>
      </c>
      <c r="AM279" s="361" t="s">
        <v>161</v>
      </c>
      <c r="AN279" s="361" t="str">
        <f>AN256</f>
        <v>2018-19</v>
      </c>
      <c r="AO279" s="361" t="str">
        <f>AO256</f>
        <v>2019-20</v>
      </c>
      <c r="AP279" s="361" t="s">
        <v>174</v>
      </c>
      <c r="AQ279" s="372"/>
      <c r="AR279" s="372"/>
      <c r="AS279" s="574"/>
      <c r="AT279" s="564" t="s">
        <v>32</v>
      </c>
      <c r="AU279" s="564" t="s">
        <v>124</v>
      </c>
      <c r="AV279" s="564" t="s">
        <v>123</v>
      </c>
      <c r="AW279" s="564" t="s">
        <v>122</v>
      </c>
      <c r="AX279" s="564" t="s">
        <v>49</v>
      </c>
      <c r="AY279" s="564" t="s">
        <v>48</v>
      </c>
      <c r="AZ279" s="564" t="s">
        <v>47</v>
      </c>
      <c r="BA279" s="564" t="s">
        <v>46</v>
      </c>
      <c r="BB279" s="564" t="s">
        <v>45</v>
      </c>
      <c r="BC279" s="564" t="s">
        <v>44</v>
      </c>
      <c r="BD279" s="564" t="s">
        <v>43</v>
      </c>
      <c r="BE279" s="564" t="s">
        <v>96</v>
      </c>
      <c r="BF279" s="361" t="s">
        <v>69</v>
      </c>
      <c r="BG279" s="361" t="s">
        <v>77</v>
      </c>
      <c r="BH279" s="361" t="s">
        <v>161</v>
      </c>
      <c r="BI279" s="361" t="str">
        <f>BI256</f>
        <v>2018-19</v>
      </c>
      <c r="BJ279" s="361" t="str">
        <f>BJ256</f>
        <v>2019-20</v>
      </c>
      <c r="BK279" s="407" t="s">
        <v>174</v>
      </c>
      <c r="BO279" s="564" t="s">
        <v>32</v>
      </c>
      <c r="BP279" s="564" t="s">
        <v>124</v>
      </c>
      <c r="BQ279" s="564" t="s">
        <v>123</v>
      </c>
      <c r="BR279" s="564" t="s">
        <v>122</v>
      </c>
      <c r="BS279" s="564" t="s">
        <v>49</v>
      </c>
      <c r="BT279" s="564" t="s">
        <v>48</v>
      </c>
      <c r="BU279" s="564" t="s">
        <v>47</v>
      </c>
      <c r="BV279" s="564" t="s">
        <v>46</v>
      </c>
      <c r="BW279" s="564" t="s">
        <v>45</v>
      </c>
      <c r="BX279" s="564" t="s">
        <v>44</v>
      </c>
      <c r="BY279" s="564" t="s">
        <v>43</v>
      </c>
      <c r="BZ279" s="564" t="s">
        <v>96</v>
      </c>
      <c r="CA279" s="564" t="s">
        <v>69</v>
      </c>
      <c r="CB279" s="564" t="s">
        <v>77</v>
      </c>
      <c r="CC279" s="564" t="s">
        <v>161</v>
      </c>
      <c r="CD279" s="564" t="str">
        <f t="shared" ref="CD279:CE279" si="210">CD256</f>
        <v>2018-19</v>
      </c>
      <c r="CE279" s="564" t="str">
        <f t="shared" si="210"/>
        <v>2019-20</v>
      </c>
      <c r="CF279" s="361" t="str">
        <f>BK279</f>
        <v>2020-21</v>
      </c>
      <c r="CG279" s="409"/>
    </row>
    <row r="280" spans="2:85" ht="18" customHeight="1">
      <c r="B280" s="363" t="s">
        <v>33</v>
      </c>
      <c r="C280" s="364">
        <f t="shared" ref="C280:N282" si="211">Z280+AU280*$W$6+AU287*$W$8+AU294*$W$10</f>
        <v>3518</v>
      </c>
      <c r="D280" s="364">
        <f t="shared" si="211"/>
        <v>3960.7999999999997</v>
      </c>
      <c r="E280" s="364">
        <f t="shared" si="211"/>
        <v>4014.6</v>
      </c>
      <c r="F280" s="364">
        <f t="shared" si="211"/>
        <v>4213.8</v>
      </c>
      <c r="G280" s="364">
        <f t="shared" si="211"/>
        <v>4546.2</v>
      </c>
      <c r="H280" s="364">
        <f t="shared" si="211"/>
        <v>5383.8</v>
      </c>
      <c r="I280" s="364">
        <f t="shared" si="211"/>
        <v>3723.2000000000003</v>
      </c>
      <c r="J280" s="364">
        <f t="shared" si="211"/>
        <v>3655.2</v>
      </c>
      <c r="K280" s="364">
        <f t="shared" si="211"/>
        <v>3478.8</v>
      </c>
      <c r="L280" s="364">
        <f t="shared" si="211"/>
        <v>3167.4</v>
      </c>
      <c r="M280" s="364">
        <f t="shared" si="211"/>
        <v>3039.6</v>
      </c>
      <c r="N280" s="364">
        <f t="shared" si="211"/>
        <v>3104.4</v>
      </c>
      <c r="O280" s="364">
        <f t="shared" ref="O280:S282" si="212">AL280+BG280*$W$6+BG287*$W$8+BG294*$W$10</f>
        <v>3038.4</v>
      </c>
      <c r="P280" s="364">
        <f t="shared" si="212"/>
        <v>3134.8</v>
      </c>
      <c r="Q280" s="364">
        <f t="shared" si="212"/>
        <v>3174.8</v>
      </c>
      <c r="R280" s="364">
        <f t="shared" si="212"/>
        <v>2858.2000000000003</v>
      </c>
      <c r="S280" s="364">
        <f t="shared" si="212"/>
        <v>2406.8000000000002</v>
      </c>
      <c r="T280" s="116"/>
      <c r="U280" s="383">
        <v>644.52300674391574</v>
      </c>
      <c r="V280" s="116"/>
      <c r="Y280" s="427" t="s">
        <v>33</v>
      </c>
      <c r="Z280" s="375">
        <v>1869</v>
      </c>
      <c r="AA280" s="375">
        <v>2115</v>
      </c>
      <c r="AB280" s="375">
        <v>2163</v>
      </c>
      <c r="AC280" s="375">
        <v>2268</v>
      </c>
      <c r="AD280" s="375">
        <v>2444</v>
      </c>
      <c r="AE280" s="375">
        <v>2842</v>
      </c>
      <c r="AF280" s="375">
        <v>1988</v>
      </c>
      <c r="AG280" s="375">
        <v>1976</v>
      </c>
      <c r="AH280" s="375">
        <v>1927</v>
      </c>
      <c r="AI280" s="375">
        <v>1779</v>
      </c>
      <c r="AJ280" s="375">
        <v>1749</v>
      </c>
      <c r="AK280" s="375">
        <v>1777</v>
      </c>
      <c r="AL280" s="375">
        <v>1726</v>
      </c>
      <c r="AM280" s="375">
        <v>1770</v>
      </c>
      <c r="AN280" s="375">
        <v>1800</v>
      </c>
      <c r="AO280" s="375">
        <v>1639</v>
      </c>
      <c r="AP280" s="375">
        <v>1475</v>
      </c>
      <c r="AQ280" s="372"/>
      <c r="AR280" s="372"/>
      <c r="AS280" s="694" t="s">
        <v>99</v>
      </c>
      <c r="AT280" s="435" t="s">
        <v>33</v>
      </c>
      <c r="AU280" s="565">
        <v>594</v>
      </c>
      <c r="AV280" s="565">
        <v>722</v>
      </c>
      <c r="AW280" s="565">
        <v>747</v>
      </c>
      <c r="AX280" s="565">
        <v>802</v>
      </c>
      <c r="AY280" s="565">
        <v>830</v>
      </c>
      <c r="AZ280" s="565">
        <v>791</v>
      </c>
      <c r="BA280" s="565">
        <v>603</v>
      </c>
      <c r="BB280" s="565">
        <v>670</v>
      </c>
      <c r="BC280" s="565">
        <v>671</v>
      </c>
      <c r="BD280" s="565">
        <v>678</v>
      </c>
      <c r="BE280" s="565">
        <v>634</v>
      </c>
      <c r="BF280" s="565">
        <v>655</v>
      </c>
      <c r="BG280" s="565">
        <v>642</v>
      </c>
      <c r="BH280" s="565">
        <v>648</v>
      </c>
      <c r="BI280" s="565">
        <v>660</v>
      </c>
      <c r="BJ280" s="565">
        <v>611</v>
      </c>
      <c r="BK280" s="565">
        <v>520</v>
      </c>
      <c r="BN280" s="695" t="s">
        <v>51</v>
      </c>
      <c r="BO280" s="484" t="s">
        <v>33</v>
      </c>
      <c r="BP280" s="565">
        <v>499</v>
      </c>
      <c r="BQ280" s="565">
        <v>522</v>
      </c>
      <c r="BR280" s="565">
        <v>490</v>
      </c>
      <c r="BS280" s="565">
        <v>535</v>
      </c>
      <c r="BT280" s="565">
        <v>548</v>
      </c>
      <c r="BU280" s="565">
        <v>782</v>
      </c>
      <c r="BV280" s="565">
        <v>546</v>
      </c>
      <c r="BW280" s="565">
        <v>525</v>
      </c>
      <c r="BX280" s="565">
        <v>354</v>
      </c>
      <c r="BY280" s="565">
        <v>269</v>
      </c>
      <c r="BZ280" s="565">
        <v>188</v>
      </c>
      <c r="CA280" s="565">
        <v>225</v>
      </c>
      <c r="CB280" s="565">
        <v>193</v>
      </c>
      <c r="CC280" s="565">
        <v>206</v>
      </c>
      <c r="CD280" s="565">
        <v>306</v>
      </c>
      <c r="CE280" s="565">
        <v>261</v>
      </c>
      <c r="CF280" s="565">
        <v>204</v>
      </c>
      <c r="CG280" s="409"/>
    </row>
    <row r="281" spans="2:85">
      <c r="B281" s="363" t="s">
        <v>9</v>
      </c>
      <c r="C281" s="116">
        <f t="shared" si="211"/>
        <v>2600</v>
      </c>
      <c r="D281" s="116">
        <f t="shared" si="211"/>
        <v>2833</v>
      </c>
      <c r="E281" s="116">
        <f t="shared" si="211"/>
        <v>2845.6</v>
      </c>
      <c r="F281" s="116">
        <f t="shared" si="211"/>
        <v>2934.6</v>
      </c>
      <c r="G281" s="116">
        <f t="shared" si="211"/>
        <v>3236.4</v>
      </c>
      <c r="H281" s="116">
        <f t="shared" si="211"/>
        <v>3781.7999999999997</v>
      </c>
      <c r="I281" s="116">
        <f t="shared" si="211"/>
        <v>2829</v>
      </c>
      <c r="J281" s="116">
        <f t="shared" si="211"/>
        <v>2634.8</v>
      </c>
      <c r="K281" s="116">
        <f t="shared" si="211"/>
        <v>2430.7999999999997</v>
      </c>
      <c r="L281" s="116">
        <f t="shared" si="211"/>
        <v>2303.4</v>
      </c>
      <c r="M281" s="116">
        <f t="shared" si="211"/>
        <v>2117.6</v>
      </c>
      <c r="N281" s="116">
        <f t="shared" si="211"/>
        <v>2271</v>
      </c>
      <c r="O281" s="116">
        <f t="shared" si="212"/>
        <v>2263.8000000000002</v>
      </c>
      <c r="P281" s="116">
        <f t="shared" si="212"/>
        <v>2323.7999999999997</v>
      </c>
      <c r="Q281" s="116">
        <f t="shared" si="212"/>
        <v>2271.6</v>
      </c>
      <c r="R281" s="116">
        <f t="shared" si="212"/>
        <v>2332</v>
      </c>
      <c r="S281" s="116">
        <f t="shared" si="212"/>
        <v>1916.6</v>
      </c>
      <c r="T281" s="116"/>
      <c r="U281" s="383">
        <v>427.08263108885416</v>
      </c>
      <c r="V281" s="116"/>
      <c r="Y281" s="427" t="s">
        <v>9</v>
      </c>
      <c r="Z281" s="375">
        <v>1345</v>
      </c>
      <c r="AA281" s="375">
        <v>1501</v>
      </c>
      <c r="AB281" s="375">
        <v>1516</v>
      </c>
      <c r="AC281" s="375">
        <v>1564</v>
      </c>
      <c r="AD281" s="375">
        <v>1715</v>
      </c>
      <c r="AE281" s="375">
        <v>1970</v>
      </c>
      <c r="AF281" s="375">
        <v>1474</v>
      </c>
      <c r="AG281" s="375">
        <v>1393</v>
      </c>
      <c r="AH281" s="375">
        <v>1311</v>
      </c>
      <c r="AI281" s="375">
        <v>1260</v>
      </c>
      <c r="AJ281" s="375">
        <v>1182</v>
      </c>
      <c r="AK281" s="375">
        <v>1253</v>
      </c>
      <c r="AL281" s="375">
        <v>1259</v>
      </c>
      <c r="AM281" s="375">
        <v>1302</v>
      </c>
      <c r="AN281" s="375">
        <v>1268</v>
      </c>
      <c r="AO281" s="375">
        <v>1297</v>
      </c>
      <c r="AP281" s="375">
        <v>1099</v>
      </c>
      <c r="AQ281" s="372"/>
      <c r="AR281" s="372"/>
      <c r="AS281" s="692"/>
      <c r="AT281" s="427" t="s">
        <v>9</v>
      </c>
      <c r="AU281" s="566">
        <v>396</v>
      </c>
      <c r="AV281" s="566">
        <v>507</v>
      </c>
      <c r="AW281" s="566">
        <v>504</v>
      </c>
      <c r="AX281" s="566">
        <v>565</v>
      </c>
      <c r="AY281" s="566">
        <v>555</v>
      </c>
      <c r="AZ281" s="566">
        <v>532</v>
      </c>
      <c r="BA281" s="566">
        <v>388</v>
      </c>
      <c r="BB281" s="566">
        <v>428</v>
      </c>
      <c r="BC281" s="566">
        <v>442</v>
      </c>
      <c r="BD281" s="566">
        <v>438</v>
      </c>
      <c r="BE281" s="566">
        <v>423</v>
      </c>
      <c r="BF281" s="566">
        <v>466</v>
      </c>
      <c r="BG281" s="566">
        <v>455</v>
      </c>
      <c r="BH281" s="566">
        <v>449</v>
      </c>
      <c r="BI281" s="566">
        <v>447</v>
      </c>
      <c r="BJ281" s="566">
        <v>459</v>
      </c>
      <c r="BK281" s="566">
        <v>400</v>
      </c>
      <c r="BN281" s="696"/>
      <c r="BO281" s="456" t="s">
        <v>9</v>
      </c>
      <c r="BP281" s="566">
        <v>489</v>
      </c>
      <c r="BQ281" s="566">
        <v>400</v>
      </c>
      <c r="BR281" s="566">
        <v>392</v>
      </c>
      <c r="BS281" s="566">
        <v>379</v>
      </c>
      <c r="BT281" s="566">
        <v>460</v>
      </c>
      <c r="BU281" s="566">
        <v>586</v>
      </c>
      <c r="BV281" s="566">
        <v>478</v>
      </c>
      <c r="BW281" s="566">
        <v>395</v>
      </c>
      <c r="BX281" s="566">
        <v>310</v>
      </c>
      <c r="BY281" s="566">
        <v>227</v>
      </c>
      <c r="BZ281" s="566">
        <v>185</v>
      </c>
      <c r="CA281" s="566">
        <v>194</v>
      </c>
      <c r="CB281" s="566">
        <v>154</v>
      </c>
      <c r="CC281" s="566">
        <v>170</v>
      </c>
      <c r="CD281" s="566">
        <v>260</v>
      </c>
      <c r="CE281" s="566">
        <v>264</v>
      </c>
      <c r="CF281" s="566">
        <v>220</v>
      </c>
      <c r="CG281" s="409"/>
    </row>
    <row r="282" spans="2:85">
      <c r="B282" s="363" t="s">
        <v>34</v>
      </c>
      <c r="C282" s="116">
        <f t="shared" si="211"/>
        <v>3035.6</v>
      </c>
      <c r="D282" s="116">
        <f t="shared" si="211"/>
        <v>2097.1999999999998</v>
      </c>
      <c r="E282" s="116">
        <f t="shared" si="211"/>
        <v>2229.6</v>
      </c>
      <c r="F282" s="116">
        <f t="shared" si="211"/>
        <v>2214.8000000000002</v>
      </c>
      <c r="G282" s="116">
        <f t="shared" si="211"/>
        <v>2532.1999999999998</v>
      </c>
      <c r="H282" s="116">
        <f t="shared" si="211"/>
        <v>2703.8</v>
      </c>
      <c r="I282" s="116">
        <f t="shared" si="211"/>
        <v>2549.6</v>
      </c>
      <c r="J282" s="116">
        <f t="shared" si="211"/>
        <v>2261.1999999999998</v>
      </c>
      <c r="K282" s="116">
        <f t="shared" si="211"/>
        <v>2077.6</v>
      </c>
      <c r="L282" s="116">
        <f t="shared" si="211"/>
        <v>2008</v>
      </c>
      <c r="M282" s="116">
        <f t="shared" si="211"/>
        <v>1891.6000000000001</v>
      </c>
      <c r="N282" s="116">
        <f t="shared" si="211"/>
        <v>1779.3999999999999</v>
      </c>
      <c r="O282" s="116">
        <f t="shared" si="212"/>
        <v>1851.6000000000001</v>
      </c>
      <c r="P282" s="116">
        <f t="shared" si="212"/>
        <v>1961.2</v>
      </c>
      <c r="Q282" s="116">
        <f t="shared" si="212"/>
        <v>2046</v>
      </c>
      <c r="R282" s="116">
        <f t="shared" si="212"/>
        <v>2057.4</v>
      </c>
      <c r="S282" s="116">
        <f t="shared" si="212"/>
        <v>1779.4</v>
      </c>
      <c r="T282" s="116"/>
      <c r="U282" s="383">
        <v>328.15877187049921</v>
      </c>
      <c r="V282" s="116"/>
      <c r="Y282" s="427" t="s">
        <v>34</v>
      </c>
      <c r="Z282" s="375">
        <v>1626</v>
      </c>
      <c r="AA282" s="375">
        <v>1100</v>
      </c>
      <c r="AB282" s="375">
        <v>1178</v>
      </c>
      <c r="AC282" s="375">
        <v>1172</v>
      </c>
      <c r="AD282" s="375">
        <v>1342</v>
      </c>
      <c r="AE282" s="375">
        <v>1411</v>
      </c>
      <c r="AF282" s="375">
        <v>1329</v>
      </c>
      <c r="AG282" s="375">
        <v>1173</v>
      </c>
      <c r="AH282" s="375">
        <v>1112</v>
      </c>
      <c r="AI282" s="375">
        <v>1095</v>
      </c>
      <c r="AJ282" s="375">
        <v>1036</v>
      </c>
      <c r="AK282" s="375">
        <v>991</v>
      </c>
      <c r="AL282" s="375">
        <v>1029</v>
      </c>
      <c r="AM282" s="375">
        <v>1099</v>
      </c>
      <c r="AN282" s="375">
        <v>1128</v>
      </c>
      <c r="AO282" s="375">
        <v>1144</v>
      </c>
      <c r="AP282" s="375">
        <v>1000</v>
      </c>
      <c r="AQ282" s="372"/>
      <c r="AR282" s="372"/>
      <c r="AS282" s="692"/>
      <c r="AT282" s="427" t="s">
        <v>34</v>
      </c>
      <c r="AU282" s="566">
        <v>560</v>
      </c>
      <c r="AV282" s="566">
        <v>355</v>
      </c>
      <c r="AW282" s="566">
        <v>383</v>
      </c>
      <c r="AX282" s="566">
        <v>399</v>
      </c>
      <c r="AY282" s="566">
        <v>457</v>
      </c>
      <c r="AZ282" s="566">
        <v>416</v>
      </c>
      <c r="BA282" s="566">
        <v>352</v>
      </c>
      <c r="BB282" s="566">
        <v>329</v>
      </c>
      <c r="BC282" s="566">
        <v>333</v>
      </c>
      <c r="BD282" s="566">
        <v>389</v>
      </c>
      <c r="BE282" s="566">
        <v>348</v>
      </c>
      <c r="BF282" s="566">
        <v>371</v>
      </c>
      <c r="BG282" s="566">
        <v>373</v>
      </c>
      <c r="BH282" s="566">
        <v>389</v>
      </c>
      <c r="BI282" s="566">
        <v>387</v>
      </c>
      <c r="BJ282" s="566">
        <v>397</v>
      </c>
      <c r="BK282" s="566">
        <v>344</v>
      </c>
      <c r="BN282" s="696"/>
      <c r="BO282" s="456" t="s">
        <v>34</v>
      </c>
      <c r="BP282" s="566">
        <v>457</v>
      </c>
      <c r="BQ282" s="566">
        <v>372</v>
      </c>
      <c r="BR282" s="566">
        <v>365</v>
      </c>
      <c r="BS282" s="566">
        <v>339</v>
      </c>
      <c r="BT282" s="566">
        <v>424</v>
      </c>
      <c r="BU282" s="566">
        <v>450</v>
      </c>
      <c r="BV282" s="566">
        <v>449</v>
      </c>
      <c r="BW282" s="566">
        <v>414</v>
      </c>
      <c r="BX282" s="566">
        <v>336</v>
      </c>
      <c r="BY282" s="566">
        <v>222</v>
      </c>
      <c r="BZ282" s="566">
        <v>217</v>
      </c>
      <c r="CA282" s="566">
        <v>166</v>
      </c>
      <c r="CB282" s="566">
        <v>183</v>
      </c>
      <c r="CC282" s="566">
        <v>153</v>
      </c>
      <c r="CD282" s="566">
        <v>231</v>
      </c>
      <c r="CE282" s="566">
        <v>281</v>
      </c>
      <c r="CF282" s="566">
        <v>238</v>
      </c>
    </row>
    <row r="283" spans="2:85">
      <c r="B283" s="363" t="s">
        <v>35</v>
      </c>
      <c r="C283" s="116">
        <f t="shared" ref="C283:N283" si="213">Z283</f>
        <v>728</v>
      </c>
      <c r="D283" s="116">
        <f t="shared" si="213"/>
        <v>814</v>
      </c>
      <c r="E283" s="116">
        <f t="shared" si="213"/>
        <v>829</v>
      </c>
      <c r="F283" s="116">
        <f t="shared" si="213"/>
        <v>959</v>
      </c>
      <c r="G283" s="116">
        <f t="shared" si="213"/>
        <v>801</v>
      </c>
      <c r="H283" s="116">
        <f t="shared" si="213"/>
        <v>924</v>
      </c>
      <c r="I283" s="116">
        <f t="shared" si="213"/>
        <v>1011</v>
      </c>
      <c r="J283" s="116">
        <f t="shared" si="213"/>
        <v>1261</v>
      </c>
      <c r="K283" s="116">
        <f t="shared" si="213"/>
        <v>1407</v>
      </c>
      <c r="L283" s="116">
        <f t="shared" si="213"/>
        <v>1612</v>
      </c>
      <c r="M283" s="116">
        <f t="shared" si="213"/>
        <v>1590</v>
      </c>
      <c r="N283" s="116">
        <f t="shared" si="213"/>
        <v>1585</v>
      </c>
      <c r="O283" s="116">
        <f t="shared" ref="O283" si="214">AL283</f>
        <v>1696</v>
      </c>
      <c r="P283" s="116">
        <f t="shared" ref="P283" si="215">AM283</f>
        <v>1735</v>
      </c>
      <c r="Q283" s="116">
        <f t="shared" ref="Q283" si="216">AN283</f>
        <v>1849</v>
      </c>
      <c r="R283" s="116">
        <f t="shared" ref="R283:S283" si="217">AO283</f>
        <v>1914</v>
      </c>
      <c r="S283" s="116">
        <f t="shared" si="217"/>
        <v>1827</v>
      </c>
      <c r="T283" s="116"/>
      <c r="U283" s="383">
        <v>294.64524809034725</v>
      </c>
      <c r="V283" s="116" t="s">
        <v>14</v>
      </c>
      <c r="X283" s="360" t="s">
        <v>14</v>
      </c>
      <c r="Y283" s="427" t="s">
        <v>35</v>
      </c>
      <c r="Z283" s="375">
        <v>728</v>
      </c>
      <c r="AA283" s="375">
        <v>814</v>
      </c>
      <c r="AB283" s="375">
        <v>829</v>
      </c>
      <c r="AC283" s="375">
        <v>959</v>
      </c>
      <c r="AD283" s="375">
        <v>801</v>
      </c>
      <c r="AE283" s="375">
        <v>924</v>
      </c>
      <c r="AF283" s="375">
        <v>1011</v>
      </c>
      <c r="AG283" s="375">
        <v>1261</v>
      </c>
      <c r="AH283" s="375">
        <v>1407</v>
      </c>
      <c r="AI283" s="375">
        <v>1612</v>
      </c>
      <c r="AJ283" s="375">
        <v>1590</v>
      </c>
      <c r="AK283" s="375">
        <v>1585</v>
      </c>
      <c r="AL283" s="375">
        <v>1696</v>
      </c>
      <c r="AM283" s="375">
        <v>1735</v>
      </c>
      <c r="AN283" s="375">
        <v>1849</v>
      </c>
      <c r="AO283" s="375">
        <v>1914</v>
      </c>
      <c r="AP283" s="375">
        <v>1827</v>
      </c>
      <c r="AQ283" s="372"/>
      <c r="AR283" s="372"/>
      <c r="AS283" s="692"/>
      <c r="AT283" s="456" t="s">
        <v>36</v>
      </c>
      <c r="AU283" s="566">
        <v>172</v>
      </c>
      <c r="AV283" s="566">
        <v>202</v>
      </c>
      <c r="AW283" s="566">
        <v>185</v>
      </c>
      <c r="AX283" s="566">
        <v>195</v>
      </c>
      <c r="AY283" s="566">
        <v>172</v>
      </c>
      <c r="AZ283" s="566">
        <v>217</v>
      </c>
      <c r="BA283" s="566">
        <v>221</v>
      </c>
      <c r="BB283" s="566">
        <v>220</v>
      </c>
      <c r="BC283" s="566">
        <v>249</v>
      </c>
      <c r="BD283" s="566">
        <v>247</v>
      </c>
      <c r="BE283" s="566">
        <v>243</v>
      </c>
      <c r="BF283" s="566">
        <v>265</v>
      </c>
      <c r="BG283" s="566">
        <v>243</v>
      </c>
      <c r="BH283" s="566">
        <v>295</v>
      </c>
      <c r="BI283" s="566">
        <v>345</v>
      </c>
      <c r="BJ283" s="566">
        <v>313</v>
      </c>
      <c r="BK283" s="566">
        <v>285</v>
      </c>
      <c r="BN283" s="696"/>
      <c r="BO283" s="456" t="s">
        <v>36</v>
      </c>
      <c r="BP283" s="566">
        <v>289</v>
      </c>
      <c r="BQ283" s="566">
        <v>275</v>
      </c>
      <c r="BR283" s="566">
        <v>326</v>
      </c>
      <c r="BS283" s="566">
        <v>319</v>
      </c>
      <c r="BT283" s="566">
        <v>283</v>
      </c>
      <c r="BU283" s="566">
        <v>320</v>
      </c>
      <c r="BV283" s="566">
        <v>341</v>
      </c>
      <c r="BW283" s="566">
        <v>390</v>
      </c>
      <c r="BX283" s="566">
        <v>384</v>
      </c>
      <c r="BY283" s="566">
        <v>371</v>
      </c>
      <c r="BZ283" s="566">
        <v>321</v>
      </c>
      <c r="CA283" s="566">
        <v>282</v>
      </c>
      <c r="CB283" s="566">
        <v>264</v>
      </c>
      <c r="CC283" s="566">
        <v>227</v>
      </c>
      <c r="CD283" s="566">
        <v>230</v>
      </c>
      <c r="CE283" s="566">
        <v>281</v>
      </c>
      <c r="CF283" s="566">
        <v>321</v>
      </c>
    </row>
    <row r="284" spans="2:85">
      <c r="B284" s="363" t="s">
        <v>36</v>
      </c>
      <c r="C284" s="116">
        <f t="shared" ref="C284:N284" si="218">Z284+$W$13*Z285+$W$6*(AU283+$W$13*AU284)+$W$8*(AU290+$W$13*AU291)+$W$10*(AU297+$W$13*AU298)</f>
        <v>1062</v>
      </c>
      <c r="D284" s="116">
        <f t="shared" si="218"/>
        <v>1086</v>
      </c>
      <c r="E284" s="116">
        <f t="shared" si="218"/>
        <v>1154.5999999999999</v>
      </c>
      <c r="F284" s="116">
        <f t="shared" si="218"/>
        <v>1184</v>
      </c>
      <c r="G284" s="116">
        <f t="shared" si="218"/>
        <v>1074.8</v>
      </c>
      <c r="H284" s="116">
        <f t="shared" si="218"/>
        <v>1352.3999999999999</v>
      </c>
      <c r="I284" s="116">
        <f t="shared" si="218"/>
        <v>1375.8</v>
      </c>
      <c r="J284" s="116">
        <f t="shared" si="218"/>
        <v>1523.2</v>
      </c>
      <c r="K284" s="116">
        <f t="shared" si="218"/>
        <v>1604.2</v>
      </c>
      <c r="L284" s="116">
        <f t="shared" si="218"/>
        <v>1644.3999999999999</v>
      </c>
      <c r="M284" s="116">
        <f t="shared" si="218"/>
        <v>1538</v>
      </c>
      <c r="N284" s="116">
        <f t="shared" si="218"/>
        <v>1603.4</v>
      </c>
      <c r="O284" s="116">
        <f>AL284+$W$13*AL285+$W$6*(BG283+$W$13*BG284)+$W$8*(BG290+$W$13*BG291)+$W$10*(BG297+$W$13*BG298)</f>
        <v>1490.4</v>
      </c>
      <c r="P284" s="116">
        <f>AM284+$W$13*AM285+$W$6*(BH283+$W$13*BH284)+$W$8*(BH290+$W$13*BH291)+$W$10*(BH297+$W$13*BH298)</f>
        <v>1512.2</v>
      </c>
      <c r="Q284" s="116">
        <f>AN284+$W$13*AN285+$W$6*(BI283+$W$13*BI284)+$W$8*(BI290+$W$13*BI291)+$W$10*(BI297+$W$13*BI298)</f>
        <v>1659.1000000000001</v>
      </c>
      <c r="R284" s="116">
        <f>AO284+$W$13*AO285+$W$6*(BJ283+$W$13*BJ284)+$W$8*(BJ290+$W$13*BJ291)+$W$10*(BJ297+$W$13*BJ298)</f>
        <v>1708</v>
      </c>
      <c r="S284" s="116">
        <f>AP284+$W$13*AP285+$W$6*(BK283+$W$13*BK284)+$W$8*(BK290+$W$13*BK291)+$W$10*(BK297+$W$13*BK298)</f>
        <v>1699.6</v>
      </c>
      <c r="T284" s="116"/>
      <c r="U284" s="383">
        <v>223.14742511024733</v>
      </c>
      <c r="Y284" s="427" t="s">
        <v>36</v>
      </c>
      <c r="Z284" s="375">
        <v>567</v>
      </c>
      <c r="AA284" s="375">
        <v>574</v>
      </c>
      <c r="AB284" s="375">
        <v>597</v>
      </c>
      <c r="AC284" s="375">
        <v>622</v>
      </c>
      <c r="AD284" s="375">
        <v>558</v>
      </c>
      <c r="AE284" s="375">
        <v>715</v>
      </c>
      <c r="AF284" s="375">
        <v>720</v>
      </c>
      <c r="AG284" s="375">
        <v>791</v>
      </c>
      <c r="AH284" s="375">
        <v>838</v>
      </c>
      <c r="AI284" s="375">
        <v>868</v>
      </c>
      <c r="AJ284" s="375">
        <v>812</v>
      </c>
      <c r="AK284" s="375">
        <v>825</v>
      </c>
      <c r="AL284" s="375">
        <v>779</v>
      </c>
      <c r="AM284" s="375">
        <v>807</v>
      </c>
      <c r="AN284" s="375">
        <v>896</v>
      </c>
      <c r="AO284" s="375">
        <v>924</v>
      </c>
      <c r="AP284" s="375">
        <v>911</v>
      </c>
      <c r="AQ284" s="372"/>
      <c r="AR284" s="372"/>
      <c r="AS284" s="692"/>
      <c r="AT284" s="427" t="s">
        <v>162</v>
      </c>
      <c r="AU284" s="375">
        <v>0</v>
      </c>
      <c r="AV284" s="375">
        <v>0</v>
      </c>
      <c r="AW284" s="375">
        <v>0</v>
      </c>
      <c r="AX284" s="375">
        <v>0</v>
      </c>
      <c r="AY284" s="375">
        <v>0</v>
      </c>
      <c r="AZ284" s="375">
        <v>0</v>
      </c>
      <c r="BA284" s="375">
        <v>0</v>
      </c>
      <c r="BB284" s="375">
        <v>0</v>
      </c>
      <c r="BC284" s="375">
        <v>0</v>
      </c>
      <c r="BD284" s="566">
        <v>0</v>
      </c>
      <c r="BE284" s="566">
        <v>0</v>
      </c>
      <c r="BF284" s="566">
        <v>23</v>
      </c>
      <c r="BG284" s="566">
        <v>19</v>
      </c>
      <c r="BH284" s="566">
        <v>20</v>
      </c>
      <c r="BI284" s="566">
        <v>13</v>
      </c>
      <c r="BJ284" s="566">
        <v>16</v>
      </c>
      <c r="BK284" s="566">
        <v>5</v>
      </c>
      <c r="BN284" s="696"/>
      <c r="BO284" s="427" t="s">
        <v>162</v>
      </c>
      <c r="BP284" s="375">
        <v>0</v>
      </c>
      <c r="BQ284" s="375">
        <v>0</v>
      </c>
      <c r="BR284" s="375">
        <v>0</v>
      </c>
      <c r="BS284" s="375">
        <v>0</v>
      </c>
      <c r="BT284" s="375">
        <v>0</v>
      </c>
      <c r="BU284" s="375">
        <v>0</v>
      </c>
      <c r="BV284" s="375">
        <v>0</v>
      </c>
      <c r="BW284" s="375">
        <v>0</v>
      </c>
      <c r="BX284" s="375">
        <v>0</v>
      </c>
      <c r="BY284" s="566">
        <v>0</v>
      </c>
      <c r="BZ284" s="566">
        <v>0</v>
      </c>
      <c r="CA284" s="566">
        <v>22</v>
      </c>
      <c r="CB284" s="566">
        <v>19</v>
      </c>
      <c r="CC284" s="566">
        <v>13</v>
      </c>
      <c r="CD284" s="566">
        <v>9</v>
      </c>
      <c r="CE284" s="566">
        <v>7</v>
      </c>
      <c r="CF284" s="566">
        <v>8</v>
      </c>
    </row>
    <row r="285" spans="2:85">
      <c r="B285" s="363" t="s">
        <v>37</v>
      </c>
      <c r="C285" s="116">
        <f t="shared" ref="C285:N286" si="219">Z286+AU285*$W$6+AU292*$W$8+AU299*$W$10</f>
        <v>26</v>
      </c>
      <c r="D285" s="116">
        <f t="shared" si="219"/>
        <v>40.799999999999997</v>
      </c>
      <c r="E285" s="116">
        <f t="shared" si="219"/>
        <v>31.8</v>
      </c>
      <c r="F285" s="116">
        <f t="shared" si="219"/>
        <v>41.8</v>
      </c>
      <c r="G285" s="116">
        <f t="shared" si="219"/>
        <v>4.8</v>
      </c>
      <c r="H285" s="116">
        <f t="shared" si="219"/>
        <v>31.4</v>
      </c>
      <c r="I285" s="116">
        <f t="shared" si="219"/>
        <v>31.8</v>
      </c>
      <c r="J285" s="116">
        <f t="shared" si="219"/>
        <v>36.4</v>
      </c>
      <c r="K285" s="116">
        <f t="shared" si="219"/>
        <v>26.4</v>
      </c>
      <c r="L285" s="116">
        <f t="shared" si="219"/>
        <v>55</v>
      </c>
      <c r="M285" s="116">
        <f t="shared" si="219"/>
        <v>30.4</v>
      </c>
      <c r="N285" s="116">
        <f t="shared" si="219"/>
        <v>47</v>
      </c>
      <c r="O285" s="116">
        <f t="shared" ref="O285:S286" si="220">AL286+BG285*$W$6+BG292*$W$8+BG299*$W$10</f>
        <v>21.599999999999998</v>
      </c>
      <c r="P285" s="116">
        <f t="shared" si="220"/>
        <v>84.4</v>
      </c>
      <c r="Q285" s="116">
        <f t="shared" si="220"/>
        <v>121.6</v>
      </c>
      <c r="R285" s="116">
        <f t="shared" si="220"/>
        <v>112.6</v>
      </c>
      <c r="S285" s="116">
        <f t="shared" si="220"/>
        <v>129.4</v>
      </c>
      <c r="T285" s="116"/>
      <c r="U285" s="383">
        <v>13.019796892083654</v>
      </c>
      <c r="Y285" s="427" t="s">
        <v>162</v>
      </c>
      <c r="Z285" s="375">
        <v>0</v>
      </c>
      <c r="AA285" s="375">
        <v>0</v>
      </c>
      <c r="AB285" s="375">
        <v>0</v>
      </c>
      <c r="AC285" s="375">
        <v>0</v>
      </c>
      <c r="AD285" s="375">
        <v>0</v>
      </c>
      <c r="AE285" s="375">
        <v>0</v>
      </c>
      <c r="AF285" s="375">
        <v>0</v>
      </c>
      <c r="AG285" s="375">
        <v>0</v>
      </c>
      <c r="AH285" s="375">
        <v>0</v>
      </c>
      <c r="AI285" s="375">
        <v>0</v>
      </c>
      <c r="AJ285" s="375">
        <v>0</v>
      </c>
      <c r="AK285" s="375">
        <v>77</v>
      </c>
      <c r="AL285" s="375">
        <v>62</v>
      </c>
      <c r="AM285" s="375">
        <v>50</v>
      </c>
      <c r="AN285" s="375">
        <v>44</v>
      </c>
      <c r="AO285" s="375">
        <v>35</v>
      </c>
      <c r="AP285" s="375">
        <v>34</v>
      </c>
      <c r="AQ285" s="372"/>
      <c r="AR285" s="372"/>
      <c r="AS285" s="692"/>
      <c r="AT285" s="456" t="s">
        <v>37</v>
      </c>
      <c r="AU285" s="566">
        <v>3</v>
      </c>
      <c r="AV285" s="566">
        <v>10</v>
      </c>
      <c r="AW285" s="566">
        <v>6</v>
      </c>
      <c r="AX285" s="566">
        <v>10</v>
      </c>
      <c r="AY285" s="566">
        <v>1</v>
      </c>
      <c r="AZ285" s="566">
        <v>5</v>
      </c>
      <c r="BA285" s="566">
        <v>5</v>
      </c>
      <c r="BB285" s="566">
        <v>5</v>
      </c>
      <c r="BC285" s="566">
        <v>10</v>
      </c>
      <c r="BD285" s="566">
        <v>8</v>
      </c>
      <c r="BE285" s="566">
        <v>3</v>
      </c>
      <c r="BF285" s="566">
        <v>7</v>
      </c>
      <c r="BG285" s="566">
        <v>3</v>
      </c>
      <c r="BH285" s="566">
        <v>8</v>
      </c>
      <c r="BI285" s="566">
        <v>21</v>
      </c>
      <c r="BJ285" s="566">
        <v>22</v>
      </c>
      <c r="BK285" s="566">
        <v>15</v>
      </c>
      <c r="BN285" s="696"/>
      <c r="BO285" s="456" t="s">
        <v>37</v>
      </c>
      <c r="BP285" s="566">
        <v>7</v>
      </c>
      <c r="BQ285" s="566">
        <v>13</v>
      </c>
      <c r="BR285" s="566">
        <v>10</v>
      </c>
      <c r="BS285" s="566">
        <v>15</v>
      </c>
      <c r="BT285" s="566">
        <v>2</v>
      </c>
      <c r="BU285" s="566">
        <v>12</v>
      </c>
      <c r="BV285" s="566">
        <v>10</v>
      </c>
      <c r="BW285" s="566">
        <v>13</v>
      </c>
      <c r="BX285" s="566">
        <v>11</v>
      </c>
      <c r="BY285" s="566">
        <v>22</v>
      </c>
      <c r="BZ285" s="566">
        <v>12</v>
      </c>
      <c r="CA285" s="566">
        <v>19</v>
      </c>
      <c r="CB285" s="566">
        <v>6</v>
      </c>
      <c r="CC285" s="566">
        <v>30</v>
      </c>
      <c r="CD285" s="566">
        <v>29</v>
      </c>
      <c r="CE285" s="566">
        <v>32</v>
      </c>
      <c r="CF285" s="566">
        <v>44</v>
      </c>
    </row>
    <row r="286" spans="2:85">
      <c r="B286" s="363" t="s">
        <v>38</v>
      </c>
      <c r="C286" s="116">
        <f t="shared" si="219"/>
        <v>531.79999999999995</v>
      </c>
      <c r="D286" s="116">
        <f t="shared" si="219"/>
        <v>560.6</v>
      </c>
      <c r="E286" s="116">
        <f t="shared" si="219"/>
        <v>501.2</v>
      </c>
      <c r="F286" s="116">
        <f t="shared" si="219"/>
        <v>477.2</v>
      </c>
      <c r="G286" s="116">
        <f t="shared" si="219"/>
        <v>450.20000000000005</v>
      </c>
      <c r="H286" s="116">
        <f t="shared" si="219"/>
        <v>544.6</v>
      </c>
      <c r="I286" s="116">
        <f t="shared" si="219"/>
        <v>606.79999999999995</v>
      </c>
      <c r="J286" s="116">
        <f t="shared" si="219"/>
        <v>557.6</v>
      </c>
      <c r="K286" s="116">
        <f t="shared" si="219"/>
        <v>553.79999999999995</v>
      </c>
      <c r="L286" s="116">
        <f t="shared" si="219"/>
        <v>625.20000000000005</v>
      </c>
      <c r="M286" s="116">
        <f t="shared" si="219"/>
        <v>864</v>
      </c>
      <c r="N286" s="116">
        <f t="shared" si="219"/>
        <v>512.79999999999995</v>
      </c>
      <c r="O286" s="116">
        <f t="shared" si="220"/>
        <v>704.8</v>
      </c>
      <c r="P286" s="116">
        <f t="shared" si="220"/>
        <v>511.6</v>
      </c>
      <c r="Q286" s="116">
        <f t="shared" si="220"/>
        <v>412.2</v>
      </c>
      <c r="R286" s="116">
        <f t="shared" si="220"/>
        <v>566.4</v>
      </c>
      <c r="S286" s="116">
        <f t="shared" si="220"/>
        <v>556.80000000000007</v>
      </c>
      <c r="T286" s="116"/>
      <c r="U286" s="383">
        <v>53.424958794763889</v>
      </c>
      <c r="Y286" s="427" t="s">
        <v>37</v>
      </c>
      <c r="Z286" s="375">
        <v>14</v>
      </c>
      <c r="AA286" s="375">
        <v>21</v>
      </c>
      <c r="AB286" s="375">
        <v>16</v>
      </c>
      <c r="AC286" s="375">
        <v>23</v>
      </c>
      <c r="AD286" s="375">
        <v>3</v>
      </c>
      <c r="AE286" s="375">
        <v>16</v>
      </c>
      <c r="AF286" s="375">
        <v>16</v>
      </c>
      <c r="AG286" s="375">
        <v>18</v>
      </c>
      <c r="AH286" s="375">
        <v>14</v>
      </c>
      <c r="AI286" s="375">
        <v>28</v>
      </c>
      <c r="AJ286" s="375">
        <v>15</v>
      </c>
      <c r="AK286" s="375">
        <v>24</v>
      </c>
      <c r="AL286" s="375">
        <v>11</v>
      </c>
      <c r="AM286" s="375">
        <v>43</v>
      </c>
      <c r="AN286" s="375">
        <v>63</v>
      </c>
      <c r="AO286" s="375">
        <v>59</v>
      </c>
      <c r="AP286" s="375">
        <v>65</v>
      </c>
      <c r="AQ286" s="372"/>
      <c r="AR286" s="372"/>
      <c r="AS286" s="693"/>
      <c r="AT286" s="567" t="s">
        <v>38</v>
      </c>
      <c r="AU286" s="568">
        <v>129</v>
      </c>
      <c r="AV286" s="568">
        <v>127</v>
      </c>
      <c r="AW286" s="569">
        <v>126</v>
      </c>
      <c r="AX286" s="568">
        <v>103</v>
      </c>
      <c r="AY286" s="568">
        <v>97</v>
      </c>
      <c r="AZ286" s="569">
        <v>109</v>
      </c>
      <c r="BA286" s="569">
        <v>108</v>
      </c>
      <c r="BB286" s="569">
        <v>102</v>
      </c>
      <c r="BC286" s="569">
        <v>88</v>
      </c>
      <c r="BD286" s="569">
        <v>104</v>
      </c>
      <c r="BE286" s="569">
        <v>129</v>
      </c>
      <c r="BF286" s="569">
        <v>94</v>
      </c>
      <c r="BG286" s="569">
        <v>138</v>
      </c>
      <c r="BH286" s="569">
        <v>111</v>
      </c>
      <c r="BI286" s="569">
        <v>93</v>
      </c>
      <c r="BJ286" s="569">
        <v>121</v>
      </c>
      <c r="BK286" s="569">
        <v>129</v>
      </c>
      <c r="BN286" s="697"/>
      <c r="BO286" s="567" t="s">
        <v>38</v>
      </c>
      <c r="BP286" s="568">
        <v>177</v>
      </c>
      <c r="BQ286" s="568">
        <v>184</v>
      </c>
      <c r="BR286" s="569">
        <v>145</v>
      </c>
      <c r="BS286" s="568">
        <v>163</v>
      </c>
      <c r="BT286" s="568">
        <v>144</v>
      </c>
      <c r="BU286" s="569">
        <v>162</v>
      </c>
      <c r="BV286" s="569">
        <v>210</v>
      </c>
      <c r="BW286" s="569">
        <v>196</v>
      </c>
      <c r="BX286" s="569">
        <v>174</v>
      </c>
      <c r="BY286" s="569">
        <v>189</v>
      </c>
      <c r="BZ286" s="569">
        <v>242</v>
      </c>
      <c r="CA286" s="569">
        <v>154</v>
      </c>
      <c r="CB286" s="569">
        <v>192</v>
      </c>
      <c r="CC286" s="569">
        <v>149</v>
      </c>
      <c r="CD286" s="569">
        <v>114</v>
      </c>
      <c r="CE286" s="569">
        <v>189</v>
      </c>
      <c r="CF286" s="569">
        <v>171</v>
      </c>
    </row>
    <row r="287" spans="2:85" ht="18" customHeight="1">
      <c r="B287" s="363" t="s">
        <v>39</v>
      </c>
      <c r="C287" s="116">
        <f t="shared" ref="C287:N290" si="221">Z288</f>
        <v>0</v>
      </c>
      <c r="D287" s="116">
        <f t="shared" si="221"/>
        <v>0</v>
      </c>
      <c r="E287" s="116">
        <f t="shared" si="221"/>
        <v>0</v>
      </c>
      <c r="F287" s="116">
        <f t="shared" si="221"/>
        <v>508</v>
      </c>
      <c r="G287" s="116">
        <f t="shared" si="221"/>
        <v>467</v>
      </c>
      <c r="H287" s="116">
        <f t="shared" si="221"/>
        <v>507</v>
      </c>
      <c r="I287" s="116">
        <f t="shared" si="221"/>
        <v>501</v>
      </c>
      <c r="J287" s="116">
        <f t="shared" si="221"/>
        <v>501</v>
      </c>
      <c r="K287" s="116">
        <f t="shared" si="221"/>
        <v>450</v>
      </c>
      <c r="L287" s="116">
        <f t="shared" si="221"/>
        <v>448</v>
      </c>
      <c r="M287" s="116">
        <f t="shared" si="221"/>
        <v>433</v>
      </c>
      <c r="N287" s="116">
        <f t="shared" si="221"/>
        <v>468</v>
      </c>
      <c r="O287" s="116">
        <f t="shared" ref="O287:O290" si="222">AL288</f>
        <v>360</v>
      </c>
      <c r="P287" s="116">
        <f t="shared" ref="P287:P290" si="223">AM288</f>
        <v>441</v>
      </c>
      <c r="Q287" s="116">
        <f t="shared" ref="Q287:Q290" si="224">AN288</f>
        <v>473</v>
      </c>
      <c r="R287" s="116">
        <f t="shared" ref="R287:S290" si="225">AO288</f>
        <v>405</v>
      </c>
      <c r="S287" s="116">
        <f t="shared" si="225"/>
        <v>400</v>
      </c>
      <c r="T287" s="116"/>
      <c r="U287" s="393">
        <v>22.412793965352318</v>
      </c>
      <c r="Y287" s="427" t="s">
        <v>38</v>
      </c>
      <c r="Z287" s="375">
        <v>293</v>
      </c>
      <c r="AA287" s="375">
        <v>306</v>
      </c>
      <c r="AB287" s="375">
        <v>275</v>
      </c>
      <c r="AC287" s="375">
        <v>257</v>
      </c>
      <c r="AD287" s="375">
        <v>244</v>
      </c>
      <c r="AE287" s="375">
        <v>298</v>
      </c>
      <c r="AF287" s="375">
        <v>325</v>
      </c>
      <c r="AG287" s="375">
        <v>295</v>
      </c>
      <c r="AH287" s="375">
        <v>290</v>
      </c>
      <c r="AI287" s="375">
        <v>331</v>
      </c>
      <c r="AJ287" s="375">
        <v>451</v>
      </c>
      <c r="AK287" s="375">
        <v>275</v>
      </c>
      <c r="AL287" s="375">
        <v>380</v>
      </c>
      <c r="AM287" s="375">
        <v>278</v>
      </c>
      <c r="AN287" s="375">
        <v>230</v>
      </c>
      <c r="AO287" s="375">
        <v>305</v>
      </c>
      <c r="AP287" s="375">
        <v>308</v>
      </c>
      <c r="AQ287" s="372"/>
      <c r="AR287" s="360" t="s">
        <v>14</v>
      </c>
      <c r="AS287" s="692" t="s">
        <v>100</v>
      </c>
      <c r="AT287" s="484" t="s">
        <v>33</v>
      </c>
      <c r="AU287" s="565">
        <v>809</v>
      </c>
      <c r="AV287" s="565">
        <v>925</v>
      </c>
      <c r="AW287" s="565">
        <v>942</v>
      </c>
      <c r="AX287" s="565">
        <v>961</v>
      </c>
      <c r="AY287" s="565">
        <v>1041</v>
      </c>
      <c r="AZ287" s="565">
        <v>1267</v>
      </c>
      <c r="BA287" s="565">
        <v>834</v>
      </c>
      <c r="BB287" s="565">
        <v>758</v>
      </c>
      <c r="BC287" s="565">
        <v>769</v>
      </c>
      <c r="BD287" s="565">
        <v>660</v>
      </c>
      <c r="BE287" s="565">
        <v>661</v>
      </c>
      <c r="BF287" s="566">
        <v>663</v>
      </c>
      <c r="BG287" s="566">
        <v>674</v>
      </c>
      <c r="BH287" s="566">
        <v>688</v>
      </c>
      <c r="BI287" s="566">
        <v>620</v>
      </c>
      <c r="BJ287" s="566">
        <v>596</v>
      </c>
      <c r="BK287" s="566">
        <v>415</v>
      </c>
      <c r="BN287" s="694" t="s">
        <v>52</v>
      </c>
      <c r="BO287" s="484" t="s">
        <v>33</v>
      </c>
      <c r="BP287" s="565">
        <v>1278</v>
      </c>
      <c r="BQ287" s="565">
        <v>1390</v>
      </c>
      <c r="BR287" s="565">
        <v>1412</v>
      </c>
      <c r="BS287" s="565">
        <v>1510</v>
      </c>
      <c r="BT287" s="565">
        <v>1668</v>
      </c>
      <c r="BU287" s="565">
        <v>2097</v>
      </c>
      <c r="BV287" s="565">
        <v>1415</v>
      </c>
      <c r="BW287" s="565">
        <v>1355</v>
      </c>
      <c r="BX287" s="565">
        <v>1278</v>
      </c>
      <c r="BY287" s="565">
        <v>1156</v>
      </c>
      <c r="BZ287" s="565">
        <v>1086</v>
      </c>
      <c r="CA287" s="565">
        <v>1095</v>
      </c>
      <c r="CB287" s="565">
        <v>1121</v>
      </c>
      <c r="CC287" s="565">
        <v>1179</v>
      </c>
      <c r="CD287" s="565">
        <v>1140</v>
      </c>
      <c r="CE287" s="565">
        <v>1000</v>
      </c>
      <c r="CF287" s="565">
        <v>709</v>
      </c>
    </row>
    <row r="288" spans="2:85">
      <c r="B288" s="363" t="s">
        <v>15</v>
      </c>
      <c r="C288" s="116">
        <f t="shared" si="221"/>
        <v>325</v>
      </c>
      <c r="D288" s="116">
        <f t="shared" si="221"/>
        <v>421</v>
      </c>
      <c r="E288" s="116">
        <f t="shared" si="221"/>
        <v>398</v>
      </c>
      <c r="F288" s="116">
        <f t="shared" si="221"/>
        <v>399</v>
      </c>
      <c r="G288" s="116">
        <f t="shared" si="221"/>
        <v>334</v>
      </c>
      <c r="H288" s="116">
        <f t="shared" si="221"/>
        <v>383</v>
      </c>
      <c r="I288" s="116">
        <f t="shared" si="221"/>
        <v>409</v>
      </c>
      <c r="J288" s="116">
        <f t="shared" si="221"/>
        <v>479</v>
      </c>
      <c r="K288" s="116">
        <f t="shared" si="221"/>
        <v>393</v>
      </c>
      <c r="L288" s="116">
        <f t="shared" si="221"/>
        <v>459</v>
      </c>
      <c r="M288" s="116">
        <f t="shared" si="221"/>
        <v>390</v>
      </c>
      <c r="N288" s="116">
        <f t="shared" si="221"/>
        <v>416</v>
      </c>
      <c r="O288" s="116">
        <f t="shared" si="222"/>
        <v>404</v>
      </c>
      <c r="P288" s="116">
        <f t="shared" si="223"/>
        <v>424</v>
      </c>
      <c r="Q288" s="116">
        <f t="shared" si="224"/>
        <v>438</v>
      </c>
      <c r="R288" s="116">
        <f t="shared" si="225"/>
        <v>474</v>
      </c>
      <c r="S288" s="116">
        <f t="shared" si="225"/>
        <v>431</v>
      </c>
      <c r="T288" s="116"/>
      <c r="U288" s="383">
        <v>47.805160111993487</v>
      </c>
      <c r="X288" s="397"/>
      <c r="Y288" s="427" t="s">
        <v>39</v>
      </c>
      <c r="Z288" s="375"/>
      <c r="AA288" s="375"/>
      <c r="AB288" s="375"/>
      <c r="AC288" s="375">
        <v>508</v>
      </c>
      <c r="AD288" s="375">
        <v>467</v>
      </c>
      <c r="AE288" s="375">
        <v>507</v>
      </c>
      <c r="AF288" s="375">
        <v>501</v>
      </c>
      <c r="AG288" s="375">
        <v>501</v>
      </c>
      <c r="AH288" s="375">
        <v>450</v>
      </c>
      <c r="AI288" s="375">
        <v>448</v>
      </c>
      <c r="AJ288" s="375">
        <v>433</v>
      </c>
      <c r="AK288" s="375">
        <v>468</v>
      </c>
      <c r="AL288" s="375">
        <v>360</v>
      </c>
      <c r="AM288" s="375">
        <v>441</v>
      </c>
      <c r="AN288" s="375">
        <v>473</v>
      </c>
      <c r="AO288" s="375">
        <v>405</v>
      </c>
      <c r="AP288" s="375">
        <v>400</v>
      </c>
      <c r="AQ288" s="372"/>
      <c r="AS288" s="692"/>
      <c r="AT288" s="456" t="s">
        <v>9</v>
      </c>
      <c r="AU288" s="566">
        <v>583</v>
      </c>
      <c r="AV288" s="566">
        <v>642</v>
      </c>
      <c r="AW288" s="566">
        <v>660</v>
      </c>
      <c r="AX288" s="566">
        <v>645</v>
      </c>
      <c r="AY288" s="566">
        <v>727</v>
      </c>
      <c r="AZ288" s="566">
        <v>869</v>
      </c>
      <c r="BA288" s="566">
        <v>591</v>
      </c>
      <c r="BB288" s="566">
        <v>549</v>
      </c>
      <c r="BC288" s="566">
        <v>495</v>
      </c>
      <c r="BD288" s="566">
        <v>501</v>
      </c>
      <c r="BE288" s="566">
        <v>446</v>
      </c>
      <c r="BF288" s="566">
        <v>506</v>
      </c>
      <c r="BG288" s="566">
        <v>510</v>
      </c>
      <c r="BH288" s="566">
        <v>527</v>
      </c>
      <c r="BI288" s="566">
        <v>448</v>
      </c>
      <c r="BJ288" s="566">
        <v>489</v>
      </c>
      <c r="BK288" s="566">
        <v>362</v>
      </c>
      <c r="BN288" s="692"/>
      <c r="BO288" s="456" t="s">
        <v>9</v>
      </c>
      <c r="BP288" s="566">
        <v>916</v>
      </c>
      <c r="BQ288" s="566">
        <v>983</v>
      </c>
      <c r="BR288" s="566">
        <v>1017</v>
      </c>
      <c r="BS288" s="566">
        <v>1041</v>
      </c>
      <c r="BT288" s="566">
        <v>1190</v>
      </c>
      <c r="BU288" s="566">
        <v>1496</v>
      </c>
      <c r="BV288" s="566">
        <v>1110</v>
      </c>
      <c r="BW288" s="566">
        <v>1014</v>
      </c>
      <c r="BX288" s="566">
        <v>908</v>
      </c>
      <c r="BY288" s="566">
        <v>874</v>
      </c>
      <c r="BZ288" s="566">
        <v>796</v>
      </c>
      <c r="CA288" s="566">
        <v>845</v>
      </c>
      <c r="CB288" s="566">
        <v>846</v>
      </c>
      <c r="CC288" s="566">
        <v>889</v>
      </c>
      <c r="CD288" s="566">
        <v>825</v>
      </c>
      <c r="CE288" s="566">
        <v>860</v>
      </c>
      <c r="CF288" s="566">
        <v>619</v>
      </c>
    </row>
    <row r="289" spans="2:84">
      <c r="B289" s="363" t="s">
        <v>40</v>
      </c>
      <c r="C289" s="116">
        <f t="shared" si="221"/>
        <v>0</v>
      </c>
      <c r="D289" s="116">
        <f t="shared" si="221"/>
        <v>0</v>
      </c>
      <c r="E289" s="116">
        <f t="shared" si="221"/>
        <v>0</v>
      </c>
      <c r="F289" s="116">
        <f t="shared" si="221"/>
        <v>32371</v>
      </c>
      <c r="G289" s="116">
        <f t="shared" si="221"/>
        <v>93412</v>
      </c>
      <c r="H289" s="116">
        <f t="shared" si="221"/>
        <v>88322</v>
      </c>
      <c r="I289" s="116">
        <f t="shared" si="221"/>
        <v>129099</v>
      </c>
      <c r="J289" s="116">
        <f t="shared" si="221"/>
        <v>197866</v>
      </c>
      <c r="K289" s="116">
        <f t="shared" si="221"/>
        <v>194026</v>
      </c>
      <c r="L289" s="116">
        <f t="shared" si="221"/>
        <v>66428</v>
      </c>
      <c r="M289" s="116">
        <f t="shared" si="221"/>
        <v>90554</v>
      </c>
      <c r="N289" s="116">
        <f t="shared" si="221"/>
        <v>85969.95</v>
      </c>
      <c r="O289" s="116">
        <f t="shared" si="222"/>
        <v>97361.900000000009</v>
      </c>
      <c r="P289" s="116">
        <f t="shared" si="223"/>
        <v>73269.200000000012</v>
      </c>
      <c r="Q289" s="116">
        <f t="shared" si="224"/>
        <v>76143.000000000029</v>
      </c>
      <c r="R289" s="116">
        <f t="shared" si="225"/>
        <v>57084</v>
      </c>
      <c r="S289" s="116">
        <f t="shared" si="225"/>
        <v>178911.5</v>
      </c>
      <c r="T289" s="116"/>
      <c r="U289" s="393">
        <v>62813.822468379083</v>
      </c>
      <c r="X289" s="397"/>
      <c r="Y289" s="427" t="s">
        <v>15</v>
      </c>
      <c r="Z289" s="375">
        <v>325</v>
      </c>
      <c r="AA289" s="375">
        <v>421</v>
      </c>
      <c r="AB289" s="375">
        <v>398</v>
      </c>
      <c r="AC289" s="375">
        <v>399</v>
      </c>
      <c r="AD289" s="375">
        <v>334</v>
      </c>
      <c r="AE289" s="375">
        <v>383</v>
      </c>
      <c r="AF289" s="375">
        <v>409</v>
      </c>
      <c r="AG289" s="375">
        <v>479</v>
      </c>
      <c r="AH289" s="375">
        <v>393</v>
      </c>
      <c r="AI289" s="375">
        <v>459</v>
      </c>
      <c r="AJ289" s="375">
        <v>390</v>
      </c>
      <c r="AK289" s="375">
        <v>416</v>
      </c>
      <c r="AL289" s="375">
        <v>404</v>
      </c>
      <c r="AM289" s="375">
        <v>424</v>
      </c>
      <c r="AN289" s="375">
        <v>438</v>
      </c>
      <c r="AO289" s="375">
        <v>474</v>
      </c>
      <c r="AP289" s="375">
        <v>431</v>
      </c>
      <c r="AQ289" s="372"/>
      <c r="AS289" s="692"/>
      <c r="AT289" s="456" t="s">
        <v>34</v>
      </c>
      <c r="AU289" s="566">
        <v>640</v>
      </c>
      <c r="AV289" s="566">
        <v>436</v>
      </c>
      <c r="AW289" s="566">
        <v>474</v>
      </c>
      <c r="AX289" s="566">
        <v>486</v>
      </c>
      <c r="AY289" s="566">
        <v>521</v>
      </c>
      <c r="AZ289" s="566">
        <v>576</v>
      </c>
      <c r="BA289" s="566">
        <v>525</v>
      </c>
      <c r="BB289" s="566">
        <v>441</v>
      </c>
      <c r="BC289" s="566">
        <v>404</v>
      </c>
      <c r="BD289" s="566">
        <v>411</v>
      </c>
      <c r="BE289" s="566">
        <v>396</v>
      </c>
      <c r="BF289" s="566">
        <v>356</v>
      </c>
      <c r="BG289" s="566">
        <v>385</v>
      </c>
      <c r="BH289" s="566">
        <v>425</v>
      </c>
      <c r="BI289" s="566">
        <v>414</v>
      </c>
      <c r="BJ289" s="566">
        <v>399</v>
      </c>
      <c r="BK289" s="566">
        <v>341</v>
      </c>
      <c r="BN289" s="692"/>
      <c r="BO289" s="456" t="s">
        <v>34</v>
      </c>
      <c r="BP289" s="566">
        <v>1080</v>
      </c>
      <c r="BQ289" s="566">
        <v>760</v>
      </c>
      <c r="BR289" s="566">
        <v>792</v>
      </c>
      <c r="BS289" s="566">
        <v>787</v>
      </c>
      <c r="BT289" s="566">
        <v>902</v>
      </c>
      <c r="BU289" s="566">
        <v>1059</v>
      </c>
      <c r="BV289" s="566">
        <v>1000</v>
      </c>
      <c r="BW289" s="566">
        <v>894</v>
      </c>
      <c r="BX289" s="566">
        <v>790</v>
      </c>
      <c r="BY289" s="566">
        <v>744</v>
      </c>
      <c r="BZ289" s="566">
        <v>722</v>
      </c>
      <c r="CA289" s="566">
        <v>658</v>
      </c>
      <c r="CB289" s="566">
        <v>682</v>
      </c>
      <c r="CC289" s="566">
        <v>739</v>
      </c>
      <c r="CD289" s="566">
        <v>789</v>
      </c>
      <c r="CE289" s="566">
        <v>744</v>
      </c>
      <c r="CF289" s="566">
        <v>620</v>
      </c>
    </row>
    <row r="290" spans="2:84">
      <c r="B290" s="365" t="s">
        <v>41</v>
      </c>
      <c r="C290" s="366">
        <f t="shared" si="221"/>
        <v>16.135303265940902</v>
      </c>
      <c r="D290" s="366">
        <f t="shared" si="221"/>
        <v>16.514932830021095</v>
      </c>
      <c r="E290" s="366">
        <f t="shared" si="221"/>
        <v>16.840350909324005</v>
      </c>
      <c r="F290" s="366">
        <f t="shared" si="221"/>
        <v>17.733583833570087</v>
      </c>
      <c r="G290" s="366">
        <f t="shared" si="221"/>
        <v>14.197379853723966</v>
      </c>
      <c r="H290" s="366">
        <f t="shared" si="221"/>
        <v>16.124170079481203</v>
      </c>
      <c r="I290" s="366">
        <f t="shared" si="221"/>
        <v>15.983321751216122</v>
      </c>
      <c r="J290" s="366">
        <f t="shared" si="221"/>
        <v>18.942882565055179</v>
      </c>
      <c r="K290" s="366">
        <f t="shared" si="221"/>
        <v>21.484227248657238</v>
      </c>
      <c r="L290" s="366">
        <f t="shared" si="221"/>
        <v>24.673906059243077</v>
      </c>
      <c r="M290" s="366">
        <f t="shared" si="221"/>
        <v>24.022541102654969</v>
      </c>
      <c r="N290" s="366">
        <f t="shared" si="221"/>
        <v>25.491641613848305</v>
      </c>
      <c r="O290" s="366">
        <f t="shared" si="222"/>
        <v>23.520760915237403</v>
      </c>
      <c r="P290" s="366">
        <f t="shared" si="223"/>
        <v>24.495394865765235</v>
      </c>
      <c r="Q290" s="366">
        <f t="shared" si="224"/>
        <v>27.119674895640394</v>
      </c>
      <c r="R290" s="366">
        <f t="shared" si="225"/>
        <v>28.014747059921596</v>
      </c>
      <c r="S290" s="366">
        <f t="shared" si="225"/>
        <v>30.283007359817837</v>
      </c>
      <c r="T290" s="378"/>
      <c r="U290" s="389">
        <v>3.1006477130305674</v>
      </c>
      <c r="X290" s="397"/>
      <c r="Y290" s="427" t="s">
        <v>40</v>
      </c>
      <c r="Z290" s="375"/>
      <c r="AA290" s="375"/>
      <c r="AB290" s="375"/>
      <c r="AC290" s="375">
        <v>32371</v>
      </c>
      <c r="AD290" s="375">
        <v>93412</v>
      </c>
      <c r="AE290" s="375">
        <v>88322</v>
      </c>
      <c r="AF290" s="375">
        <v>129099</v>
      </c>
      <c r="AG290" s="375">
        <v>197866</v>
      </c>
      <c r="AH290" s="375">
        <v>194026</v>
      </c>
      <c r="AI290" s="375">
        <v>66428</v>
      </c>
      <c r="AJ290" s="375">
        <v>90554</v>
      </c>
      <c r="AK290" s="375">
        <v>85969.95</v>
      </c>
      <c r="AL290" s="375">
        <v>97361.900000000009</v>
      </c>
      <c r="AM290" s="375">
        <v>73269.200000000012</v>
      </c>
      <c r="AN290" s="375">
        <v>76143.000000000029</v>
      </c>
      <c r="AO290" s="375">
        <v>57084</v>
      </c>
      <c r="AP290" s="375">
        <v>178911.5</v>
      </c>
      <c r="AQ290" s="372"/>
      <c r="AS290" s="692"/>
      <c r="AT290" s="456" t="s">
        <v>36</v>
      </c>
      <c r="AU290" s="566">
        <v>205</v>
      </c>
      <c r="AV290" s="566">
        <v>204</v>
      </c>
      <c r="AW290" s="566">
        <v>202</v>
      </c>
      <c r="AX290" s="566">
        <v>226</v>
      </c>
      <c r="AY290" s="566">
        <v>204</v>
      </c>
      <c r="AZ290" s="566">
        <v>267</v>
      </c>
      <c r="BA290" s="566">
        <v>269</v>
      </c>
      <c r="BB290" s="566">
        <v>273</v>
      </c>
      <c r="BC290" s="566">
        <v>273</v>
      </c>
      <c r="BD290" s="566">
        <v>298</v>
      </c>
      <c r="BE290" s="566">
        <v>282</v>
      </c>
      <c r="BF290" s="566">
        <v>292</v>
      </c>
      <c r="BG290" s="566">
        <v>286</v>
      </c>
      <c r="BH290" s="566">
        <v>279</v>
      </c>
      <c r="BI290" s="566">
        <v>289</v>
      </c>
      <c r="BJ290" s="566">
        <v>324</v>
      </c>
      <c r="BK290" s="566">
        <v>309</v>
      </c>
      <c r="BN290" s="692"/>
      <c r="BO290" s="456" t="s">
        <v>36</v>
      </c>
      <c r="BP290" s="566">
        <v>315</v>
      </c>
      <c r="BQ290" s="566">
        <v>335</v>
      </c>
      <c r="BR290" s="566">
        <v>383</v>
      </c>
      <c r="BS290" s="566">
        <v>376</v>
      </c>
      <c r="BT290" s="566">
        <v>349</v>
      </c>
      <c r="BU290" s="566">
        <v>474</v>
      </c>
      <c r="BV290" s="566">
        <v>479</v>
      </c>
      <c r="BW290" s="566">
        <v>570</v>
      </c>
      <c r="BX290" s="566">
        <v>610</v>
      </c>
      <c r="BY290" s="566">
        <v>629</v>
      </c>
      <c r="BZ290" s="566">
        <v>578</v>
      </c>
      <c r="CA290" s="566">
        <v>572</v>
      </c>
      <c r="CB290" s="566">
        <v>540</v>
      </c>
      <c r="CC290" s="566">
        <v>543</v>
      </c>
      <c r="CD290" s="566">
        <v>609</v>
      </c>
      <c r="CE290" s="566">
        <v>626</v>
      </c>
      <c r="CF290" s="566">
        <v>619</v>
      </c>
    </row>
    <row r="291" spans="2:84">
      <c r="C291" s="363"/>
      <c r="D291" s="363"/>
      <c r="E291" s="363"/>
      <c r="O291" s="368"/>
      <c r="P291" s="368"/>
      <c r="Q291" s="368"/>
      <c r="R291" s="368"/>
      <c r="S291" s="368"/>
      <c r="U291" s="82"/>
      <c r="X291" s="397"/>
      <c r="Y291" s="442" t="s">
        <v>41</v>
      </c>
      <c r="Z291" s="570">
        <v>16.135303265940902</v>
      </c>
      <c r="AA291" s="570">
        <v>16.514932830021095</v>
      </c>
      <c r="AB291" s="570">
        <v>16.840350909324005</v>
      </c>
      <c r="AC291" s="570">
        <v>17.733583833570087</v>
      </c>
      <c r="AD291" s="570">
        <v>14.197379853723966</v>
      </c>
      <c r="AE291" s="570">
        <v>16.124170079481203</v>
      </c>
      <c r="AF291" s="570">
        <v>15.983321751216122</v>
      </c>
      <c r="AG291" s="570">
        <v>18.942882565055179</v>
      </c>
      <c r="AH291" s="570">
        <v>21.484227248657238</v>
      </c>
      <c r="AI291" s="570">
        <v>24.673906059243077</v>
      </c>
      <c r="AJ291" s="570">
        <v>24.022541102654969</v>
      </c>
      <c r="AK291" s="570">
        <v>25.491641613848305</v>
      </c>
      <c r="AL291" s="570">
        <v>23.520760915237403</v>
      </c>
      <c r="AM291" s="570">
        <v>24.495394865765235</v>
      </c>
      <c r="AN291" s="570">
        <f>(AN284+AN286+$W$13*AN285)/CX16*100</f>
        <v>27.119674895640394</v>
      </c>
      <c r="AO291" s="570">
        <f t="shared" ref="AO291:AP291" si="226">(AO284+AO286+$W$13*AO285)/CY16*100</f>
        <v>28.014747059921596</v>
      </c>
      <c r="AP291" s="570">
        <f t="shared" si="226"/>
        <v>30.283007359817837</v>
      </c>
      <c r="AQ291" s="372"/>
      <c r="AS291" s="692"/>
      <c r="AT291" s="427" t="s">
        <v>162</v>
      </c>
      <c r="AU291" s="375">
        <v>0</v>
      </c>
      <c r="AV291" s="375">
        <v>0</v>
      </c>
      <c r="AW291" s="375">
        <v>0</v>
      </c>
      <c r="AX291" s="375">
        <v>0</v>
      </c>
      <c r="AY291" s="375">
        <v>0</v>
      </c>
      <c r="AZ291" s="375">
        <v>0</v>
      </c>
      <c r="BA291" s="375">
        <v>0</v>
      </c>
      <c r="BB291" s="375">
        <v>0</v>
      </c>
      <c r="BC291" s="375">
        <v>0</v>
      </c>
      <c r="BD291" s="566">
        <v>0</v>
      </c>
      <c r="BE291" s="566">
        <v>0</v>
      </c>
      <c r="BF291" s="566">
        <v>31</v>
      </c>
      <c r="BG291" s="566">
        <v>20</v>
      </c>
      <c r="BH291" s="566">
        <v>12</v>
      </c>
      <c r="BI291" s="566">
        <v>19</v>
      </c>
      <c r="BJ291" s="566">
        <v>9</v>
      </c>
      <c r="BK291" s="566">
        <v>14</v>
      </c>
      <c r="BN291" s="692"/>
      <c r="BO291" s="427" t="s">
        <v>162</v>
      </c>
      <c r="BP291" s="375">
        <v>0</v>
      </c>
      <c r="BQ291" s="375">
        <v>0</v>
      </c>
      <c r="BR291" s="375">
        <v>0</v>
      </c>
      <c r="BS291" s="375">
        <v>0</v>
      </c>
      <c r="BT291" s="375">
        <v>0</v>
      </c>
      <c r="BU291" s="375">
        <v>0</v>
      </c>
      <c r="BV291" s="375">
        <v>0</v>
      </c>
      <c r="BW291" s="375">
        <v>0</v>
      </c>
      <c r="BX291" s="375">
        <v>0</v>
      </c>
      <c r="BY291" s="566">
        <v>0</v>
      </c>
      <c r="BZ291" s="566">
        <v>0</v>
      </c>
      <c r="CA291" s="566">
        <v>55</v>
      </c>
      <c r="CB291" s="566">
        <v>47</v>
      </c>
      <c r="CC291" s="566">
        <v>33</v>
      </c>
      <c r="CD291" s="566">
        <v>32</v>
      </c>
      <c r="CE291" s="566">
        <v>26</v>
      </c>
      <c r="CF291" s="566">
        <v>23</v>
      </c>
    </row>
    <row r="292" spans="2:84">
      <c r="C292" s="363"/>
      <c r="D292" s="363"/>
      <c r="E292" s="363"/>
      <c r="U292" s="82"/>
      <c r="X292" s="404"/>
      <c r="Z292" s="427"/>
      <c r="AA292" s="427"/>
      <c r="AB292" s="427"/>
      <c r="AF292" s="360" t="s">
        <v>14</v>
      </c>
      <c r="AN292" s="360"/>
      <c r="AQ292" s="372"/>
      <c r="AS292" s="692"/>
      <c r="AT292" s="456" t="s">
        <v>37</v>
      </c>
      <c r="AU292" s="566">
        <v>6</v>
      </c>
      <c r="AV292" s="566">
        <v>7</v>
      </c>
      <c r="AW292" s="566">
        <v>5</v>
      </c>
      <c r="AX292" s="566">
        <v>6</v>
      </c>
      <c r="AY292" s="566">
        <v>1</v>
      </c>
      <c r="AZ292" s="566">
        <v>9</v>
      </c>
      <c r="BA292" s="566">
        <v>7</v>
      </c>
      <c r="BB292" s="566">
        <v>6</v>
      </c>
      <c r="BC292" s="566">
        <v>2</v>
      </c>
      <c r="BD292" s="566">
        <v>11</v>
      </c>
      <c r="BE292" s="566">
        <v>7</v>
      </c>
      <c r="BF292" s="566">
        <v>9</v>
      </c>
      <c r="BG292" s="566">
        <v>7</v>
      </c>
      <c r="BH292" s="566">
        <v>23</v>
      </c>
      <c r="BI292" s="566">
        <v>31</v>
      </c>
      <c r="BJ292" s="566">
        <v>18</v>
      </c>
      <c r="BK292" s="566">
        <v>26</v>
      </c>
      <c r="BN292" s="692"/>
      <c r="BO292" s="427" t="s">
        <v>162</v>
      </c>
      <c r="BP292" s="375">
        <v>0</v>
      </c>
      <c r="BQ292" s="375">
        <v>0</v>
      </c>
      <c r="BR292" s="375">
        <v>0</v>
      </c>
      <c r="BS292" s="375">
        <v>0</v>
      </c>
      <c r="BT292" s="375">
        <v>0</v>
      </c>
      <c r="BU292" s="375">
        <v>0</v>
      </c>
      <c r="BV292" s="375">
        <v>0</v>
      </c>
      <c r="BW292" s="375">
        <v>0</v>
      </c>
      <c r="BX292" s="375">
        <v>0</v>
      </c>
      <c r="BY292" s="566">
        <v>16</v>
      </c>
      <c r="BZ292" s="566">
        <v>11</v>
      </c>
      <c r="CA292" s="566">
        <v>17</v>
      </c>
      <c r="CB292" s="566">
        <v>8</v>
      </c>
      <c r="CC292" s="566">
        <v>32</v>
      </c>
      <c r="CD292" s="566">
        <v>45</v>
      </c>
      <c r="CE292" s="566">
        <v>39</v>
      </c>
      <c r="CF292" s="566">
        <v>51</v>
      </c>
    </row>
    <row r="293" spans="2:84">
      <c r="C293" s="363"/>
      <c r="D293" s="363"/>
      <c r="E293" s="363"/>
      <c r="U293" s="82"/>
      <c r="X293" s="404"/>
      <c r="Z293" s="427"/>
      <c r="AA293" s="427"/>
      <c r="AB293" s="427"/>
      <c r="AN293" s="360"/>
      <c r="AQ293" s="372"/>
      <c r="AS293" s="693"/>
      <c r="AT293" s="567" t="s">
        <v>38</v>
      </c>
      <c r="AU293" s="568">
        <v>102</v>
      </c>
      <c r="AV293" s="568">
        <v>105</v>
      </c>
      <c r="AW293" s="569">
        <v>87</v>
      </c>
      <c r="AX293" s="568">
        <v>91</v>
      </c>
      <c r="AY293" s="568">
        <v>83</v>
      </c>
      <c r="AZ293" s="569">
        <v>103</v>
      </c>
      <c r="BA293" s="569">
        <v>115</v>
      </c>
      <c r="BB293" s="569">
        <v>121</v>
      </c>
      <c r="BC293" s="569">
        <v>119</v>
      </c>
      <c r="BD293" s="569">
        <v>139</v>
      </c>
      <c r="BE293" s="569">
        <v>173</v>
      </c>
      <c r="BF293" s="569">
        <v>99</v>
      </c>
      <c r="BG293" s="569">
        <v>158</v>
      </c>
      <c r="BH293" s="569">
        <v>104</v>
      </c>
      <c r="BI293" s="569">
        <v>67</v>
      </c>
      <c r="BJ293" s="569">
        <v>113</v>
      </c>
      <c r="BK293" s="569">
        <v>106</v>
      </c>
      <c r="BN293" s="693"/>
      <c r="BO293" s="567" t="s">
        <v>38</v>
      </c>
      <c r="BP293" s="568">
        <v>118</v>
      </c>
      <c r="BQ293" s="568">
        <v>136</v>
      </c>
      <c r="BR293" s="569">
        <v>120</v>
      </c>
      <c r="BS293" s="568">
        <v>122</v>
      </c>
      <c r="BT293" s="568">
        <v>135</v>
      </c>
      <c r="BU293" s="569">
        <v>170</v>
      </c>
      <c r="BV293" s="569">
        <v>179</v>
      </c>
      <c r="BW293" s="569">
        <v>172</v>
      </c>
      <c r="BX293" s="569">
        <v>197</v>
      </c>
      <c r="BY293" s="569">
        <v>200</v>
      </c>
      <c r="BZ293" s="569">
        <v>313</v>
      </c>
      <c r="CA293" s="569">
        <v>161</v>
      </c>
      <c r="CB293" s="569">
        <v>230</v>
      </c>
      <c r="CC293" s="569">
        <v>153</v>
      </c>
      <c r="CD293" s="569">
        <v>121</v>
      </c>
      <c r="CE293" s="569">
        <v>177</v>
      </c>
      <c r="CF293" s="569">
        <v>157</v>
      </c>
    </row>
    <row r="294" spans="2:84" ht="18" customHeight="1">
      <c r="C294" s="363"/>
      <c r="D294" s="363"/>
      <c r="E294" s="363"/>
      <c r="U294" s="82"/>
      <c r="X294" s="404"/>
      <c r="Z294" s="427"/>
      <c r="AA294" s="427"/>
      <c r="AB294" s="427"/>
      <c r="AN294" s="360"/>
      <c r="AQ294" s="372"/>
      <c r="AS294" s="694" t="s">
        <v>101</v>
      </c>
      <c r="AT294" s="484" t="s">
        <v>33</v>
      </c>
      <c r="AU294" s="565">
        <v>304</v>
      </c>
      <c r="AV294" s="565">
        <v>286</v>
      </c>
      <c r="AW294" s="565">
        <v>260</v>
      </c>
      <c r="AX294" s="565">
        <v>286</v>
      </c>
      <c r="AY294" s="565">
        <v>331</v>
      </c>
      <c r="AZ294" s="565">
        <v>535</v>
      </c>
      <c r="BA294" s="565">
        <v>349</v>
      </c>
      <c r="BB294" s="565">
        <v>321</v>
      </c>
      <c r="BC294" s="565">
        <v>205</v>
      </c>
      <c r="BD294" s="565">
        <v>155</v>
      </c>
      <c r="BE294" s="565">
        <v>102</v>
      </c>
      <c r="BF294" s="566">
        <v>117</v>
      </c>
      <c r="BG294" s="566">
        <v>104</v>
      </c>
      <c r="BH294" s="566">
        <v>132</v>
      </c>
      <c r="BI294" s="566">
        <v>189</v>
      </c>
      <c r="BJ294" s="566">
        <v>112</v>
      </c>
      <c r="BK294" s="566">
        <v>84</v>
      </c>
      <c r="BN294" s="694" t="s">
        <v>70</v>
      </c>
      <c r="BO294" s="484" t="s">
        <v>33</v>
      </c>
      <c r="BP294" s="565">
        <v>1347</v>
      </c>
      <c r="BQ294" s="565">
        <v>1518</v>
      </c>
      <c r="BR294" s="565">
        <v>1509</v>
      </c>
      <c r="BS294" s="565">
        <v>1537</v>
      </c>
      <c r="BT294" s="565">
        <v>1689</v>
      </c>
      <c r="BU294" s="565">
        <v>2051</v>
      </c>
      <c r="BV294" s="565">
        <v>1357</v>
      </c>
      <c r="BW294" s="565">
        <v>1269</v>
      </c>
      <c r="BX294" s="565">
        <v>1192</v>
      </c>
      <c r="BY294" s="565">
        <v>1038</v>
      </c>
      <c r="BZ294" s="565">
        <v>988</v>
      </c>
      <c r="CA294" s="565">
        <v>1012</v>
      </c>
      <c r="CB294" s="565">
        <v>988</v>
      </c>
      <c r="CC294" s="565">
        <v>1035</v>
      </c>
      <c r="CD294" s="565">
        <v>1021</v>
      </c>
      <c r="CE294" s="565">
        <v>878</v>
      </c>
      <c r="CF294" s="565">
        <v>689</v>
      </c>
    </row>
    <row r="295" spans="2:84">
      <c r="C295" s="363"/>
      <c r="D295" s="363"/>
      <c r="E295" s="363"/>
      <c r="U295" s="82"/>
      <c r="X295" s="397"/>
      <c r="Z295" s="427"/>
      <c r="AA295" s="427"/>
      <c r="AB295" s="427"/>
      <c r="AN295" s="360"/>
      <c r="AQ295" s="372"/>
      <c r="AS295" s="692"/>
      <c r="AT295" s="456" t="s">
        <v>9</v>
      </c>
      <c r="AU295" s="566">
        <v>296</v>
      </c>
      <c r="AV295" s="566">
        <v>237</v>
      </c>
      <c r="AW295" s="566">
        <v>222</v>
      </c>
      <c r="AX295" s="566">
        <v>228</v>
      </c>
      <c r="AY295" s="566">
        <v>292</v>
      </c>
      <c r="AZ295" s="566">
        <v>431</v>
      </c>
      <c r="BA295" s="566">
        <v>378</v>
      </c>
      <c r="BB295" s="566">
        <v>292</v>
      </c>
      <c r="BC295" s="566">
        <v>226</v>
      </c>
      <c r="BD295" s="566">
        <v>160</v>
      </c>
      <c r="BE295" s="566">
        <v>126</v>
      </c>
      <c r="BF295" s="566">
        <v>116</v>
      </c>
      <c r="BG295" s="566">
        <v>109</v>
      </c>
      <c r="BH295" s="566">
        <v>113</v>
      </c>
      <c r="BI295" s="566">
        <v>165</v>
      </c>
      <c r="BJ295" s="566">
        <v>149</v>
      </c>
      <c r="BK295" s="566">
        <v>113</v>
      </c>
      <c r="BN295" s="692"/>
      <c r="BO295" s="456" t="s">
        <v>9</v>
      </c>
      <c r="BP295" s="566">
        <v>1045</v>
      </c>
      <c r="BQ295" s="566">
        <v>1119</v>
      </c>
      <c r="BR295" s="566">
        <v>1081</v>
      </c>
      <c r="BS295" s="566">
        <v>1119</v>
      </c>
      <c r="BT295" s="566">
        <v>1235</v>
      </c>
      <c r="BU295" s="566">
        <v>1481</v>
      </c>
      <c r="BV295" s="566">
        <v>1116</v>
      </c>
      <c r="BW295" s="566">
        <v>993</v>
      </c>
      <c r="BX295" s="566">
        <v>892</v>
      </c>
      <c r="BY295" s="566">
        <v>819</v>
      </c>
      <c r="BZ295" s="566">
        <v>712</v>
      </c>
      <c r="CA295" s="566">
        <v>787</v>
      </c>
      <c r="CB295" s="566">
        <v>802</v>
      </c>
      <c r="CC295" s="566">
        <v>783</v>
      </c>
      <c r="CD295" s="566">
        <v>753</v>
      </c>
      <c r="CE295" s="566">
        <v>760</v>
      </c>
      <c r="CF295" s="566">
        <v>624</v>
      </c>
    </row>
    <row r="296" spans="2:84">
      <c r="C296" s="363"/>
      <c r="D296" s="363"/>
      <c r="E296" s="363"/>
      <c r="U296" s="82"/>
      <c r="X296" s="397"/>
      <c r="Z296" s="427"/>
      <c r="AA296" s="427"/>
      <c r="AB296" s="427"/>
      <c r="AC296" s="360" t="s">
        <v>14</v>
      </c>
      <c r="AN296" s="360"/>
      <c r="AQ296" s="372"/>
      <c r="AS296" s="692"/>
      <c r="AT296" s="456" t="s">
        <v>34</v>
      </c>
      <c r="AU296" s="566">
        <v>268</v>
      </c>
      <c r="AV296" s="566">
        <v>231</v>
      </c>
      <c r="AW296" s="566">
        <v>226</v>
      </c>
      <c r="AX296" s="566">
        <v>198</v>
      </c>
      <c r="AY296" s="566">
        <v>253</v>
      </c>
      <c r="AZ296" s="566">
        <v>320</v>
      </c>
      <c r="BA296" s="566">
        <v>345</v>
      </c>
      <c r="BB296" s="566">
        <v>320</v>
      </c>
      <c r="BC296" s="566">
        <v>246</v>
      </c>
      <c r="BD296" s="566">
        <v>159</v>
      </c>
      <c r="BE296" s="566">
        <v>151</v>
      </c>
      <c r="BF296" s="566">
        <v>113</v>
      </c>
      <c r="BG296" s="566">
        <v>116</v>
      </c>
      <c r="BH296" s="566">
        <v>105</v>
      </c>
      <c r="BI296" s="566">
        <v>162</v>
      </c>
      <c r="BJ296" s="566">
        <v>164</v>
      </c>
      <c r="BK296" s="566">
        <v>136</v>
      </c>
      <c r="BN296" s="692"/>
      <c r="BO296" s="456" t="s">
        <v>34</v>
      </c>
      <c r="BP296" s="566">
        <v>1107</v>
      </c>
      <c r="BQ296" s="566">
        <v>788</v>
      </c>
      <c r="BR296" s="566">
        <v>852</v>
      </c>
      <c r="BS296" s="566">
        <v>839</v>
      </c>
      <c r="BT296" s="566">
        <v>932</v>
      </c>
      <c r="BU296" s="566">
        <v>1019</v>
      </c>
      <c r="BV296" s="566">
        <v>988</v>
      </c>
      <c r="BW296" s="566">
        <v>863</v>
      </c>
      <c r="BX296" s="566">
        <v>753</v>
      </c>
      <c r="BY296" s="566">
        <v>722</v>
      </c>
      <c r="BZ296" s="566">
        <v>654</v>
      </c>
      <c r="CA296" s="566">
        <v>598</v>
      </c>
      <c r="CB296" s="566">
        <v>626</v>
      </c>
      <c r="CC296" s="566">
        <v>662</v>
      </c>
      <c r="CD296" s="566">
        <v>681</v>
      </c>
      <c r="CE296" s="566">
        <v>662</v>
      </c>
      <c r="CF296" s="566">
        <v>576</v>
      </c>
    </row>
    <row r="297" spans="2:84">
      <c r="C297" s="363"/>
      <c r="D297" s="363"/>
      <c r="E297" s="363"/>
      <c r="U297" s="82"/>
      <c r="X297" s="397"/>
      <c r="Z297" s="427"/>
      <c r="AA297" s="427"/>
      <c r="AB297" s="427"/>
      <c r="AH297" s="360" t="s">
        <v>14</v>
      </c>
      <c r="AN297" s="360"/>
      <c r="AS297" s="692"/>
      <c r="AT297" s="456" t="s">
        <v>36</v>
      </c>
      <c r="AU297" s="566">
        <v>127</v>
      </c>
      <c r="AV297" s="566">
        <v>122</v>
      </c>
      <c r="AW297" s="566">
        <v>173</v>
      </c>
      <c r="AX297" s="566">
        <v>150</v>
      </c>
      <c r="AY297" s="566">
        <v>146</v>
      </c>
      <c r="AZ297" s="566">
        <v>164</v>
      </c>
      <c r="BA297" s="566">
        <v>175</v>
      </c>
      <c r="BB297" s="566">
        <v>236</v>
      </c>
      <c r="BC297" s="566">
        <v>245</v>
      </c>
      <c r="BD297" s="566">
        <v>234</v>
      </c>
      <c r="BE297" s="566">
        <v>208</v>
      </c>
      <c r="BF297" s="566">
        <v>169</v>
      </c>
      <c r="BG297" s="566">
        <v>146</v>
      </c>
      <c r="BH297" s="566">
        <v>121</v>
      </c>
      <c r="BI297" s="566">
        <v>132</v>
      </c>
      <c r="BJ297" s="566">
        <v>148</v>
      </c>
      <c r="BK297" s="566">
        <v>185</v>
      </c>
      <c r="BN297" s="692"/>
      <c r="BO297" s="456" t="s">
        <v>36</v>
      </c>
      <c r="BP297" s="566">
        <v>359</v>
      </c>
      <c r="BQ297" s="566">
        <v>366</v>
      </c>
      <c r="BR297" s="566">
        <v>399</v>
      </c>
      <c r="BS297" s="566">
        <v>402</v>
      </c>
      <c r="BT297" s="566">
        <v>386</v>
      </c>
      <c r="BU297" s="566">
        <v>449</v>
      </c>
      <c r="BV297" s="566">
        <v>464</v>
      </c>
      <c r="BW297" s="566">
        <v>514</v>
      </c>
      <c r="BX297" s="566">
        <v>536</v>
      </c>
      <c r="BY297" s="566">
        <v>545</v>
      </c>
      <c r="BZ297" s="566">
        <v>532</v>
      </c>
      <c r="CA297" s="566">
        <v>502</v>
      </c>
      <c r="CB297" s="566">
        <v>449</v>
      </c>
      <c r="CC297" s="566">
        <v>446</v>
      </c>
      <c r="CD297" s="566">
        <v>480</v>
      </c>
      <c r="CE297" s="566">
        <v>498</v>
      </c>
      <c r="CF297" s="566">
        <v>518</v>
      </c>
    </row>
    <row r="298" spans="2:84">
      <c r="B298" s="360" t="s">
        <v>14</v>
      </c>
      <c r="C298" s="363"/>
      <c r="D298" s="363" t="s">
        <v>14</v>
      </c>
      <c r="E298" s="363"/>
      <c r="U298" s="82"/>
      <c r="X298" s="397"/>
      <c r="Z298" s="427"/>
      <c r="AA298" s="427"/>
      <c r="AB298" s="427"/>
      <c r="AN298" s="360"/>
      <c r="AS298" s="692"/>
      <c r="AT298" s="427" t="s">
        <v>162</v>
      </c>
      <c r="AU298" s="375">
        <v>0</v>
      </c>
      <c r="AV298" s="375">
        <v>0</v>
      </c>
      <c r="AW298" s="375">
        <v>0</v>
      </c>
      <c r="AX298" s="375">
        <v>0</v>
      </c>
      <c r="AY298" s="375">
        <v>0</v>
      </c>
      <c r="AZ298" s="375">
        <v>0</v>
      </c>
      <c r="BA298" s="375">
        <v>0</v>
      </c>
      <c r="BB298" s="375">
        <v>0</v>
      </c>
      <c r="BC298" s="375">
        <v>0</v>
      </c>
      <c r="BD298" s="566">
        <v>0</v>
      </c>
      <c r="BE298" s="566">
        <v>0</v>
      </c>
      <c r="BF298" s="566">
        <v>14</v>
      </c>
      <c r="BG298" s="566">
        <v>12</v>
      </c>
      <c r="BH298" s="566">
        <v>10</v>
      </c>
      <c r="BI298" s="566">
        <v>5</v>
      </c>
      <c r="BJ298" s="566">
        <v>6</v>
      </c>
      <c r="BK298" s="566">
        <v>6</v>
      </c>
      <c r="BN298" s="692"/>
      <c r="BO298" s="427" t="s">
        <v>162</v>
      </c>
      <c r="BP298" s="375">
        <v>0</v>
      </c>
      <c r="BQ298" s="375">
        <v>0</v>
      </c>
      <c r="BR298" s="375">
        <v>0</v>
      </c>
      <c r="BS298" s="375">
        <v>0</v>
      </c>
      <c r="BT298" s="375">
        <v>0</v>
      </c>
      <c r="BU298" s="375">
        <v>0</v>
      </c>
      <c r="BV298" s="375">
        <v>0</v>
      </c>
      <c r="BW298" s="375">
        <v>0</v>
      </c>
      <c r="BX298" s="375">
        <v>0</v>
      </c>
      <c r="BY298" s="566">
        <v>0</v>
      </c>
      <c r="BZ298" s="566">
        <v>0</v>
      </c>
      <c r="CA298" s="566">
        <v>50</v>
      </c>
      <c r="CB298" s="566">
        <v>29</v>
      </c>
      <c r="CC298" s="566">
        <v>28</v>
      </c>
      <c r="CD298" s="566">
        <v>25</v>
      </c>
      <c r="CE298" s="566">
        <v>19</v>
      </c>
      <c r="CF298" s="566">
        <v>20</v>
      </c>
    </row>
    <row r="299" spans="2:84">
      <c r="C299" s="363"/>
      <c r="D299" s="363"/>
      <c r="E299" s="363"/>
      <c r="H299" s="360" t="s">
        <v>14</v>
      </c>
      <c r="U299" s="82"/>
      <c r="X299" s="397"/>
      <c r="Z299" s="427"/>
      <c r="AA299" s="427"/>
      <c r="AB299" s="427"/>
      <c r="AN299" s="360"/>
      <c r="AS299" s="692"/>
      <c r="AT299" s="456" t="s">
        <v>37</v>
      </c>
      <c r="AU299" s="566">
        <v>3</v>
      </c>
      <c r="AV299" s="566">
        <v>4</v>
      </c>
      <c r="AW299" s="566">
        <v>5</v>
      </c>
      <c r="AX299" s="566">
        <v>4</v>
      </c>
      <c r="AY299" s="566">
        <v>0</v>
      </c>
      <c r="AZ299" s="566">
        <v>2</v>
      </c>
      <c r="BA299" s="566">
        <v>4</v>
      </c>
      <c r="BB299" s="566">
        <v>7</v>
      </c>
      <c r="BC299" s="566">
        <v>2</v>
      </c>
      <c r="BD299" s="566">
        <v>8</v>
      </c>
      <c r="BE299" s="566">
        <v>5</v>
      </c>
      <c r="BF299" s="566">
        <v>7</v>
      </c>
      <c r="BG299" s="566">
        <v>1</v>
      </c>
      <c r="BH299" s="566">
        <v>10</v>
      </c>
      <c r="BI299" s="566">
        <v>9</v>
      </c>
      <c r="BJ299" s="566">
        <v>15</v>
      </c>
      <c r="BK299" s="566">
        <v>22</v>
      </c>
      <c r="BN299" s="692"/>
      <c r="BO299" s="456" t="s">
        <v>37</v>
      </c>
      <c r="BP299" s="566">
        <v>9</v>
      </c>
      <c r="BQ299" s="566">
        <v>15</v>
      </c>
      <c r="BR299" s="566">
        <v>12</v>
      </c>
      <c r="BS299" s="566">
        <v>13</v>
      </c>
      <c r="BT299" s="566">
        <v>1</v>
      </c>
      <c r="BU299" s="566">
        <v>10</v>
      </c>
      <c r="BV299" s="566">
        <v>11</v>
      </c>
      <c r="BW299" s="566">
        <v>12</v>
      </c>
      <c r="BX299" s="566">
        <v>5</v>
      </c>
      <c r="BY299" s="566">
        <v>16</v>
      </c>
      <c r="BZ299" s="566">
        <v>9</v>
      </c>
      <c r="CA299" s="566">
        <v>10</v>
      </c>
      <c r="CB299" s="566">
        <v>6</v>
      </c>
      <c r="CC299" s="566">
        <v>22</v>
      </c>
      <c r="CD299" s="566">
        <v>36</v>
      </c>
      <c r="CE299" s="566">
        <v>32</v>
      </c>
      <c r="CF299" s="566">
        <v>38</v>
      </c>
    </row>
    <row r="300" spans="2:84" ht="18.75" thickBot="1">
      <c r="C300" s="363"/>
      <c r="D300" s="363"/>
      <c r="E300" s="363"/>
      <c r="U300" s="82"/>
      <c r="X300" s="397"/>
      <c r="Z300" s="427"/>
      <c r="AA300" s="427"/>
      <c r="AB300" s="427"/>
      <c r="AN300" s="360"/>
      <c r="AS300" s="693"/>
      <c r="AT300" s="567" t="s">
        <v>38</v>
      </c>
      <c r="AU300" s="568">
        <v>28</v>
      </c>
      <c r="AV300" s="568">
        <v>40</v>
      </c>
      <c r="AW300" s="569">
        <v>32</v>
      </c>
      <c r="AX300" s="568">
        <v>39</v>
      </c>
      <c r="AY300" s="568">
        <v>38</v>
      </c>
      <c r="AZ300" s="569">
        <v>47</v>
      </c>
      <c r="BA300" s="569">
        <v>67</v>
      </c>
      <c r="BB300" s="569">
        <v>50</v>
      </c>
      <c r="BC300" s="569">
        <v>62</v>
      </c>
      <c r="BD300" s="569">
        <v>60</v>
      </c>
      <c r="BE300" s="569">
        <v>114</v>
      </c>
      <c r="BF300" s="569">
        <v>53</v>
      </c>
      <c r="BG300" s="569">
        <v>47</v>
      </c>
      <c r="BH300" s="569">
        <v>34</v>
      </c>
      <c r="BI300" s="569">
        <v>34</v>
      </c>
      <c r="BJ300" s="569">
        <v>43</v>
      </c>
      <c r="BK300" s="569">
        <v>33</v>
      </c>
      <c r="BN300" s="693"/>
      <c r="BO300" s="567" t="s">
        <v>38</v>
      </c>
      <c r="BP300" s="568">
        <v>122</v>
      </c>
      <c r="BQ300" s="568">
        <v>137</v>
      </c>
      <c r="BR300" s="569">
        <v>131</v>
      </c>
      <c r="BS300" s="568">
        <v>117</v>
      </c>
      <c r="BT300" s="568">
        <v>98</v>
      </c>
      <c r="BU300" s="569">
        <v>124</v>
      </c>
      <c r="BV300" s="569">
        <v>150</v>
      </c>
      <c r="BW300" s="569">
        <v>126</v>
      </c>
      <c r="BX300" s="569">
        <v>141</v>
      </c>
      <c r="BY300" s="569">
        <v>173</v>
      </c>
      <c r="BZ300" s="569">
        <v>262</v>
      </c>
      <c r="CA300" s="569">
        <v>136</v>
      </c>
      <c r="CB300" s="569">
        <v>173</v>
      </c>
      <c r="CC300" s="569">
        <v>119</v>
      </c>
      <c r="CD300" s="569">
        <v>94</v>
      </c>
      <c r="CE300" s="569">
        <v>110</v>
      </c>
      <c r="CF300" s="569">
        <v>112</v>
      </c>
    </row>
    <row r="301" spans="2:84">
      <c r="C301" s="372"/>
      <c r="D301" s="372"/>
      <c r="E301" s="372"/>
      <c r="U301" s="394"/>
      <c r="V301" s="685" t="s">
        <v>140</v>
      </c>
      <c r="W301" s="687" t="s">
        <v>115</v>
      </c>
      <c r="AN301" s="360"/>
      <c r="AT301" s="360" t="s">
        <v>14</v>
      </c>
      <c r="BD301" s="360" t="s">
        <v>14</v>
      </c>
      <c r="BI301" s="360"/>
      <c r="BJ301" s="360"/>
      <c r="CD301" s="360"/>
      <c r="CE301" s="360"/>
      <c r="CF301" s="360"/>
    </row>
    <row r="302" spans="2:84">
      <c r="B302" s="361" t="s">
        <v>50</v>
      </c>
      <c r="C302" s="115" t="s">
        <v>124</v>
      </c>
      <c r="D302" s="115" t="s">
        <v>123</v>
      </c>
      <c r="E302" s="115" t="s">
        <v>122</v>
      </c>
      <c r="F302" s="361" t="s">
        <v>49</v>
      </c>
      <c r="G302" s="361" t="s">
        <v>48</v>
      </c>
      <c r="H302" s="361" t="s">
        <v>47</v>
      </c>
      <c r="I302" s="361" t="s">
        <v>46</v>
      </c>
      <c r="J302" s="361" t="s">
        <v>45</v>
      </c>
      <c r="K302" s="361" t="s">
        <v>44</v>
      </c>
      <c r="L302" s="361" t="s">
        <v>43</v>
      </c>
      <c r="M302" s="361" t="s">
        <v>96</v>
      </c>
      <c r="N302" s="361" t="s">
        <v>69</v>
      </c>
      <c r="O302" s="361" t="s">
        <v>77</v>
      </c>
      <c r="P302" s="361" t="s">
        <v>161</v>
      </c>
      <c r="Q302" s="361" t="str">
        <f>Q279</f>
        <v>2018-19</v>
      </c>
      <c r="R302" s="361" t="s">
        <v>184</v>
      </c>
      <c r="S302" s="361" t="str">
        <f>S279</f>
        <v>2020-21</v>
      </c>
      <c r="T302" s="362"/>
      <c r="U302" s="395" t="s">
        <v>84</v>
      </c>
      <c r="V302" s="686"/>
      <c r="W302" s="688"/>
      <c r="Y302" s="361" t="s">
        <v>50</v>
      </c>
      <c r="Z302" s="564" t="s">
        <v>124</v>
      </c>
      <c r="AA302" s="564" t="s">
        <v>123</v>
      </c>
      <c r="AB302" s="564" t="s">
        <v>122</v>
      </c>
      <c r="AC302" s="361" t="s">
        <v>49</v>
      </c>
      <c r="AD302" s="361" t="s">
        <v>48</v>
      </c>
      <c r="AE302" s="361" t="s">
        <v>47</v>
      </c>
      <c r="AF302" s="361" t="s">
        <v>46</v>
      </c>
      <c r="AG302" s="361" t="s">
        <v>45</v>
      </c>
      <c r="AH302" s="361" t="s">
        <v>44</v>
      </c>
      <c r="AI302" s="361" t="s">
        <v>43</v>
      </c>
      <c r="AJ302" s="361" t="s">
        <v>96</v>
      </c>
      <c r="AK302" s="361" t="s">
        <v>69</v>
      </c>
      <c r="AL302" s="361" t="s">
        <v>77</v>
      </c>
      <c r="AM302" s="361" t="str">
        <f>AM279</f>
        <v>2017-18</v>
      </c>
      <c r="AN302" s="361" t="str">
        <f>AN279</f>
        <v>2018-19</v>
      </c>
      <c r="AO302" s="361" t="str">
        <f>AO279</f>
        <v>2019-20</v>
      </c>
      <c r="AP302" s="361" t="s">
        <v>174</v>
      </c>
      <c r="AT302" s="564" t="s">
        <v>65</v>
      </c>
      <c r="AU302" s="564" t="s">
        <v>124</v>
      </c>
      <c r="AV302" s="564" t="s">
        <v>123</v>
      </c>
      <c r="AW302" s="564" t="s">
        <v>122</v>
      </c>
      <c r="AX302" s="564" t="s">
        <v>49</v>
      </c>
      <c r="AY302" s="564" t="s">
        <v>48</v>
      </c>
      <c r="AZ302" s="564" t="s">
        <v>47</v>
      </c>
      <c r="BA302" s="564" t="s">
        <v>46</v>
      </c>
      <c r="BB302" s="564" t="s">
        <v>45</v>
      </c>
      <c r="BC302" s="564" t="s">
        <v>44</v>
      </c>
      <c r="BD302" s="564" t="s">
        <v>43</v>
      </c>
      <c r="BE302" s="564" t="s">
        <v>96</v>
      </c>
      <c r="BF302" s="361" t="s">
        <v>69</v>
      </c>
      <c r="BG302" s="361" t="s">
        <v>77</v>
      </c>
      <c r="BH302" s="361" t="str">
        <f>BH279</f>
        <v>2017-18</v>
      </c>
      <c r="BI302" s="361" t="str">
        <f>BI279</f>
        <v>2018-19</v>
      </c>
      <c r="BJ302" s="361" t="str">
        <f>BJ279</f>
        <v>2019-20</v>
      </c>
      <c r="BK302" s="407" t="s">
        <v>174</v>
      </c>
      <c r="BO302" s="564" t="s">
        <v>65</v>
      </c>
      <c r="BP302" s="564" t="s">
        <v>124</v>
      </c>
      <c r="BQ302" s="564" t="s">
        <v>123</v>
      </c>
      <c r="BR302" s="564" t="s">
        <v>122</v>
      </c>
      <c r="BS302" s="564" t="s">
        <v>49</v>
      </c>
      <c r="BT302" s="564" t="s">
        <v>48</v>
      </c>
      <c r="BU302" s="564" t="s">
        <v>47</v>
      </c>
      <c r="BV302" s="564" t="s">
        <v>46</v>
      </c>
      <c r="BW302" s="564" t="s">
        <v>45</v>
      </c>
      <c r="BX302" s="564" t="s">
        <v>44</v>
      </c>
      <c r="BY302" s="564" t="s">
        <v>43</v>
      </c>
      <c r="BZ302" s="564" t="s">
        <v>96</v>
      </c>
      <c r="CA302" s="564" t="s">
        <v>69</v>
      </c>
      <c r="CB302" s="564" t="s">
        <v>77</v>
      </c>
      <c r="CC302" s="564" t="str">
        <f>CC279</f>
        <v>2017-18</v>
      </c>
      <c r="CD302" s="564" t="str">
        <f t="shared" ref="CD302:CE302" si="227">CD279</f>
        <v>2018-19</v>
      </c>
      <c r="CE302" s="564" t="str">
        <f t="shared" si="227"/>
        <v>2019-20</v>
      </c>
      <c r="CF302" s="361" t="str">
        <f>BK302</f>
        <v>2020-21</v>
      </c>
    </row>
    <row r="303" spans="2:84" ht="18" customHeight="1">
      <c r="B303" s="363" t="s">
        <v>33</v>
      </c>
      <c r="C303" s="374">
        <f t="shared" ref="C303:N303" si="228">SUM(C4,C27,C50,C73,C96,C119,C142,C165,C188,C211,C234,C257,C280)</f>
        <v>50997.2</v>
      </c>
      <c r="D303" s="374">
        <f t="shared" si="228"/>
        <v>54409</v>
      </c>
      <c r="E303" s="374">
        <f t="shared" si="228"/>
        <v>55879.199999999997</v>
      </c>
      <c r="F303" s="116">
        <f t="shared" si="228"/>
        <v>55175.200000000004</v>
      </c>
      <c r="G303" s="116">
        <f t="shared" si="228"/>
        <v>62151.999999999993</v>
      </c>
      <c r="H303" s="116">
        <f t="shared" si="228"/>
        <v>75385</v>
      </c>
      <c r="I303" s="116">
        <f t="shared" si="228"/>
        <v>50588.19999999999</v>
      </c>
      <c r="J303" s="116">
        <f t="shared" si="228"/>
        <v>46860.799999999996</v>
      </c>
      <c r="K303" s="116">
        <f t="shared" si="228"/>
        <v>43095.4</v>
      </c>
      <c r="L303" s="116">
        <f t="shared" si="228"/>
        <v>42625.4</v>
      </c>
      <c r="M303" s="116">
        <f t="shared" si="228"/>
        <v>40859.4</v>
      </c>
      <c r="N303" s="116">
        <f t="shared" si="228"/>
        <v>43681.200000000004</v>
      </c>
      <c r="O303" s="116">
        <f t="shared" ref="O303:Q303" si="229">SUM(O4,O27,O50,O73,O96,O119,O142,O165,O188,O211,O234,O257,O280)</f>
        <v>40845.799999999996</v>
      </c>
      <c r="P303" s="116">
        <f t="shared" si="229"/>
        <v>41708.400000000001</v>
      </c>
      <c r="Q303" s="116">
        <f t="shared" si="229"/>
        <v>42864.6</v>
      </c>
      <c r="R303" s="116">
        <f t="shared" ref="R303:S312" si="230">SUM(R4,R27,R50,R73,R96,R119,R142,R165,R188,R211,R234,R257,R280)</f>
        <v>39667.599999999999</v>
      </c>
      <c r="S303" s="116">
        <f t="shared" si="230"/>
        <v>30344.999999999993</v>
      </c>
      <c r="T303" s="116"/>
      <c r="U303" s="396">
        <f t="shared" ref="U303:U313" si="231">AVERAGE(U4,U27,U50,U73,U96,U119,U142,U165,U188,U211,U234,U257,U280)</f>
        <v>794.37130124862824</v>
      </c>
      <c r="V303" s="397">
        <f t="shared" ref="V303:V313" si="232">U303/$U$307*1.5</f>
        <v>6.1153814559024831</v>
      </c>
      <c r="W303" s="398">
        <v>2</v>
      </c>
      <c r="Y303" s="427" t="s">
        <v>33</v>
      </c>
      <c r="Z303" s="374">
        <f t="shared" ref="Z303:AF307" si="233">SUM(Z4,Z27,Z50,Z73,Z96,Z119,Z142,Z165,Z188,Z211,Z234,Z257,Z280)</f>
        <v>27141</v>
      </c>
      <c r="AA303" s="374">
        <f t="shared" si="233"/>
        <v>29002</v>
      </c>
      <c r="AB303" s="374">
        <f t="shared" si="233"/>
        <v>29857</v>
      </c>
      <c r="AC303" s="375">
        <f t="shared" si="233"/>
        <v>29650</v>
      </c>
      <c r="AD303" s="375">
        <f t="shared" si="233"/>
        <v>33227</v>
      </c>
      <c r="AE303" s="375">
        <f t="shared" si="233"/>
        <v>39747</v>
      </c>
      <c r="AF303" s="375">
        <f t="shared" si="233"/>
        <v>26837</v>
      </c>
      <c r="AG303" s="375">
        <v>25200</v>
      </c>
      <c r="AH303" s="375">
        <f t="shared" ref="AH303:AH307" si="234">SUM(AH4,AH27,AH50,AH73,AH96,AH119,AH142,AH165,AH188,AH211,AH234,AH257,AH280)</f>
        <v>23772</v>
      </c>
      <c r="AI303" s="375">
        <v>23648</v>
      </c>
      <c r="AJ303" s="375">
        <v>23034</v>
      </c>
      <c r="AK303" s="375">
        <v>24644</v>
      </c>
      <c r="AL303" s="375">
        <f t="shared" ref="AL303:AP313" si="235">SUM(AL4,AL27,AL50,AL73,AL96,AL119,AL142,AL165,AL188,AL211,AL234,AL257,AL280)</f>
        <v>23055</v>
      </c>
      <c r="AM303" s="375">
        <f t="shared" si="235"/>
        <v>23649</v>
      </c>
      <c r="AN303" s="375">
        <f t="shared" si="235"/>
        <v>24111</v>
      </c>
      <c r="AO303" s="375">
        <f t="shared" si="235"/>
        <v>22689</v>
      </c>
      <c r="AP303" s="375">
        <f t="shared" si="235"/>
        <v>18248</v>
      </c>
      <c r="AS303" s="694" t="s">
        <v>99</v>
      </c>
      <c r="AT303" s="484" t="s">
        <v>33</v>
      </c>
      <c r="AU303" s="565">
        <f t="shared" ref="AU303:BK318" si="236">SUM(AU4,AU27,AU50,AU73,AU96,AU119,AU142,AU165,AU188,AU211,AU234,AU257,AU280)</f>
        <v>8554</v>
      </c>
      <c r="AV303" s="565">
        <f t="shared" si="236"/>
        <v>9063</v>
      </c>
      <c r="AW303" s="565">
        <f t="shared" si="236"/>
        <v>9177</v>
      </c>
      <c r="AX303" s="565">
        <f t="shared" si="236"/>
        <v>9607</v>
      </c>
      <c r="AY303" s="565">
        <f t="shared" si="236"/>
        <v>10201</v>
      </c>
      <c r="AZ303" s="565">
        <f t="shared" si="236"/>
        <v>10636</v>
      </c>
      <c r="BA303" s="565">
        <f t="shared" si="236"/>
        <v>7298</v>
      </c>
      <c r="BB303" s="565">
        <v>7253</v>
      </c>
      <c r="BC303" s="565">
        <f t="shared" si="236"/>
        <v>7517</v>
      </c>
      <c r="BD303" s="565">
        <v>7651</v>
      </c>
      <c r="BE303" s="565">
        <f t="shared" si="236"/>
        <v>7806</v>
      </c>
      <c r="BF303" s="565">
        <f t="shared" si="236"/>
        <v>8739</v>
      </c>
      <c r="BG303" s="565">
        <f t="shared" si="236"/>
        <v>8251</v>
      </c>
      <c r="BH303" s="565">
        <f t="shared" si="236"/>
        <v>8255</v>
      </c>
      <c r="BI303" s="565">
        <f t="shared" si="236"/>
        <v>7947</v>
      </c>
      <c r="BJ303" s="565">
        <f t="shared" si="236"/>
        <v>7825</v>
      </c>
      <c r="BK303" s="565">
        <f t="shared" si="236"/>
        <v>6140</v>
      </c>
      <c r="BN303" s="695" t="s">
        <v>51</v>
      </c>
      <c r="BO303" s="484" t="s">
        <v>33</v>
      </c>
      <c r="BP303" s="565">
        <f t="shared" ref="BP303:BZ318" si="237">SUM(BP4,BP27,BP50,BP73,BP96,BP119,BP142,BP165,BP188,BP211,BP234,BP257,BP280)</f>
        <v>7506</v>
      </c>
      <c r="BQ303" s="565">
        <f t="shared" si="237"/>
        <v>7719</v>
      </c>
      <c r="BR303" s="565">
        <f t="shared" si="237"/>
        <v>7712</v>
      </c>
      <c r="BS303" s="565">
        <f t="shared" si="237"/>
        <v>7445</v>
      </c>
      <c r="BT303" s="565">
        <f t="shared" si="237"/>
        <v>8312</v>
      </c>
      <c r="BU303" s="565">
        <f t="shared" si="237"/>
        <v>11770</v>
      </c>
      <c r="BV303" s="565">
        <f t="shared" si="237"/>
        <v>8607</v>
      </c>
      <c r="BW303" s="565">
        <f t="shared" si="237"/>
        <v>7404</v>
      </c>
      <c r="BX303" s="565">
        <f t="shared" si="237"/>
        <v>6033</v>
      </c>
      <c r="BY303" s="565">
        <f t="shared" si="237"/>
        <v>5270</v>
      </c>
      <c r="BZ303" s="565">
        <f t="shared" si="237"/>
        <v>4334</v>
      </c>
      <c r="CA303" s="565">
        <v>3754</v>
      </c>
      <c r="CB303" s="565">
        <v>3433</v>
      </c>
      <c r="CC303" s="565">
        <f t="shared" ref="CC303:CF318" si="238">SUM(CC4,CC27,CC50,CC73,CC96,CC119,CC142,CC165,CC188,CC211,CC234,CC257,CC280)</f>
        <v>3609</v>
      </c>
      <c r="CD303" s="565">
        <f t="shared" si="238"/>
        <v>4961</v>
      </c>
      <c r="CE303" s="565">
        <f t="shared" si="238"/>
        <v>4039</v>
      </c>
      <c r="CF303" s="565">
        <f t="shared" si="238"/>
        <v>3147</v>
      </c>
    </row>
    <row r="304" spans="2:84">
      <c r="B304" s="363" t="s">
        <v>9</v>
      </c>
      <c r="C304" s="375">
        <f t="shared" ref="C304:N304" si="239">SUM(C5,C28,C51,C74,C97,C120,C143,C166,C189,C212,C235,C258,C281)</f>
        <v>38702.199999999997</v>
      </c>
      <c r="D304" s="375">
        <f t="shared" si="239"/>
        <v>39065</v>
      </c>
      <c r="E304" s="375">
        <f t="shared" si="239"/>
        <v>40127.199999999997</v>
      </c>
      <c r="F304" s="116">
        <f t="shared" si="239"/>
        <v>39405.799999999996</v>
      </c>
      <c r="G304" s="116">
        <f t="shared" si="239"/>
        <v>42308.6</v>
      </c>
      <c r="H304" s="116">
        <f t="shared" si="239"/>
        <v>51197</v>
      </c>
      <c r="I304" s="116">
        <f t="shared" si="239"/>
        <v>40231.799999999996</v>
      </c>
      <c r="J304" s="116">
        <f t="shared" si="239"/>
        <v>37855.4</v>
      </c>
      <c r="K304" s="116">
        <f t="shared" si="239"/>
        <v>34586.6</v>
      </c>
      <c r="L304" s="116">
        <f t="shared" si="239"/>
        <v>33054.800000000003</v>
      </c>
      <c r="M304" s="116">
        <f t="shared" si="239"/>
        <v>31730.6</v>
      </c>
      <c r="N304" s="116">
        <f t="shared" si="239"/>
        <v>34373.800000000003</v>
      </c>
      <c r="O304" s="116">
        <f t="shared" ref="O304:Q304" si="240">SUM(O5,O28,O51,O74,O97,O120,O143,O166,O189,O212,O235,O258,O281)</f>
        <v>32500</v>
      </c>
      <c r="P304" s="116">
        <f t="shared" si="240"/>
        <v>32697.600000000002</v>
      </c>
      <c r="Q304" s="116">
        <f t="shared" si="240"/>
        <v>33774.200000000004</v>
      </c>
      <c r="R304" s="116">
        <f t="shared" si="230"/>
        <v>33411.799999999996</v>
      </c>
      <c r="S304" s="116">
        <f t="shared" si="230"/>
        <v>26577.4</v>
      </c>
      <c r="T304" s="116"/>
      <c r="U304" s="396">
        <f t="shared" si="231"/>
        <v>428.41393338287503</v>
      </c>
      <c r="V304" s="397">
        <f t="shared" si="232"/>
        <v>3.2980982816748003</v>
      </c>
      <c r="W304" s="398">
        <v>2</v>
      </c>
      <c r="Y304" s="427" t="s">
        <v>9</v>
      </c>
      <c r="Z304" s="375">
        <f t="shared" si="233"/>
        <v>20230</v>
      </c>
      <c r="AA304" s="375">
        <f t="shared" si="233"/>
        <v>20665</v>
      </c>
      <c r="AB304" s="375">
        <f t="shared" si="233"/>
        <v>21196</v>
      </c>
      <c r="AC304" s="375">
        <f t="shared" si="233"/>
        <v>20874</v>
      </c>
      <c r="AD304" s="375">
        <f t="shared" si="233"/>
        <v>22362</v>
      </c>
      <c r="AE304" s="375">
        <f t="shared" si="233"/>
        <v>26770</v>
      </c>
      <c r="AF304" s="375">
        <f t="shared" si="233"/>
        <v>21007</v>
      </c>
      <c r="AG304" s="375">
        <v>19858</v>
      </c>
      <c r="AH304" s="375">
        <f t="shared" si="234"/>
        <v>18497</v>
      </c>
      <c r="AI304" s="375">
        <v>17842</v>
      </c>
      <c r="AJ304" s="375">
        <v>17381</v>
      </c>
      <c r="AK304" s="375">
        <v>18934</v>
      </c>
      <c r="AL304" s="375">
        <f t="shared" si="235"/>
        <v>17959</v>
      </c>
      <c r="AM304" s="375">
        <f t="shared" si="235"/>
        <v>18207</v>
      </c>
      <c r="AN304" s="375">
        <f t="shared" si="235"/>
        <v>18676</v>
      </c>
      <c r="AO304" s="375">
        <f t="shared" si="235"/>
        <v>18587</v>
      </c>
      <c r="AP304" s="375">
        <f t="shared" si="235"/>
        <v>15212</v>
      </c>
      <c r="AS304" s="692"/>
      <c r="AT304" s="456" t="s">
        <v>9</v>
      </c>
      <c r="AU304" s="566">
        <f t="shared" si="236"/>
        <v>5776</v>
      </c>
      <c r="AV304" s="566">
        <f t="shared" si="236"/>
        <v>6179</v>
      </c>
      <c r="AW304" s="566">
        <f t="shared" si="236"/>
        <v>6400</v>
      </c>
      <c r="AX304" s="566">
        <f t="shared" si="236"/>
        <v>6308</v>
      </c>
      <c r="AY304" s="566">
        <f t="shared" si="236"/>
        <v>6717</v>
      </c>
      <c r="AZ304" s="566">
        <f t="shared" si="236"/>
        <v>7257</v>
      </c>
      <c r="BA304" s="566">
        <f t="shared" si="236"/>
        <v>5530</v>
      </c>
      <c r="BB304" s="566">
        <v>5256</v>
      </c>
      <c r="BC304" s="566">
        <f t="shared" si="236"/>
        <v>5323</v>
      </c>
      <c r="BD304" s="566">
        <v>5403</v>
      </c>
      <c r="BE304" s="566">
        <f t="shared" si="236"/>
        <v>5545</v>
      </c>
      <c r="BF304" s="566">
        <f t="shared" si="236"/>
        <v>6644</v>
      </c>
      <c r="BG304" s="566">
        <f t="shared" si="236"/>
        <v>6195</v>
      </c>
      <c r="BH304" s="566">
        <f t="shared" si="236"/>
        <v>6201</v>
      </c>
      <c r="BI304" s="566">
        <f t="shared" si="236"/>
        <v>5941</v>
      </c>
      <c r="BJ304" s="566">
        <f t="shared" si="236"/>
        <v>5953</v>
      </c>
      <c r="BK304" s="566">
        <f t="shared" si="236"/>
        <v>5097</v>
      </c>
      <c r="BN304" s="696"/>
      <c r="BO304" s="456" t="s">
        <v>9</v>
      </c>
      <c r="BP304" s="566">
        <f t="shared" si="237"/>
        <v>6982</v>
      </c>
      <c r="BQ304" s="566">
        <f t="shared" si="237"/>
        <v>6352</v>
      </c>
      <c r="BR304" s="566">
        <f t="shared" si="237"/>
        <v>6492</v>
      </c>
      <c r="BS304" s="566">
        <f t="shared" si="237"/>
        <v>6177</v>
      </c>
      <c r="BT304" s="566">
        <f t="shared" si="237"/>
        <v>6772</v>
      </c>
      <c r="BU304" s="566">
        <f t="shared" si="237"/>
        <v>8991</v>
      </c>
      <c r="BV304" s="566">
        <f t="shared" si="237"/>
        <v>7987</v>
      </c>
      <c r="BW304" s="566">
        <f t="shared" si="237"/>
        <v>7275</v>
      </c>
      <c r="BX304" s="566">
        <f t="shared" si="237"/>
        <v>6050</v>
      </c>
      <c r="BY304" s="566">
        <f t="shared" si="237"/>
        <v>5348</v>
      </c>
      <c r="BZ304" s="566">
        <f t="shared" si="237"/>
        <v>4489</v>
      </c>
      <c r="CA304" s="566">
        <v>3873</v>
      </c>
      <c r="CB304" s="566">
        <v>3326</v>
      </c>
      <c r="CC304" s="566">
        <f t="shared" si="238"/>
        <v>3473</v>
      </c>
      <c r="CD304" s="566">
        <f t="shared" si="238"/>
        <v>4612</v>
      </c>
      <c r="CE304" s="566">
        <f t="shared" si="238"/>
        <v>4663</v>
      </c>
      <c r="CF304" s="566">
        <f t="shared" si="238"/>
        <v>3682</v>
      </c>
    </row>
    <row r="305" spans="2:84">
      <c r="B305" s="363" t="s">
        <v>34</v>
      </c>
      <c r="C305" s="375">
        <f t="shared" ref="C305:N305" si="241">SUM(C6,C29,C52,C75,C98,C121,C144,C167,C190,C213,C236,C259,C282)</f>
        <v>37428.6</v>
      </c>
      <c r="D305" s="375">
        <f t="shared" si="241"/>
        <v>29240.2</v>
      </c>
      <c r="E305" s="375">
        <f t="shared" si="241"/>
        <v>30504.6</v>
      </c>
      <c r="F305" s="116">
        <f t="shared" si="241"/>
        <v>29547.599999999999</v>
      </c>
      <c r="G305" s="116">
        <f t="shared" si="241"/>
        <v>31722.399999999998</v>
      </c>
      <c r="H305" s="116">
        <f t="shared" si="241"/>
        <v>36852</v>
      </c>
      <c r="I305" s="116">
        <f t="shared" si="241"/>
        <v>33150.799999999996</v>
      </c>
      <c r="J305" s="116">
        <f t="shared" si="241"/>
        <v>32112.799999999996</v>
      </c>
      <c r="K305" s="116">
        <f t="shared" si="241"/>
        <v>29423.399999999998</v>
      </c>
      <c r="L305" s="116">
        <f t="shared" si="241"/>
        <v>27754.000000000004</v>
      </c>
      <c r="M305" s="116">
        <f t="shared" si="241"/>
        <v>26521.200000000001</v>
      </c>
      <c r="N305" s="116">
        <f t="shared" si="241"/>
        <v>26316.799999999999</v>
      </c>
      <c r="O305" s="116">
        <f t="shared" ref="O305:Q305" si="242">SUM(O6,O29,O52,O75,O98,O121,O144,O167,O190,O213,O236,O259,O282)</f>
        <v>27799.999999999996</v>
      </c>
      <c r="P305" s="116">
        <f t="shared" si="242"/>
        <v>27865.200000000001</v>
      </c>
      <c r="Q305" s="116">
        <f t="shared" si="242"/>
        <v>28780.199999999997</v>
      </c>
      <c r="R305" s="116">
        <f t="shared" si="230"/>
        <v>29529.599999999999</v>
      </c>
      <c r="S305" s="116">
        <f t="shared" si="230"/>
        <v>25632.199999999997</v>
      </c>
      <c r="T305" s="116"/>
      <c r="U305" s="396">
        <f t="shared" si="231"/>
        <v>301.42648825775046</v>
      </c>
      <c r="V305" s="397">
        <f t="shared" si="232"/>
        <v>2.3204991843383742</v>
      </c>
      <c r="W305" s="398">
        <v>2</v>
      </c>
      <c r="Y305" s="427" t="s">
        <v>34</v>
      </c>
      <c r="Z305" s="375">
        <f t="shared" si="233"/>
        <v>19949</v>
      </c>
      <c r="AA305" s="375">
        <f t="shared" si="233"/>
        <v>15402</v>
      </c>
      <c r="AB305" s="375">
        <f t="shared" si="233"/>
        <v>16072</v>
      </c>
      <c r="AC305" s="375">
        <f t="shared" si="233"/>
        <v>15554</v>
      </c>
      <c r="AD305" s="375">
        <f t="shared" si="233"/>
        <v>16670</v>
      </c>
      <c r="AE305" s="375">
        <f t="shared" si="233"/>
        <v>19246</v>
      </c>
      <c r="AF305" s="375">
        <f t="shared" si="233"/>
        <v>17282</v>
      </c>
      <c r="AG305" s="375">
        <v>16673</v>
      </c>
      <c r="AH305" s="375">
        <f t="shared" si="234"/>
        <v>15524</v>
      </c>
      <c r="AI305" s="375">
        <v>14828</v>
      </c>
      <c r="AJ305" s="375">
        <v>14369</v>
      </c>
      <c r="AK305" s="375">
        <v>14369</v>
      </c>
      <c r="AL305" s="375">
        <f t="shared" si="235"/>
        <v>15254</v>
      </c>
      <c r="AM305" s="375">
        <f t="shared" si="235"/>
        <v>15337</v>
      </c>
      <c r="AN305" s="375">
        <f t="shared" si="235"/>
        <v>15784</v>
      </c>
      <c r="AO305" s="375">
        <f t="shared" si="235"/>
        <v>16255</v>
      </c>
      <c r="AP305" s="375">
        <f t="shared" si="235"/>
        <v>14230</v>
      </c>
      <c r="AS305" s="692"/>
      <c r="AT305" s="456" t="s">
        <v>34</v>
      </c>
      <c r="AU305" s="566">
        <f t="shared" si="236"/>
        <v>6377</v>
      </c>
      <c r="AV305" s="566">
        <f t="shared" si="236"/>
        <v>4579</v>
      </c>
      <c r="AW305" s="566">
        <f t="shared" si="236"/>
        <v>4783</v>
      </c>
      <c r="AX305" s="566">
        <f t="shared" si="236"/>
        <v>4616</v>
      </c>
      <c r="AY305" s="566">
        <f t="shared" si="236"/>
        <v>4825</v>
      </c>
      <c r="AZ305" s="566">
        <f t="shared" si="236"/>
        <v>5301</v>
      </c>
      <c r="BA305" s="566">
        <f t="shared" si="236"/>
        <v>4569</v>
      </c>
      <c r="BB305" s="566">
        <v>4294</v>
      </c>
      <c r="BC305" s="566">
        <f t="shared" si="236"/>
        <v>4206</v>
      </c>
      <c r="BD305" s="566">
        <v>4394</v>
      </c>
      <c r="BE305" s="566">
        <f t="shared" si="236"/>
        <v>4351</v>
      </c>
      <c r="BF305" s="566">
        <f t="shared" si="236"/>
        <v>4593</v>
      </c>
      <c r="BG305" s="566">
        <f t="shared" si="236"/>
        <v>5247</v>
      </c>
      <c r="BH305" s="566">
        <f t="shared" si="236"/>
        <v>5224</v>
      </c>
      <c r="BI305" s="566">
        <f t="shared" si="236"/>
        <v>5057</v>
      </c>
      <c r="BJ305" s="566">
        <f t="shared" si="236"/>
        <v>4988</v>
      </c>
      <c r="BK305" s="566">
        <f t="shared" si="236"/>
        <v>4600</v>
      </c>
      <c r="BN305" s="696"/>
      <c r="BO305" s="456" t="s">
        <v>34</v>
      </c>
      <c r="BP305" s="566">
        <f t="shared" si="237"/>
        <v>6464</v>
      </c>
      <c r="BQ305" s="566">
        <f t="shared" si="237"/>
        <v>5676</v>
      </c>
      <c r="BR305" s="566">
        <f t="shared" si="237"/>
        <v>5845</v>
      </c>
      <c r="BS305" s="566">
        <f t="shared" si="237"/>
        <v>5503</v>
      </c>
      <c r="BT305" s="566">
        <f t="shared" si="237"/>
        <v>6081</v>
      </c>
      <c r="BU305" s="566">
        <f t="shared" si="237"/>
        <v>7431</v>
      </c>
      <c r="BV305" s="566">
        <f t="shared" si="237"/>
        <v>7077</v>
      </c>
      <c r="BW305" s="566">
        <f t="shared" si="237"/>
        <v>7087</v>
      </c>
      <c r="BX305" s="566">
        <f t="shared" si="237"/>
        <v>6005</v>
      </c>
      <c r="BY305" s="566">
        <f t="shared" si="237"/>
        <v>5129</v>
      </c>
      <c r="BZ305" s="566">
        <f t="shared" si="237"/>
        <v>4492</v>
      </c>
      <c r="CA305" s="566">
        <v>3901</v>
      </c>
      <c r="CB305" s="566">
        <v>3480</v>
      </c>
      <c r="CC305" s="566">
        <f t="shared" si="238"/>
        <v>3373</v>
      </c>
      <c r="CD305" s="566">
        <f t="shared" si="238"/>
        <v>4301</v>
      </c>
      <c r="CE305" s="566">
        <f t="shared" si="238"/>
        <v>4746</v>
      </c>
      <c r="CF305" s="566">
        <f t="shared" si="238"/>
        <v>4137</v>
      </c>
    </row>
    <row r="306" spans="2:84">
      <c r="B306" s="363" t="s">
        <v>35</v>
      </c>
      <c r="C306" s="375">
        <f t="shared" ref="C306:N306" si="243">SUM(C7,C30,C53,C76,C99,C122,C145,C168,C191,C214,C237,C260,C283)</f>
        <v>3576</v>
      </c>
      <c r="D306" s="375">
        <f t="shared" si="243"/>
        <v>4633</v>
      </c>
      <c r="E306" s="375">
        <f t="shared" si="243"/>
        <v>6377</v>
      </c>
      <c r="F306" s="116">
        <f t="shared" si="243"/>
        <v>7634</v>
      </c>
      <c r="G306" s="116">
        <f t="shared" si="243"/>
        <v>9277</v>
      </c>
      <c r="H306" s="116">
        <f t="shared" si="243"/>
        <v>10738</v>
      </c>
      <c r="I306" s="116">
        <f t="shared" si="243"/>
        <v>12090</v>
      </c>
      <c r="J306" s="116">
        <f t="shared" si="243"/>
        <v>13043</v>
      </c>
      <c r="K306" s="116">
        <f t="shared" si="243"/>
        <v>13550</v>
      </c>
      <c r="L306" s="116">
        <f t="shared" si="243"/>
        <v>16027</v>
      </c>
      <c r="M306" s="116">
        <f t="shared" si="243"/>
        <v>17281</v>
      </c>
      <c r="N306" s="116">
        <f t="shared" si="243"/>
        <v>17699</v>
      </c>
      <c r="O306" s="116">
        <f t="shared" ref="O306:Q306" si="244">SUM(O7,O30,O53,O76,O99,O122,O145,O168,O191,O214,O237,O260,O283)</f>
        <v>18409</v>
      </c>
      <c r="P306" s="116">
        <f t="shared" si="244"/>
        <v>19270</v>
      </c>
      <c r="Q306" s="116">
        <f t="shared" si="244"/>
        <v>19804</v>
      </c>
      <c r="R306" s="116">
        <f t="shared" si="230"/>
        <v>20684</v>
      </c>
      <c r="S306" s="116">
        <f t="shared" si="230"/>
        <v>18953</v>
      </c>
      <c r="T306" s="116"/>
      <c r="U306" s="396">
        <f t="shared" si="231"/>
        <v>327.56393424250939</v>
      </c>
      <c r="V306" s="397">
        <f t="shared" si="232"/>
        <v>2.5217154823448649</v>
      </c>
      <c r="W306" s="398">
        <v>2</v>
      </c>
      <c r="Y306" s="427" t="s">
        <v>35</v>
      </c>
      <c r="Z306" s="375">
        <f t="shared" si="233"/>
        <v>3576</v>
      </c>
      <c r="AA306" s="375">
        <f t="shared" si="233"/>
        <v>4633</v>
      </c>
      <c r="AB306" s="375">
        <f t="shared" si="233"/>
        <v>6377</v>
      </c>
      <c r="AC306" s="375">
        <f t="shared" si="233"/>
        <v>7634</v>
      </c>
      <c r="AD306" s="375">
        <f t="shared" si="233"/>
        <v>9277</v>
      </c>
      <c r="AE306" s="375">
        <f t="shared" si="233"/>
        <v>10738</v>
      </c>
      <c r="AF306" s="375">
        <f t="shared" si="233"/>
        <v>12090</v>
      </c>
      <c r="AG306" s="375">
        <v>13043</v>
      </c>
      <c r="AH306" s="375">
        <f t="shared" si="234"/>
        <v>13550</v>
      </c>
      <c r="AI306" s="375">
        <v>16027</v>
      </c>
      <c r="AJ306" s="375">
        <v>17281</v>
      </c>
      <c r="AK306" s="375">
        <v>17699</v>
      </c>
      <c r="AL306" s="375">
        <f t="shared" si="235"/>
        <v>18409</v>
      </c>
      <c r="AM306" s="375">
        <f t="shared" si="235"/>
        <v>19270</v>
      </c>
      <c r="AN306" s="375">
        <f t="shared" si="235"/>
        <v>19804</v>
      </c>
      <c r="AO306" s="375">
        <f t="shared" si="235"/>
        <v>20684</v>
      </c>
      <c r="AP306" s="375">
        <f t="shared" si="235"/>
        <v>18953</v>
      </c>
      <c r="AS306" s="692"/>
      <c r="AT306" s="456" t="s">
        <v>36</v>
      </c>
      <c r="AU306" s="566">
        <f t="shared" si="236"/>
        <v>2188</v>
      </c>
      <c r="AV306" s="566">
        <f t="shared" si="236"/>
        <v>2168</v>
      </c>
      <c r="AW306" s="566">
        <f t="shared" si="236"/>
        <v>2077</v>
      </c>
      <c r="AX306" s="566">
        <f t="shared" si="236"/>
        <v>1989</v>
      </c>
      <c r="AY306" s="566">
        <f t="shared" si="236"/>
        <v>1981</v>
      </c>
      <c r="AZ306" s="566">
        <f t="shared" si="236"/>
        <v>2099</v>
      </c>
      <c r="BA306" s="566">
        <f t="shared" si="236"/>
        <v>2357</v>
      </c>
      <c r="BB306" s="566">
        <v>2368</v>
      </c>
      <c r="BC306" s="566">
        <f t="shared" si="236"/>
        <v>2385</v>
      </c>
      <c r="BD306" s="566">
        <v>2527</v>
      </c>
      <c r="BE306" s="566">
        <f t="shared" si="236"/>
        <v>2482</v>
      </c>
      <c r="BF306" s="566">
        <f t="shared" si="236"/>
        <v>2728</v>
      </c>
      <c r="BG306" s="566">
        <f t="shared" si="236"/>
        <v>3025</v>
      </c>
      <c r="BH306" s="566">
        <f t="shared" si="236"/>
        <v>3412</v>
      </c>
      <c r="BI306" s="566">
        <f t="shared" si="236"/>
        <v>3545</v>
      </c>
      <c r="BJ306" s="566">
        <f t="shared" si="236"/>
        <v>3585</v>
      </c>
      <c r="BK306" s="566">
        <f t="shared" si="236"/>
        <v>3367</v>
      </c>
      <c r="BN306" s="696"/>
      <c r="BO306" s="456" t="s">
        <v>36</v>
      </c>
      <c r="BP306" s="566">
        <f t="shared" si="237"/>
        <v>3836</v>
      </c>
      <c r="BQ306" s="566">
        <f t="shared" si="237"/>
        <v>3871</v>
      </c>
      <c r="BR306" s="566">
        <f t="shared" si="237"/>
        <v>3934</v>
      </c>
      <c r="BS306" s="566">
        <f t="shared" si="237"/>
        <v>3826</v>
      </c>
      <c r="BT306" s="566">
        <f t="shared" si="237"/>
        <v>3717</v>
      </c>
      <c r="BU306" s="566">
        <f t="shared" si="237"/>
        <v>4112</v>
      </c>
      <c r="BV306" s="566">
        <f t="shared" si="237"/>
        <v>4672</v>
      </c>
      <c r="BW306" s="566">
        <f t="shared" si="237"/>
        <v>5188</v>
      </c>
      <c r="BX306" s="566">
        <f t="shared" si="237"/>
        <v>5267</v>
      </c>
      <c r="BY306" s="566">
        <f t="shared" si="237"/>
        <v>5177</v>
      </c>
      <c r="BZ306" s="566">
        <f t="shared" si="237"/>
        <v>4688</v>
      </c>
      <c r="CA306" s="566">
        <v>4421</v>
      </c>
      <c r="CB306" s="566">
        <v>4086</v>
      </c>
      <c r="CC306" s="566">
        <f t="shared" si="238"/>
        <v>3980</v>
      </c>
      <c r="CD306" s="566">
        <f t="shared" si="238"/>
        <v>3874</v>
      </c>
      <c r="CE306" s="566">
        <f t="shared" si="238"/>
        <v>4528</v>
      </c>
      <c r="CF306" s="566">
        <f t="shared" si="238"/>
        <v>4787</v>
      </c>
    </row>
    <row r="307" spans="2:84">
      <c r="B307" s="363" t="s">
        <v>36</v>
      </c>
      <c r="C307" s="375">
        <f t="shared" ref="C307:N307" si="245">SUM(C8,C31,C54,C77,C100,C123,C146,C169,C192,C215,C238,C261,C284)</f>
        <v>12737.8</v>
      </c>
      <c r="D307" s="375">
        <f t="shared" si="245"/>
        <v>12942.400000000001</v>
      </c>
      <c r="E307" s="375">
        <f t="shared" si="245"/>
        <v>13140</v>
      </c>
      <c r="F307" s="116">
        <f t="shared" si="245"/>
        <v>12887.8</v>
      </c>
      <c r="G307" s="116">
        <f t="shared" si="245"/>
        <v>12949.999999999998</v>
      </c>
      <c r="H307" s="116">
        <f t="shared" si="245"/>
        <v>14482.8</v>
      </c>
      <c r="I307" s="116">
        <f t="shared" si="245"/>
        <v>16060.199999999999</v>
      </c>
      <c r="J307" s="116">
        <f t="shared" si="245"/>
        <v>17673.8</v>
      </c>
      <c r="K307" s="116">
        <f t="shared" si="245"/>
        <v>17970.399999999998</v>
      </c>
      <c r="L307" s="116">
        <f t="shared" si="245"/>
        <v>18373</v>
      </c>
      <c r="M307" s="116">
        <f t="shared" si="245"/>
        <v>17509.199999999997</v>
      </c>
      <c r="N307" s="116">
        <f t="shared" si="245"/>
        <v>18645.8</v>
      </c>
      <c r="O307" s="116">
        <f t="shared" ref="O307:Q307" si="246">SUM(O8,O31,O54,O77,O100,O123,O146,O169,O192,O215,O238,O261,O284)</f>
        <v>19242</v>
      </c>
      <c r="P307" s="116">
        <f t="shared" si="246"/>
        <v>20577.099999999999</v>
      </c>
      <c r="Q307" s="116">
        <f t="shared" si="246"/>
        <v>20505.899999999998</v>
      </c>
      <c r="R307" s="116">
        <f t="shared" si="230"/>
        <v>21898.699999999997</v>
      </c>
      <c r="S307" s="116">
        <f t="shared" si="230"/>
        <v>21746.3</v>
      </c>
      <c r="T307" s="116"/>
      <c r="U307" s="399">
        <f t="shared" si="231"/>
        <v>194.84589153843669</v>
      </c>
      <c r="V307" s="397">
        <f t="shared" si="232"/>
        <v>1.5</v>
      </c>
      <c r="W307" s="398">
        <v>1.5</v>
      </c>
      <c r="Y307" s="427" t="s">
        <v>36</v>
      </c>
      <c r="Z307" s="375">
        <f t="shared" si="233"/>
        <v>6763</v>
      </c>
      <c r="AA307" s="375">
        <f t="shared" si="233"/>
        <v>6818</v>
      </c>
      <c r="AB307" s="375">
        <f t="shared" si="233"/>
        <v>6886</v>
      </c>
      <c r="AC307" s="375">
        <f t="shared" si="233"/>
        <v>6716</v>
      </c>
      <c r="AD307" s="375">
        <f t="shared" si="233"/>
        <v>6760</v>
      </c>
      <c r="AE307" s="375">
        <f t="shared" si="233"/>
        <v>7536</v>
      </c>
      <c r="AF307" s="375">
        <f t="shared" si="233"/>
        <v>8312</v>
      </c>
      <c r="AG307" s="375">
        <v>9087</v>
      </c>
      <c r="AH307" s="375">
        <f t="shared" si="234"/>
        <v>9261</v>
      </c>
      <c r="AI307" s="375">
        <v>9501</v>
      </c>
      <c r="AJ307" s="375">
        <v>9157</v>
      </c>
      <c r="AK307" s="375">
        <v>9400</v>
      </c>
      <c r="AL307" s="375">
        <f t="shared" si="235"/>
        <v>9889</v>
      </c>
      <c r="AM307" s="375">
        <f t="shared" si="235"/>
        <v>10611</v>
      </c>
      <c r="AN307" s="375">
        <f t="shared" si="235"/>
        <v>10703</v>
      </c>
      <c r="AO307" s="375">
        <f t="shared" si="235"/>
        <v>11449</v>
      </c>
      <c r="AP307" s="375">
        <f t="shared" si="235"/>
        <v>11370</v>
      </c>
      <c r="AS307" s="692"/>
      <c r="AT307" s="427" t="s">
        <v>162</v>
      </c>
      <c r="AU307" s="566">
        <f t="shared" si="236"/>
        <v>0</v>
      </c>
      <c r="AV307" s="566">
        <f t="shared" si="236"/>
        <v>0</v>
      </c>
      <c r="AW307" s="566">
        <f t="shared" si="236"/>
        <v>0</v>
      </c>
      <c r="AX307" s="566">
        <f t="shared" si="236"/>
        <v>0</v>
      </c>
      <c r="AY307" s="566">
        <f t="shared" si="236"/>
        <v>0</v>
      </c>
      <c r="AZ307" s="566">
        <f t="shared" si="236"/>
        <v>0</v>
      </c>
      <c r="BA307" s="566">
        <f t="shared" si="236"/>
        <v>0</v>
      </c>
      <c r="BB307" s="566">
        <v>0</v>
      </c>
      <c r="BC307" s="566">
        <f t="shared" si="236"/>
        <v>0</v>
      </c>
      <c r="BD307" s="566">
        <v>0</v>
      </c>
      <c r="BE307" s="566">
        <f t="shared" si="236"/>
        <v>0</v>
      </c>
      <c r="BF307" s="566">
        <f t="shared" si="236"/>
        <v>243</v>
      </c>
      <c r="BG307" s="566">
        <f t="shared" si="236"/>
        <v>211</v>
      </c>
      <c r="BH307" s="566">
        <f t="shared" si="236"/>
        <v>288</v>
      </c>
      <c r="BI307" s="566">
        <f t="shared" si="236"/>
        <v>257</v>
      </c>
      <c r="BJ307" s="566">
        <f t="shared" si="236"/>
        <v>272</v>
      </c>
      <c r="BK307" s="566">
        <f t="shared" si="236"/>
        <v>230</v>
      </c>
      <c r="BN307" s="696"/>
      <c r="BO307" s="427" t="s">
        <v>162</v>
      </c>
      <c r="BP307" s="566">
        <f t="shared" si="237"/>
        <v>0</v>
      </c>
      <c r="BQ307" s="566">
        <f t="shared" si="237"/>
        <v>0</v>
      </c>
      <c r="BR307" s="566">
        <f t="shared" si="237"/>
        <v>0</v>
      </c>
      <c r="BS307" s="566">
        <f t="shared" si="237"/>
        <v>0</v>
      </c>
      <c r="BT307" s="566">
        <f t="shared" si="237"/>
        <v>0</v>
      </c>
      <c r="BU307" s="566">
        <f t="shared" si="237"/>
        <v>0</v>
      </c>
      <c r="BV307" s="566">
        <f t="shared" si="237"/>
        <v>0</v>
      </c>
      <c r="BW307" s="566">
        <f t="shared" si="237"/>
        <v>0</v>
      </c>
      <c r="BX307" s="566">
        <f t="shared" si="237"/>
        <v>0</v>
      </c>
      <c r="BY307" s="566">
        <f t="shared" si="237"/>
        <v>0</v>
      </c>
      <c r="BZ307" s="566">
        <f t="shared" si="237"/>
        <v>0</v>
      </c>
      <c r="CA307" s="566">
        <v>349</v>
      </c>
      <c r="CB307" s="566">
        <v>319</v>
      </c>
      <c r="CC307" s="566">
        <f t="shared" si="238"/>
        <v>305</v>
      </c>
      <c r="CD307" s="566">
        <f t="shared" si="238"/>
        <v>220</v>
      </c>
      <c r="CE307" s="566">
        <f t="shared" si="238"/>
        <v>270</v>
      </c>
      <c r="CF307" s="566">
        <f t="shared" si="238"/>
        <v>272</v>
      </c>
    </row>
    <row r="308" spans="2:84">
      <c r="B308" s="363" t="s">
        <v>37</v>
      </c>
      <c r="C308" s="375">
        <f t="shared" ref="C308:N308" si="247">SUM(C9,C32,C55,C78,C101,C124,C147,C170,C193,C216,C239,C262,C285)</f>
        <v>893.00000000000011</v>
      </c>
      <c r="D308" s="375">
        <f t="shared" si="247"/>
        <v>1055.2</v>
      </c>
      <c r="E308" s="375">
        <f t="shared" si="247"/>
        <v>835.19999999999993</v>
      </c>
      <c r="F308" s="116">
        <f t="shared" si="247"/>
        <v>886.19999999999993</v>
      </c>
      <c r="G308" s="116">
        <f t="shared" si="247"/>
        <v>982.99999999999977</v>
      </c>
      <c r="H308" s="116">
        <f t="shared" si="247"/>
        <v>1208.4000000000001</v>
      </c>
      <c r="I308" s="116">
        <f t="shared" si="247"/>
        <v>1181.7999999999997</v>
      </c>
      <c r="J308" s="116">
        <f t="shared" si="247"/>
        <v>1500.0000000000002</v>
      </c>
      <c r="K308" s="116">
        <f t="shared" si="247"/>
        <v>1556.6000000000004</v>
      </c>
      <c r="L308" s="116">
        <f t="shared" si="247"/>
        <v>1551.6000000000001</v>
      </c>
      <c r="M308" s="116">
        <f t="shared" si="247"/>
        <v>1445.0000000000002</v>
      </c>
      <c r="N308" s="116">
        <f t="shared" si="247"/>
        <v>1374.6</v>
      </c>
      <c r="O308" s="116">
        <f t="shared" ref="O308:Q308" si="248">SUM(O9,O32,O55,O78,O101,O124,O147,O170,O193,O216,O239,O262,O285)</f>
        <v>1467.1999999999998</v>
      </c>
      <c r="P308" s="116">
        <f t="shared" si="248"/>
        <v>1605.4000000000003</v>
      </c>
      <c r="Q308" s="116">
        <f t="shared" si="248"/>
        <v>1857.1999999999998</v>
      </c>
      <c r="R308" s="116">
        <f t="shared" si="230"/>
        <v>1878.3999999999999</v>
      </c>
      <c r="S308" s="116">
        <f t="shared" si="230"/>
        <v>1761</v>
      </c>
      <c r="T308" s="116"/>
      <c r="U308" s="396">
        <f t="shared" si="231"/>
        <v>42.499393363447261</v>
      </c>
      <c r="V308" s="397">
        <f t="shared" si="232"/>
        <v>0.32717697838958687</v>
      </c>
      <c r="W308" s="398">
        <v>1.5</v>
      </c>
      <c r="X308" s="363"/>
      <c r="Y308" s="427" t="s">
        <v>162</v>
      </c>
      <c r="Z308" s="375">
        <v>0</v>
      </c>
      <c r="AA308" s="375">
        <v>0</v>
      </c>
      <c r="AB308" s="375">
        <v>0</v>
      </c>
      <c r="AC308" s="375">
        <v>0</v>
      </c>
      <c r="AD308" s="375">
        <v>0</v>
      </c>
      <c r="AE308" s="375">
        <v>0</v>
      </c>
      <c r="AF308" s="375">
        <v>0</v>
      </c>
      <c r="AG308" s="375">
        <v>0</v>
      </c>
      <c r="AH308" s="375">
        <v>0</v>
      </c>
      <c r="AI308" s="375">
        <v>0</v>
      </c>
      <c r="AJ308" s="375">
        <v>0</v>
      </c>
      <c r="AK308" s="375">
        <v>884</v>
      </c>
      <c r="AL308" s="375">
        <f t="shared" si="235"/>
        <v>786</v>
      </c>
      <c r="AM308" s="375">
        <f t="shared" si="235"/>
        <v>946</v>
      </c>
      <c r="AN308" s="375">
        <f t="shared" si="235"/>
        <v>816</v>
      </c>
      <c r="AO308" s="375">
        <f t="shared" si="235"/>
        <v>854</v>
      </c>
      <c r="AP308" s="375">
        <f t="shared" si="235"/>
        <v>829</v>
      </c>
      <c r="AS308" s="692"/>
      <c r="AT308" s="456" t="s">
        <v>37</v>
      </c>
      <c r="AU308" s="566">
        <f t="shared" si="236"/>
        <v>220</v>
      </c>
      <c r="AV308" s="566">
        <f t="shared" si="236"/>
        <v>237</v>
      </c>
      <c r="AW308" s="566">
        <f t="shared" si="236"/>
        <v>202</v>
      </c>
      <c r="AX308" s="566">
        <f t="shared" si="236"/>
        <v>174</v>
      </c>
      <c r="AY308" s="566">
        <f t="shared" si="236"/>
        <v>194</v>
      </c>
      <c r="AZ308" s="566">
        <f t="shared" si="236"/>
        <v>216</v>
      </c>
      <c r="BA308" s="566">
        <f t="shared" si="236"/>
        <v>220</v>
      </c>
      <c r="BB308" s="566">
        <v>241</v>
      </c>
      <c r="BC308" s="566">
        <f t="shared" si="236"/>
        <v>243</v>
      </c>
      <c r="BD308" s="566">
        <v>227</v>
      </c>
      <c r="BE308" s="566">
        <f t="shared" si="236"/>
        <v>212</v>
      </c>
      <c r="BF308" s="566">
        <f t="shared" si="236"/>
        <v>218</v>
      </c>
      <c r="BG308" s="566">
        <f t="shared" si="236"/>
        <v>218</v>
      </c>
      <c r="BH308" s="566">
        <f t="shared" si="236"/>
        <v>237</v>
      </c>
      <c r="BI308" s="566">
        <f t="shared" si="236"/>
        <v>301</v>
      </c>
      <c r="BJ308" s="566">
        <f t="shared" si="236"/>
        <v>278</v>
      </c>
      <c r="BK308" s="566">
        <f t="shared" si="236"/>
        <v>262</v>
      </c>
      <c r="BN308" s="696"/>
      <c r="BO308" s="456" t="s">
        <v>37</v>
      </c>
      <c r="BP308" s="566">
        <f t="shared" si="237"/>
        <v>321</v>
      </c>
      <c r="BQ308" s="566">
        <f t="shared" si="237"/>
        <v>374</v>
      </c>
      <c r="BR308" s="566">
        <f t="shared" si="237"/>
        <v>277</v>
      </c>
      <c r="BS308" s="566">
        <f t="shared" si="237"/>
        <v>293</v>
      </c>
      <c r="BT308" s="566">
        <f t="shared" si="237"/>
        <v>328</v>
      </c>
      <c r="BU308" s="566">
        <f t="shared" si="237"/>
        <v>403</v>
      </c>
      <c r="BV308" s="566">
        <f t="shared" si="237"/>
        <v>418</v>
      </c>
      <c r="BW308" s="566">
        <f t="shared" si="237"/>
        <v>509</v>
      </c>
      <c r="BX308" s="566">
        <f t="shared" si="237"/>
        <v>553</v>
      </c>
      <c r="BY308" s="566">
        <f t="shared" si="237"/>
        <v>518</v>
      </c>
      <c r="BZ308" s="566">
        <f t="shared" si="237"/>
        <v>466</v>
      </c>
      <c r="CA308" s="566">
        <v>420</v>
      </c>
      <c r="CB308" s="566">
        <v>446</v>
      </c>
      <c r="CC308" s="566">
        <f t="shared" si="238"/>
        <v>440</v>
      </c>
      <c r="CD308" s="566">
        <f t="shared" si="238"/>
        <v>500</v>
      </c>
      <c r="CE308" s="566">
        <f t="shared" si="238"/>
        <v>556</v>
      </c>
      <c r="CF308" s="566">
        <f t="shared" si="238"/>
        <v>545</v>
      </c>
    </row>
    <row r="309" spans="2:84" ht="18" customHeight="1">
      <c r="B309" s="363" t="s">
        <v>38</v>
      </c>
      <c r="C309" s="375">
        <f t="shared" ref="C309:N309" si="249">SUM(C10,C33,C56,C79,C102,C125,C148,C171,C194,C217,C240,C263,C286)</f>
        <v>1982.8</v>
      </c>
      <c r="D309" s="375">
        <f t="shared" si="249"/>
        <v>2025.4</v>
      </c>
      <c r="E309" s="375">
        <f t="shared" si="249"/>
        <v>2071.8000000000002</v>
      </c>
      <c r="F309" s="116">
        <f t="shared" si="249"/>
        <v>1984.2</v>
      </c>
      <c r="G309" s="116">
        <f t="shared" si="249"/>
        <v>2009</v>
      </c>
      <c r="H309" s="116">
        <f t="shared" si="249"/>
        <v>2996.7999999999997</v>
      </c>
      <c r="I309" s="116">
        <f t="shared" si="249"/>
        <v>3988.2</v>
      </c>
      <c r="J309" s="116">
        <f t="shared" si="249"/>
        <v>4880.4000000000005</v>
      </c>
      <c r="K309" s="116">
        <f t="shared" si="249"/>
        <v>4808.0000000000009</v>
      </c>
      <c r="L309" s="116">
        <f t="shared" si="249"/>
        <v>4712.3999999999996</v>
      </c>
      <c r="M309" s="116">
        <f t="shared" si="249"/>
        <v>5256.4000000000005</v>
      </c>
      <c r="N309" s="116">
        <f t="shared" si="249"/>
        <v>4889.2</v>
      </c>
      <c r="O309" s="116">
        <f t="shared" ref="O309:Q309" si="250">SUM(O10,O33,O56,O79,O102,O125,O148,O171,O194,O217,O240,O263,O286)</f>
        <v>5153.8</v>
      </c>
      <c r="P309" s="116">
        <f t="shared" si="250"/>
        <v>5332.2000000000007</v>
      </c>
      <c r="Q309" s="116">
        <f t="shared" si="250"/>
        <v>4609.3999999999996</v>
      </c>
      <c r="R309" s="116">
        <f t="shared" si="230"/>
        <v>4864.7999999999993</v>
      </c>
      <c r="S309" s="116">
        <f t="shared" si="230"/>
        <v>4948</v>
      </c>
      <c r="T309" s="116"/>
      <c r="U309" s="396">
        <f t="shared" si="231"/>
        <v>130.1655507396132</v>
      </c>
      <c r="V309" s="397">
        <f t="shared" si="232"/>
        <v>1.0020653993153545</v>
      </c>
      <c r="W309" s="398">
        <v>1.5</v>
      </c>
      <c r="X309" s="363"/>
      <c r="Y309" s="427" t="s">
        <v>37</v>
      </c>
      <c r="Z309" s="375">
        <f t="shared" ref="Z309:AF313" si="251">SUM(Z10,Z33,Z56,Z79,Z102,Z125,Z148,Z171,Z194,Z217,Z240,Z263,Z286)</f>
        <v>479</v>
      </c>
      <c r="AA309" s="375">
        <f t="shared" si="251"/>
        <v>562</v>
      </c>
      <c r="AB309" s="375">
        <f t="shared" si="251"/>
        <v>443</v>
      </c>
      <c r="AC309" s="375">
        <f t="shared" si="251"/>
        <v>468</v>
      </c>
      <c r="AD309" s="375">
        <f t="shared" si="251"/>
        <v>518</v>
      </c>
      <c r="AE309" s="375">
        <f t="shared" si="251"/>
        <v>631</v>
      </c>
      <c r="AF309" s="375">
        <f t="shared" si="251"/>
        <v>619</v>
      </c>
      <c r="AG309" s="375">
        <v>777</v>
      </c>
      <c r="AH309" s="375">
        <f t="shared" ref="AH309:AH313" si="252">SUM(AH10,AH33,AH56,AH79,AH102,AH125,AH148,AH171,AH194,AH217,AH240,AH263,AH286)</f>
        <v>801</v>
      </c>
      <c r="AI309" s="375">
        <v>799</v>
      </c>
      <c r="AJ309" s="375">
        <v>744</v>
      </c>
      <c r="AK309" s="375">
        <v>720</v>
      </c>
      <c r="AL309" s="375">
        <f t="shared" si="235"/>
        <v>764</v>
      </c>
      <c r="AM309" s="375">
        <f t="shared" si="235"/>
        <v>841</v>
      </c>
      <c r="AN309" s="375">
        <f t="shared" si="235"/>
        <v>975</v>
      </c>
      <c r="AO309" s="375">
        <f t="shared" si="235"/>
        <v>979</v>
      </c>
      <c r="AP309" s="375">
        <f t="shared" si="235"/>
        <v>928</v>
      </c>
      <c r="AS309" s="693"/>
      <c r="AT309" s="567" t="s">
        <v>38</v>
      </c>
      <c r="AU309" s="568">
        <f t="shared" si="236"/>
        <v>438</v>
      </c>
      <c r="AV309" s="568">
        <f t="shared" si="236"/>
        <v>438</v>
      </c>
      <c r="AW309" s="569">
        <f t="shared" si="236"/>
        <v>404</v>
      </c>
      <c r="AX309" s="568">
        <f t="shared" si="236"/>
        <v>409</v>
      </c>
      <c r="AY309" s="568">
        <f t="shared" si="236"/>
        <v>391</v>
      </c>
      <c r="AZ309" s="569">
        <f t="shared" si="236"/>
        <v>574</v>
      </c>
      <c r="BA309" s="569">
        <f t="shared" si="236"/>
        <v>722</v>
      </c>
      <c r="BB309" s="569">
        <v>797</v>
      </c>
      <c r="BC309" s="569">
        <f t="shared" si="236"/>
        <v>901</v>
      </c>
      <c r="BD309" s="569">
        <v>789</v>
      </c>
      <c r="BE309" s="569">
        <f t="shared" si="236"/>
        <v>905</v>
      </c>
      <c r="BF309" s="569">
        <f t="shared" si="236"/>
        <v>918</v>
      </c>
      <c r="BG309" s="569">
        <f t="shared" si="236"/>
        <v>1021</v>
      </c>
      <c r="BH309" s="569">
        <f t="shared" si="236"/>
        <v>986</v>
      </c>
      <c r="BI309" s="569">
        <f t="shared" si="236"/>
        <v>900</v>
      </c>
      <c r="BJ309" s="569">
        <f t="shared" si="236"/>
        <v>910</v>
      </c>
      <c r="BK309" s="569">
        <f t="shared" si="236"/>
        <v>958</v>
      </c>
      <c r="BN309" s="696"/>
      <c r="BO309" s="567" t="s">
        <v>38</v>
      </c>
      <c r="BP309" s="568">
        <f t="shared" si="237"/>
        <v>732</v>
      </c>
      <c r="BQ309" s="568">
        <f t="shared" si="237"/>
        <v>727</v>
      </c>
      <c r="BR309" s="569">
        <f t="shared" si="237"/>
        <v>727</v>
      </c>
      <c r="BS309" s="568">
        <f t="shared" si="237"/>
        <v>671</v>
      </c>
      <c r="BT309" s="568">
        <f t="shared" si="237"/>
        <v>681</v>
      </c>
      <c r="BU309" s="569">
        <f t="shared" si="237"/>
        <v>1024</v>
      </c>
      <c r="BV309" s="569">
        <f t="shared" si="237"/>
        <v>1375</v>
      </c>
      <c r="BW309" s="569">
        <f t="shared" si="237"/>
        <v>1665</v>
      </c>
      <c r="BX309" s="569">
        <f t="shared" si="237"/>
        <v>1678</v>
      </c>
      <c r="BY309" s="569">
        <f t="shared" si="237"/>
        <v>1486</v>
      </c>
      <c r="BZ309" s="569">
        <f t="shared" si="237"/>
        <v>1620</v>
      </c>
      <c r="CA309" s="569">
        <v>1431</v>
      </c>
      <c r="CB309" s="569">
        <v>1548</v>
      </c>
      <c r="CC309" s="569">
        <f t="shared" si="238"/>
        <v>1511</v>
      </c>
      <c r="CD309" s="569">
        <f t="shared" si="238"/>
        <v>1385</v>
      </c>
      <c r="CE309" s="569">
        <f t="shared" si="238"/>
        <v>1438</v>
      </c>
      <c r="CF309" s="569">
        <f t="shared" si="238"/>
        <v>1502</v>
      </c>
    </row>
    <row r="310" spans="2:84" ht="18" customHeight="1">
      <c r="B310" s="363" t="s">
        <v>39</v>
      </c>
      <c r="C310" s="375">
        <f t="shared" ref="C310:N310" si="253">SUM(C11,C34,C57,C80,C103,C126,C149,C172,C195,C218,C241,C264,C287)</f>
        <v>0</v>
      </c>
      <c r="D310" s="375">
        <f t="shared" si="253"/>
        <v>0</v>
      </c>
      <c r="E310" s="375">
        <f t="shared" si="253"/>
        <v>0</v>
      </c>
      <c r="F310" s="116">
        <f t="shared" si="253"/>
        <v>3784</v>
      </c>
      <c r="G310" s="116">
        <f t="shared" si="253"/>
        <v>3415</v>
      </c>
      <c r="H310" s="116">
        <f t="shared" si="253"/>
        <v>3385</v>
      </c>
      <c r="I310" s="116">
        <f t="shared" si="253"/>
        <v>3589</v>
      </c>
      <c r="J310" s="116">
        <f t="shared" si="253"/>
        <v>3969</v>
      </c>
      <c r="K310" s="116">
        <f t="shared" si="253"/>
        <v>3356</v>
      </c>
      <c r="L310" s="116">
        <f t="shared" si="253"/>
        <v>3655</v>
      </c>
      <c r="M310" s="116">
        <f t="shared" si="253"/>
        <v>3681</v>
      </c>
      <c r="N310" s="116">
        <f t="shared" si="253"/>
        <v>3842</v>
      </c>
      <c r="O310" s="116">
        <f t="shared" ref="O310:Q310" si="254">SUM(O11,O34,O57,O80,O103,O126,O149,O172,O195,O218,O241,O264,O287)</f>
        <v>3558</v>
      </c>
      <c r="P310" s="116">
        <f t="shared" si="254"/>
        <v>3868</v>
      </c>
      <c r="Q310" s="116">
        <f t="shared" si="254"/>
        <v>4043</v>
      </c>
      <c r="R310" s="116">
        <f t="shared" si="230"/>
        <v>3946</v>
      </c>
      <c r="S310" s="116">
        <f t="shared" si="230"/>
        <v>3568</v>
      </c>
      <c r="T310" s="116"/>
      <c r="U310" s="396">
        <f t="shared" si="231"/>
        <v>52.381466368326869</v>
      </c>
      <c r="V310" s="397">
        <f t="shared" si="232"/>
        <v>0.40325304748337787</v>
      </c>
      <c r="W310" s="398">
        <v>0.5</v>
      </c>
      <c r="X310" s="363"/>
      <c r="Y310" s="427" t="s">
        <v>38</v>
      </c>
      <c r="Z310" s="375">
        <f t="shared" si="251"/>
        <v>1065</v>
      </c>
      <c r="AA310" s="375">
        <f t="shared" si="251"/>
        <v>1072</v>
      </c>
      <c r="AB310" s="375">
        <f t="shared" si="251"/>
        <v>1089</v>
      </c>
      <c r="AC310" s="375">
        <f t="shared" si="251"/>
        <v>1047</v>
      </c>
      <c r="AD310" s="375">
        <f t="shared" si="251"/>
        <v>1056</v>
      </c>
      <c r="AE310" s="375">
        <f t="shared" si="251"/>
        <v>1583</v>
      </c>
      <c r="AF310" s="375">
        <f t="shared" si="251"/>
        <v>2089</v>
      </c>
      <c r="AG310" s="375">
        <v>2543</v>
      </c>
      <c r="AH310" s="375">
        <f t="shared" si="252"/>
        <v>2514</v>
      </c>
      <c r="AI310" s="375">
        <v>2467</v>
      </c>
      <c r="AJ310" s="375">
        <v>2767</v>
      </c>
      <c r="AK310" s="375">
        <v>2605</v>
      </c>
      <c r="AL310" s="375">
        <f t="shared" si="235"/>
        <v>2735</v>
      </c>
      <c r="AM310" s="375">
        <f t="shared" si="235"/>
        <v>2865</v>
      </c>
      <c r="AN310" s="375">
        <f t="shared" si="235"/>
        <v>2481</v>
      </c>
      <c r="AO310" s="375">
        <f t="shared" si="235"/>
        <v>2592</v>
      </c>
      <c r="AP310" s="375">
        <f t="shared" si="235"/>
        <v>2671</v>
      </c>
      <c r="AS310" s="692" t="s">
        <v>100</v>
      </c>
      <c r="AT310" s="484" t="s">
        <v>33</v>
      </c>
      <c r="AU310" s="565">
        <f t="shared" si="236"/>
        <v>11937</v>
      </c>
      <c r="AV310" s="565">
        <f t="shared" si="236"/>
        <v>12861</v>
      </c>
      <c r="AW310" s="565">
        <f t="shared" si="236"/>
        <v>13235</v>
      </c>
      <c r="AX310" s="565">
        <f t="shared" si="236"/>
        <v>12826</v>
      </c>
      <c r="AY310" s="565">
        <f t="shared" si="236"/>
        <v>14787</v>
      </c>
      <c r="AZ310" s="565">
        <f t="shared" si="236"/>
        <v>17768</v>
      </c>
      <c r="BA310" s="565">
        <f t="shared" si="236"/>
        <v>11056</v>
      </c>
      <c r="BB310" s="565">
        <v>10174</v>
      </c>
      <c r="BC310" s="565">
        <f t="shared" si="236"/>
        <v>8967</v>
      </c>
      <c r="BD310" s="565">
        <v>9091</v>
      </c>
      <c r="BE310" s="565">
        <f t="shared" si="236"/>
        <v>8535</v>
      </c>
      <c r="BF310" s="565">
        <f t="shared" si="236"/>
        <v>9622</v>
      </c>
      <c r="BG310" s="565">
        <f t="shared" si="236"/>
        <v>9012</v>
      </c>
      <c r="BH310" s="565">
        <f t="shared" si="236"/>
        <v>8975</v>
      </c>
      <c r="BI310" s="565">
        <f t="shared" si="236"/>
        <v>8832</v>
      </c>
      <c r="BJ310" s="565">
        <f t="shared" si="236"/>
        <v>8303</v>
      </c>
      <c r="BK310" s="565">
        <f t="shared" si="236"/>
        <v>5421</v>
      </c>
      <c r="BN310" s="694" t="s">
        <v>52</v>
      </c>
      <c r="BO310" s="484" t="s">
        <v>33</v>
      </c>
      <c r="BP310" s="565">
        <f t="shared" si="237"/>
        <v>17226</v>
      </c>
      <c r="BQ310" s="565">
        <f t="shared" si="237"/>
        <v>18643</v>
      </c>
      <c r="BR310" s="565">
        <f t="shared" si="237"/>
        <v>19508</v>
      </c>
      <c r="BS310" s="565">
        <f t="shared" si="237"/>
        <v>19175</v>
      </c>
      <c r="BT310" s="565">
        <f t="shared" si="237"/>
        <v>22290</v>
      </c>
      <c r="BU310" s="565">
        <f t="shared" si="237"/>
        <v>28110</v>
      </c>
      <c r="BV310" s="565">
        <f t="shared" si="237"/>
        <v>18631</v>
      </c>
      <c r="BW310" s="565">
        <f t="shared" si="237"/>
        <v>17152</v>
      </c>
      <c r="BX310" s="565">
        <f t="shared" si="237"/>
        <v>14994</v>
      </c>
      <c r="BY310" s="565">
        <f t="shared" si="237"/>
        <v>15193</v>
      </c>
      <c r="BZ310" s="565">
        <f t="shared" si="237"/>
        <v>14115</v>
      </c>
      <c r="CA310" s="565">
        <v>15070</v>
      </c>
      <c r="CB310" s="565">
        <v>13966</v>
      </c>
      <c r="CC310" s="565">
        <f t="shared" si="238"/>
        <v>14399</v>
      </c>
      <c r="CD310" s="565">
        <f t="shared" si="238"/>
        <v>14753</v>
      </c>
      <c r="CE310" s="565">
        <f t="shared" si="238"/>
        <v>13260</v>
      </c>
      <c r="CF310" s="565">
        <f t="shared" si="238"/>
        <v>8894</v>
      </c>
    </row>
    <row r="311" spans="2:84">
      <c r="B311" s="363" t="s">
        <v>15</v>
      </c>
      <c r="C311" s="375">
        <f t="shared" ref="C311:N311" si="255">SUM(C12,C35,C58,C81,C104,C127,C150,C173,C196,C219,C242,C265,C288)</f>
        <v>5039</v>
      </c>
      <c r="D311" s="375">
        <f t="shared" si="255"/>
        <v>5885</v>
      </c>
      <c r="E311" s="375">
        <f t="shared" si="255"/>
        <v>5531</v>
      </c>
      <c r="F311" s="116">
        <f t="shared" si="255"/>
        <v>5275</v>
      </c>
      <c r="G311" s="116">
        <f t="shared" si="255"/>
        <v>4885</v>
      </c>
      <c r="H311" s="116">
        <f t="shared" si="255"/>
        <v>5261</v>
      </c>
      <c r="I311" s="116">
        <f t="shared" si="255"/>
        <v>5602</v>
      </c>
      <c r="J311" s="116">
        <f t="shared" si="255"/>
        <v>6439</v>
      </c>
      <c r="K311" s="116">
        <f t="shared" si="255"/>
        <v>6315</v>
      </c>
      <c r="L311" s="116">
        <f t="shared" si="255"/>
        <v>6116</v>
      </c>
      <c r="M311" s="116">
        <f t="shared" si="255"/>
        <v>5952</v>
      </c>
      <c r="N311" s="116">
        <f t="shared" si="255"/>
        <v>6267</v>
      </c>
      <c r="O311" s="116">
        <f t="shared" ref="O311:Q311" si="256">SUM(O12,O35,O58,O81,O104,O127,O150,O173,O196,O219,O242,O265,O288)</f>
        <v>6392</v>
      </c>
      <c r="P311" s="116">
        <f t="shared" si="256"/>
        <v>6676</v>
      </c>
      <c r="Q311" s="116">
        <f t="shared" si="256"/>
        <v>6561</v>
      </c>
      <c r="R311" s="116">
        <f t="shared" si="230"/>
        <v>6571</v>
      </c>
      <c r="S311" s="116">
        <f t="shared" si="230"/>
        <v>6178</v>
      </c>
      <c r="T311" s="116"/>
      <c r="U311" s="396">
        <f t="shared" si="231"/>
        <v>56.692595340137586</v>
      </c>
      <c r="V311" s="397">
        <f t="shared" si="232"/>
        <v>0.43644180710595587</v>
      </c>
      <c r="W311" s="398">
        <v>2</v>
      </c>
      <c r="X311" s="363"/>
      <c r="Y311" s="427" t="s">
        <v>39</v>
      </c>
      <c r="Z311" s="375">
        <f t="shared" si="251"/>
        <v>0</v>
      </c>
      <c r="AA311" s="375">
        <f t="shared" si="251"/>
        <v>0</v>
      </c>
      <c r="AB311" s="375">
        <f t="shared" si="251"/>
        <v>0</v>
      </c>
      <c r="AC311" s="375">
        <f t="shared" si="251"/>
        <v>3784</v>
      </c>
      <c r="AD311" s="375">
        <f t="shared" si="251"/>
        <v>3415</v>
      </c>
      <c r="AE311" s="375">
        <f t="shared" si="251"/>
        <v>3385</v>
      </c>
      <c r="AF311" s="375">
        <f t="shared" si="251"/>
        <v>3589</v>
      </c>
      <c r="AG311" s="375">
        <v>3969</v>
      </c>
      <c r="AH311" s="375">
        <f t="shared" si="252"/>
        <v>3356</v>
      </c>
      <c r="AI311" s="375">
        <v>3655</v>
      </c>
      <c r="AJ311" s="375">
        <v>3681</v>
      </c>
      <c r="AK311" s="375">
        <v>3842</v>
      </c>
      <c r="AL311" s="375">
        <f t="shared" si="235"/>
        <v>3558</v>
      </c>
      <c r="AM311" s="375">
        <f t="shared" si="235"/>
        <v>3868</v>
      </c>
      <c r="AN311" s="375">
        <f t="shared" si="235"/>
        <v>4043</v>
      </c>
      <c r="AO311" s="375">
        <f t="shared" si="235"/>
        <v>3946</v>
      </c>
      <c r="AP311" s="375">
        <f t="shared" si="235"/>
        <v>3568</v>
      </c>
      <c r="AS311" s="692"/>
      <c r="AT311" s="456" t="s">
        <v>9</v>
      </c>
      <c r="AU311" s="566">
        <f t="shared" si="236"/>
        <v>8917</v>
      </c>
      <c r="AV311" s="566">
        <f t="shared" si="236"/>
        <v>8922</v>
      </c>
      <c r="AW311" s="566">
        <f t="shared" si="236"/>
        <v>9190</v>
      </c>
      <c r="AX311" s="566">
        <f t="shared" si="236"/>
        <v>9061</v>
      </c>
      <c r="AY311" s="566">
        <f t="shared" si="236"/>
        <v>9617</v>
      </c>
      <c r="AZ311" s="566">
        <f t="shared" si="236"/>
        <v>11443</v>
      </c>
      <c r="BA311" s="566">
        <f t="shared" si="236"/>
        <v>8340</v>
      </c>
      <c r="BB311" s="566">
        <v>7957</v>
      </c>
      <c r="BC311" s="566">
        <f t="shared" si="236"/>
        <v>7198</v>
      </c>
      <c r="BD311" s="566">
        <v>6886</v>
      </c>
      <c r="BE311" s="566">
        <f t="shared" si="236"/>
        <v>6604</v>
      </c>
      <c r="BF311" s="566">
        <f t="shared" si="236"/>
        <v>7379</v>
      </c>
      <c r="BG311" s="566">
        <f t="shared" si="236"/>
        <v>7233</v>
      </c>
      <c r="BH311" s="566">
        <f t="shared" si="236"/>
        <v>6957</v>
      </c>
      <c r="BI311" s="566">
        <f t="shared" si="236"/>
        <v>6887</v>
      </c>
      <c r="BJ311" s="566">
        <f t="shared" si="236"/>
        <v>6844</v>
      </c>
      <c r="BK311" s="566">
        <f t="shared" si="236"/>
        <v>4997</v>
      </c>
      <c r="BN311" s="692"/>
      <c r="BO311" s="456" t="s">
        <v>9</v>
      </c>
      <c r="BP311" s="566">
        <f t="shared" si="237"/>
        <v>13214</v>
      </c>
      <c r="BQ311" s="566">
        <f t="shared" si="237"/>
        <v>13407</v>
      </c>
      <c r="BR311" s="566">
        <f t="shared" si="237"/>
        <v>13944</v>
      </c>
      <c r="BS311" s="566">
        <f t="shared" si="237"/>
        <v>13911</v>
      </c>
      <c r="BT311" s="566">
        <f t="shared" si="237"/>
        <v>15196</v>
      </c>
      <c r="BU311" s="566">
        <f t="shared" si="237"/>
        <v>19054</v>
      </c>
      <c r="BV311" s="566">
        <f t="shared" si="237"/>
        <v>14937</v>
      </c>
      <c r="BW311" s="566">
        <f t="shared" si="237"/>
        <v>14140</v>
      </c>
      <c r="BX311" s="566">
        <f t="shared" si="237"/>
        <v>12519</v>
      </c>
      <c r="BY311" s="566">
        <f t="shared" si="237"/>
        <v>12044</v>
      </c>
      <c r="BZ311" s="566">
        <f t="shared" si="237"/>
        <v>11296</v>
      </c>
      <c r="CA311" s="566">
        <v>12171</v>
      </c>
      <c r="CB311" s="566">
        <v>11427</v>
      </c>
      <c r="CC311" s="566">
        <f t="shared" si="238"/>
        <v>11530</v>
      </c>
      <c r="CD311" s="566">
        <f t="shared" si="238"/>
        <v>12004</v>
      </c>
      <c r="CE311" s="566">
        <f t="shared" si="238"/>
        <v>11588</v>
      </c>
      <c r="CF311" s="566">
        <f t="shared" si="238"/>
        <v>8414</v>
      </c>
    </row>
    <row r="312" spans="2:84">
      <c r="B312" s="363" t="s">
        <v>40</v>
      </c>
      <c r="C312" s="375">
        <f t="shared" ref="C312:N312" si="257">SUM(C13,C36,C59,C82,C105,C128,C151,C174,C197,C220,C243,C266,C289)</f>
        <v>0</v>
      </c>
      <c r="D312" s="375">
        <f t="shared" si="257"/>
        <v>0</v>
      </c>
      <c r="E312" s="375">
        <f t="shared" si="257"/>
        <v>0</v>
      </c>
      <c r="F312" s="116">
        <f t="shared" si="257"/>
        <v>471743</v>
      </c>
      <c r="G312" s="116">
        <f t="shared" si="257"/>
        <v>425155</v>
      </c>
      <c r="H312" s="116">
        <f t="shared" si="257"/>
        <v>599719</v>
      </c>
      <c r="I312" s="116">
        <f t="shared" si="257"/>
        <v>716536.39999999944</v>
      </c>
      <c r="J312" s="116">
        <f t="shared" si="257"/>
        <v>871003</v>
      </c>
      <c r="K312" s="116">
        <f t="shared" si="257"/>
        <v>798978</v>
      </c>
      <c r="L312" s="116">
        <f t="shared" si="257"/>
        <v>672600.5</v>
      </c>
      <c r="M312" s="116">
        <f t="shared" si="257"/>
        <v>585211</v>
      </c>
      <c r="N312" s="116">
        <f t="shared" si="257"/>
        <v>602313.05999999994</v>
      </c>
      <c r="O312" s="116">
        <f t="shared" ref="O312:Q312" si="258">SUM(O13,O36,O59,O82,O105,O128,O151,O174,O197,O220,O243,O266,O289)</f>
        <v>680813.9</v>
      </c>
      <c r="P312" s="116">
        <f t="shared" si="258"/>
        <v>696975.27</v>
      </c>
      <c r="Q312" s="116">
        <f t="shared" si="258"/>
        <v>929512.03400130011</v>
      </c>
      <c r="R312" s="116">
        <f t="shared" si="230"/>
        <v>939631.09374954482</v>
      </c>
      <c r="S312" s="116">
        <f t="shared" si="230"/>
        <v>887430.55349999992</v>
      </c>
      <c r="T312" s="116"/>
      <c r="U312" s="396">
        <f t="shared" si="231"/>
        <v>20339.806785004563</v>
      </c>
      <c r="V312" s="397">
        <f t="shared" si="232"/>
        <v>156.58380033888619</v>
      </c>
      <c r="W312" s="398">
        <v>50</v>
      </c>
      <c r="X312" s="363"/>
      <c r="Y312" s="427" t="s">
        <v>15</v>
      </c>
      <c r="Z312" s="375">
        <f t="shared" si="251"/>
        <v>5039</v>
      </c>
      <c r="AA312" s="375">
        <f t="shared" si="251"/>
        <v>5885</v>
      </c>
      <c r="AB312" s="375">
        <f t="shared" si="251"/>
        <v>5531</v>
      </c>
      <c r="AC312" s="375">
        <f t="shared" si="251"/>
        <v>5275</v>
      </c>
      <c r="AD312" s="375">
        <f t="shared" si="251"/>
        <v>4885</v>
      </c>
      <c r="AE312" s="375">
        <f t="shared" si="251"/>
        <v>5261</v>
      </c>
      <c r="AF312" s="375">
        <f t="shared" si="251"/>
        <v>5602</v>
      </c>
      <c r="AG312" s="375">
        <v>6439</v>
      </c>
      <c r="AH312" s="375">
        <f t="shared" si="252"/>
        <v>6315</v>
      </c>
      <c r="AI312" s="375">
        <v>6116</v>
      </c>
      <c r="AJ312" s="375">
        <v>5952</v>
      </c>
      <c r="AK312" s="375">
        <v>6267</v>
      </c>
      <c r="AL312" s="375">
        <f t="shared" si="235"/>
        <v>6392</v>
      </c>
      <c r="AM312" s="375">
        <f t="shared" si="235"/>
        <v>6676</v>
      </c>
      <c r="AN312" s="375">
        <f t="shared" si="235"/>
        <v>6561</v>
      </c>
      <c r="AO312" s="375">
        <f t="shared" si="235"/>
        <v>6571</v>
      </c>
      <c r="AP312" s="375">
        <f t="shared" si="235"/>
        <v>6178</v>
      </c>
      <c r="AS312" s="692"/>
      <c r="AT312" s="456" t="s">
        <v>34</v>
      </c>
      <c r="AU312" s="566">
        <f t="shared" si="236"/>
        <v>7902</v>
      </c>
      <c r="AV312" s="566">
        <f t="shared" si="236"/>
        <v>6251</v>
      </c>
      <c r="AW312" s="566">
        <f t="shared" si="236"/>
        <v>6591</v>
      </c>
      <c r="AX312" s="566">
        <f t="shared" si="236"/>
        <v>6492</v>
      </c>
      <c r="AY312" s="566">
        <f t="shared" si="236"/>
        <v>6906</v>
      </c>
      <c r="AZ312" s="566">
        <f t="shared" si="236"/>
        <v>7808</v>
      </c>
      <c r="BA312" s="566">
        <f t="shared" si="236"/>
        <v>6690</v>
      </c>
      <c r="BB312" s="566">
        <v>6421</v>
      </c>
      <c r="BC312" s="566">
        <f t="shared" si="236"/>
        <v>5839</v>
      </c>
      <c r="BD312" s="566">
        <v>5572</v>
      </c>
      <c r="BE312" s="566">
        <f t="shared" si="236"/>
        <v>5363</v>
      </c>
      <c r="BF312" s="566">
        <f t="shared" si="236"/>
        <v>5385</v>
      </c>
      <c r="BG312" s="566">
        <f t="shared" si="236"/>
        <v>5844</v>
      </c>
      <c r="BH312" s="566">
        <f t="shared" si="236"/>
        <v>5907</v>
      </c>
      <c r="BI312" s="566">
        <f t="shared" si="236"/>
        <v>5773</v>
      </c>
      <c r="BJ312" s="566">
        <f t="shared" si="236"/>
        <v>5863</v>
      </c>
      <c r="BK312" s="566">
        <f t="shared" si="236"/>
        <v>5039</v>
      </c>
      <c r="BN312" s="692"/>
      <c r="BO312" s="456" t="s">
        <v>34</v>
      </c>
      <c r="BP312" s="566">
        <f t="shared" si="237"/>
        <v>12365</v>
      </c>
      <c r="BQ312" s="566">
        <f t="shared" si="237"/>
        <v>9882</v>
      </c>
      <c r="BR312" s="566">
        <f t="shared" si="237"/>
        <v>10402</v>
      </c>
      <c r="BS312" s="566">
        <f t="shared" si="237"/>
        <v>10297</v>
      </c>
      <c r="BT312" s="566">
        <f t="shared" si="237"/>
        <v>11287</v>
      </c>
      <c r="BU312" s="566">
        <f t="shared" si="237"/>
        <v>13573</v>
      </c>
      <c r="BV312" s="566">
        <f t="shared" si="237"/>
        <v>12338</v>
      </c>
      <c r="BW312" s="566">
        <f t="shared" si="237"/>
        <v>12038</v>
      </c>
      <c r="BX312" s="566">
        <f t="shared" si="237"/>
        <v>10905</v>
      </c>
      <c r="BY312" s="566">
        <f t="shared" si="237"/>
        <v>10255</v>
      </c>
      <c r="BZ312" s="566">
        <f t="shared" si="237"/>
        <v>9570</v>
      </c>
      <c r="CA312" s="566">
        <v>9572</v>
      </c>
      <c r="CB312" s="566">
        <v>9951</v>
      </c>
      <c r="CC312" s="566">
        <f t="shared" si="238"/>
        <v>9908</v>
      </c>
      <c r="CD312" s="566">
        <f t="shared" si="238"/>
        <v>10312</v>
      </c>
      <c r="CE312" s="566">
        <f t="shared" si="238"/>
        <v>10502</v>
      </c>
      <c r="CF312" s="566">
        <f t="shared" si="238"/>
        <v>8660</v>
      </c>
    </row>
    <row r="313" spans="2:84" ht="18.75" thickBot="1">
      <c r="B313" s="365" t="s">
        <v>41</v>
      </c>
      <c r="C313" s="376">
        <f t="shared" ref="C313:N313" si="259">Z314</f>
        <v>15.399958746313217</v>
      </c>
      <c r="D313" s="376">
        <f t="shared" si="259"/>
        <v>15.92004255699181</v>
      </c>
      <c r="E313" s="376">
        <f t="shared" si="259"/>
        <v>15.624578064618824</v>
      </c>
      <c r="F313" s="376">
        <f t="shared" si="259"/>
        <v>15.218716083242539</v>
      </c>
      <c r="G313" s="376">
        <f t="shared" si="259"/>
        <v>14.520091812946584</v>
      </c>
      <c r="H313" s="376">
        <f t="shared" si="259"/>
        <v>13.865023002266131</v>
      </c>
      <c r="I313" s="376">
        <f t="shared" si="259"/>
        <v>14.302510399387181</v>
      </c>
      <c r="J313" s="376">
        <f t="shared" si="259"/>
        <v>16.276833784000825</v>
      </c>
      <c r="K313" s="376">
        <f t="shared" si="259"/>
        <v>17.958268710099428</v>
      </c>
      <c r="L313" s="376">
        <f t="shared" si="259"/>
        <v>19.699628480307542</v>
      </c>
      <c r="M313" s="376">
        <f t="shared" si="259"/>
        <v>19.857979644618183</v>
      </c>
      <c r="N313" s="376">
        <f t="shared" si="259"/>
        <v>20.631229949727413</v>
      </c>
      <c r="O313" s="376">
        <f t="shared" ref="O313" si="260">AL314</f>
        <v>21.957539348211338</v>
      </c>
      <c r="P313" s="376">
        <f t="shared" ref="P313" si="261">AM314</f>
        <v>23.77969928235493</v>
      </c>
      <c r="Q313" s="376">
        <f t="shared" ref="Q313" si="262">AN314</f>
        <v>23.40687361842765</v>
      </c>
      <c r="R313" s="376">
        <f t="shared" ref="R313:S313" si="263">AO314</f>
        <v>25.029254340448482</v>
      </c>
      <c r="S313" s="376">
        <f t="shared" si="263"/>
        <v>27.915775789565377</v>
      </c>
      <c r="T313" s="378"/>
      <c r="U313" s="400">
        <f t="shared" si="231"/>
        <v>2.2464835205007829</v>
      </c>
      <c r="V313" s="401">
        <f t="shared" si="232"/>
        <v>1.7294310155297466E-2</v>
      </c>
      <c r="W313" s="402">
        <v>0.05</v>
      </c>
      <c r="X313" s="363"/>
      <c r="Y313" s="427" t="s">
        <v>40</v>
      </c>
      <c r="Z313" s="375">
        <f t="shared" si="251"/>
        <v>0</v>
      </c>
      <c r="AA313" s="375">
        <f t="shared" si="251"/>
        <v>0</v>
      </c>
      <c r="AB313" s="375">
        <f t="shared" si="251"/>
        <v>0</v>
      </c>
      <c r="AC313" s="375">
        <f t="shared" si="251"/>
        <v>471743</v>
      </c>
      <c r="AD313" s="375">
        <f t="shared" si="251"/>
        <v>425155</v>
      </c>
      <c r="AE313" s="375">
        <f t="shared" si="251"/>
        <v>599719</v>
      </c>
      <c r="AF313" s="375">
        <f t="shared" si="251"/>
        <v>716536.39999999944</v>
      </c>
      <c r="AG313" s="375">
        <v>871003</v>
      </c>
      <c r="AH313" s="375">
        <f t="shared" si="252"/>
        <v>798978</v>
      </c>
      <c r="AI313" s="375">
        <v>672600.5</v>
      </c>
      <c r="AJ313" s="375">
        <v>585211</v>
      </c>
      <c r="AK313" s="375">
        <v>602313.05999999994</v>
      </c>
      <c r="AL313" s="375">
        <f t="shared" si="235"/>
        <v>680813.9</v>
      </c>
      <c r="AM313" s="375">
        <f t="shared" si="235"/>
        <v>696975.27</v>
      </c>
      <c r="AN313" s="375">
        <f t="shared" si="235"/>
        <v>929512.03400130011</v>
      </c>
      <c r="AO313" s="375">
        <f t="shared" si="235"/>
        <v>939631.09374954482</v>
      </c>
      <c r="AP313" s="375">
        <f t="shared" si="235"/>
        <v>887430.55349999992</v>
      </c>
      <c r="AS313" s="692"/>
      <c r="AT313" s="456" t="s">
        <v>36</v>
      </c>
      <c r="AU313" s="566">
        <f t="shared" si="236"/>
        <v>2488</v>
      </c>
      <c r="AV313" s="566">
        <f t="shared" si="236"/>
        <v>2482</v>
      </c>
      <c r="AW313" s="566">
        <f t="shared" si="236"/>
        <v>2478</v>
      </c>
      <c r="AX313" s="566">
        <f t="shared" si="236"/>
        <v>2537</v>
      </c>
      <c r="AY313" s="566">
        <f t="shared" si="236"/>
        <v>2522</v>
      </c>
      <c r="AZ313" s="566">
        <f t="shared" si="236"/>
        <v>2840</v>
      </c>
      <c r="BA313" s="566">
        <f t="shared" si="236"/>
        <v>2919</v>
      </c>
      <c r="BB313" s="566">
        <v>3276</v>
      </c>
      <c r="BC313" s="566">
        <f t="shared" si="236"/>
        <v>3283</v>
      </c>
      <c r="BD313" s="566">
        <v>3332</v>
      </c>
      <c r="BE313" s="566">
        <f t="shared" si="236"/>
        <v>3225</v>
      </c>
      <c r="BF313" s="566">
        <f t="shared" si="236"/>
        <v>3349</v>
      </c>
      <c r="BG313" s="566">
        <f t="shared" si="236"/>
        <v>3513</v>
      </c>
      <c r="BH313" s="566">
        <f t="shared" si="236"/>
        <v>3807</v>
      </c>
      <c r="BI313" s="566">
        <f t="shared" si="236"/>
        <v>3842</v>
      </c>
      <c r="BJ313" s="566">
        <f t="shared" si="236"/>
        <v>4049</v>
      </c>
      <c r="BK313" s="566">
        <f t="shared" si="236"/>
        <v>3998</v>
      </c>
      <c r="BN313" s="692"/>
      <c r="BO313" s="456" t="s">
        <v>36</v>
      </c>
      <c r="BP313" s="566">
        <f t="shared" si="237"/>
        <v>3295</v>
      </c>
      <c r="BQ313" s="566">
        <f t="shared" si="237"/>
        <v>3604</v>
      </c>
      <c r="BR313" s="566">
        <f t="shared" si="237"/>
        <v>3855</v>
      </c>
      <c r="BS313" s="566">
        <f t="shared" si="237"/>
        <v>3890</v>
      </c>
      <c r="BT313" s="566">
        <f t="shared" si="237"/>
        <v>4068</v>
      </c>
      <c r="BU313" s="566">
        <f t="shared" si="237"/>
        <v>4769</v>
      </c>
      <c r="BV313" s="566">
        <f t="shared" si="237"/>
        <v>5479</v>
      </c>
      <c r="BW313" s="566">
        <f t="shared" si="237"/>
        <v>6321</v>
      </c>
      <c r="BX313" s="566">
        <f t="shared" si="237"/>
        <v>6483</v>
      </c>
      <c r="BY313" s="566">
        <f t="shared" si="237"/>
        <v>6748</v>
      </c>
      <c r="BZ313" s="566">
        <f t="shared" si="237"/>
        <v>6322</v>
      </c>
      <c r="CA313" s="566">
        <v>6499</v>
      </c>
      <c r="CB313" s="566">
        <v>6738</v>
      </c>
      <c r="CC313" s="566">
        <f t="shared" si="238"/>
        <v>7027</v>
      </c>
      <c r="CD313" s="566">
        <f t="shared" si="238"/>
        <v>7031</v>
      </c>
      <c r="CE313" s="566">
        <f t="shared" si="238"/>
        <v>7487</v>
      </c>
      <c r="CF313" s="566">
        <f t="shared" si="238"/>
        <v>7359</v>
      </c>
    </row>
    <row r="314" spans="2:84">
      <c r="C314" s="363"/>
      <c r="D314" s="363"/>
      <c r="E314" s="363"/>
      <c r="X314" s="363"/>
      <c r="Y314" s="442" t="s">
        <v>41</v>
      </c>
      <c r="Z314" s="578">
        <f t="shared" ref="Z314:AF314" si="264">(Z307+Z309)/CJ17*100</f>
        <v>15.399958746313217</v>
      </c>
      <c r="AA314" s="578">
        <f t="shared" si="264"/>
        <v>15.92004255699181</v>
      </c>
      <c r="AB314" s="578">
        <f t="shared" si="264"/>
        <v>15.624578064618824</v>
      </c>
      <c r="AC314" s="578">
        <f t="shared" si="264"/>
        <v>15.218716083242539</v>
      </c>
      <c r="AD314" s="578">
        <f t="shared" si="264"/>
        <v>14.520091812946584</v>
      </c>
      <c r="AE314" s="578">
        <f t="shared" si="264"/>
        <v>13.865023002266131</v>
      </c>
      <c r="AF314" s="578">
        <f t="shared" si="264"/>
        <v>14.302510399387181</v>
      </c>
      <c r="AG314" s="578">
        <v>16.276833784000825</v>
      </c>
      <c r="AH314" s="578">
        <f>(AH307+AH309+$W$13*AH308)/CR17*100</f>
        <v>17.958268710099428</v>
      </c>
      <c r="AI314" s="578">
        <v>19.699628480307542</v>
      </c>
      <c r="AJ314" s="578">
        <v>19.857979644618183</v>
      </c>
      <c r="AK314" s="578">
        <v>20.631229949727413</v>
      </c>
      <c r="AL314" s="578">
        <f>(AL307+AL309+$W$13*AL308)/CV17*100</f>
        <v>21.957539348211338</v>
      </c>
      <c r="AM314" s="578">
        <f>(AM307+AM309+$W$13*AM308)/CW17*100</f>
        <v>23.77969928235493</v>
      </c>
      <c r="AN314" s="578">
        <f>(AN307+AN309+$W$13*AN308)/CX17*100</f>
        <v>23.40687361842765</v>
      </c>
      <c r="AO314" s="578">
        <f>(AO307+AO309+$W$13*AO308)/CY17*100</f>
        <v>25.029254340448482</v>
      </c>
      <c r="AP314" s="578">
        <f>(AP307+AP309+$W$13*AP308)/CZ17*100</f>
        <v>27.915775789565377</v>
      </c>
      <c r="AS314" s="692"/>
      <c r="AT314" s="427" t="s">
        <v>162</v>
      </c>
      <c r="AU314" s="566">
        <f t="shared" si="236"/>
        <v>0</v>
      </c>
      <c r="AV314" s="566">
        <f t="shared" si="236"/>
        <v>0</v>
      </c>
      <c r="AW314" s="566">
        <f t="shared" si="236"/>
        <v>0</v>
      </c>
      <c r="AX314" s="566">
        <f t="shared" si="236"/>
        <v>0</v>
      </c>
      <c r="AY314" s="566">
        <f t="shared" si="236"/>
        <v>0</v>
      </c>
      <c r="AZ314" s="566">
        <f t="shared" si="236"/>
        <v>0</v>
      </c>
      <c r="BA314" s="566">
        <f t="shared" si="236"/>
        <v>0</v>
      </c>
      <c r="BB314" s="566">
        <v>0</v>
      </c>
      <c r="BC314" s="566">
        <f t="shared" si="236"/>
        <v>0</v>
      </c>
      <c r="BD314" s="566">
        <v>0</v>
      </c>
      <c r="BE314" s="566">
        <f t="shared" si="236"/>
        <v>0</v>
      </c>
      <c r="BF314" s="566">
        <f t="shared" si="236"/>
        <v>330</v>
      </c>
      <c r="BG314" s="566">
        <f t="shared" si="236"/>
        <v>304</v>
      </c>
      <c r="BH314" s="566">
        <f t="shared" si="236"/>
        <v>345</v>
      </c>
      <c r="BI314" s="566">
        <f t="shared" si="236"/>
        <v>289</v>
      </c>
      <c r="BJ314" s="566">
        <f t="shared" si="236"/>
        <v>295</v>
      </c>
      <c r="BK314" s="566">
        <f t="shared" si="236"/>
        <v>288</v>
      </c>
      <c r="BN314" s="692"/>
      <c r="BO314" s="427" t="s">
        <v>162</v>
      </c>
      <c r="BP314" s="566">
        <f t="shared" si="237"/>
        <v>0</v>
      </c>
      <c r="BQ314" s="566">
        <f t="shared" si="237"/>
        <v>0</v>
      </c>
      <c r="BR314" s="566">
        <f t="shared" si="237"/>
        <v>0</v>
      </c>
      <c r="BS314" s="566">
        <f t="shared" si="237"/>
        <v>0</v>
      </c>
      <c r="BT314" s="566">
        <f t="shared" si="237"/>
        <v>0</v>
      </c>
      <c r="BU314" s="566">
        <f t="shared" si="237"/>
        <v>0</v>
      </c>
      <c r="BV314" s="566">
        <f t="shared" si="237"/>
        <v>0</v>
      </c>
      <c r="BW314" s="566">
        <f t="shared" si="237"/>
        <v>0</v>
      </c>
      <c r="BX314" s="566">
        <f t="shared" si="237"/>
        <v>0</v>
      </c>
      <c r="BY314" s="566">
        <f t="shared" si="237"/>
        <v>0</v>
      </c>
      <c r="BZ314" s="566">
        <f t="shared" si="237"/>
        <v>0</v>
      </c>
      <c r="CA314" s="566">
        <v>655</v>
      </c>
      <c r="CB314" s="566">
        <v>594</v>
      </c>
      <c r="CC314" s="566">
        <f t="shared" si="238"/>
        <v>670</v>
      </c>
      <c r="CD314" s="566">
        <f t="shared" si="238"/>
        <v>565</v>
      </c>
      <c r="CE314" s="566">
        <f t="shared" si="238"/>
        <v>555</v>
      </c>
      <c r="CF314" s="566">
        <f t="shared" si="238"/>
        <v>548</v>
      </c>
    </row>
    <row r="315" spans="2:84" ht="18" customHeight="1">
      <c r="C315" s="363"/>
      <c r="D315" s="363"/>
      <c r="E315" s="363"/>
      <c r="X315" s="363"/>
      <c r="AN315" s="360"/>
      <c r="AS315" s="692"/>
      <c r="AT315" s="456" t="s">
        <v>37</v>
      </c>
      <c r="AU315" s="566">
        <f t="shared" si="236"/>
        <v>148</v>
      </c>
      <c r="AV315" s="566">
        <f t="shared" si="236"/>
        <v>174</v>
      </c>
      <c r="AW315" s="566">
        <f t="shared" si="236"/>
        <v>143</v>
      </c>
      <c r="AX315" s="566">
        <f t="shared" si="236"/>
        <v>177</v>
      </c>
      <c r="AY315" s="566">
        <f t="shared" si="236"/>
        <v>197</v>
      </c>
      <c r="AZ315" s="566">
        <f t="shared" si="236"/>
        <v>239</v>
      </c>
      <c r="BA315" s="566">
        <f t="shared" si="236"/>
        <v>214</v>
      </c>
      <c r="BB315" s="566">
        <v>277</v>
      </c>
      <c r="BC315" s="566">
        <f t="shared" si="236"/>
        <v>296</v>
      </c>
      <c r="BD315" s="566">
        <v>307</v>
      </c>
      <c r="BE315" s="566">
        <f t="shared" si="236"/>
        <v>283</v>
      </c>
      <c r="BF315" s="566">
        <f t="shared" si="236"/>
        <v>263</v>
      </c>
      <c r="BG315" s="566">
        <f t="shared" si="236"/>
        <v>302</v>
      </c>
      <c r="BH315" s="566">
        <f t="shared" si="236"/>
        <v>348</v>
      </c>
      <c r="BI315" s="566">
        <f t="shared" si="236"/>
        <v>387</v>
      </c>
      <c r="BJ315" s="566">
        <f t="shared" si="236"/>
        <v>395</v>
      </c>
      <c r="BK315" s="566">
        <f t="shared" si="236"/>
        <v>327</v>
      </c>
      <c r="BN315" s="692"/>
      <c r="BO315" s="456" t="s">
        <v>37</v>
      </c>
      <c r="BP315" s="566">
        <f t="shared" si="237"/>
        <v>168</v>
      </c>
      <c r="BQ315" s="566">
        <f t="shared" si="237"/>
        <v>223</v>
      </c>
      <c r="BR315" s="566">
        <f t="shared" si="237"/>
        <v>176</v>
      </c>
      <c r="BS315" s="566">
        <f t="shared" si="237"/>
        <v>204</v>
      </c>
      <c r="BT315" s="566">
        <f t="shared" si="237"/>
        <v>240</v>
      </c>
      <c r="BU315" s="566">
        <f t="shared" si="237"/>
        <v>309</v>
      </c>
      <c r="BV315" s="566">
        <f t="shared" si="237"/>
        <v>321</v>
      </c>
      <c r="BW315" s="566">
        <f t="shared" si="237"/>
        <v>448</v>
      </c>
      <c r="BX315" s="566">
        <f t="shared" si="237"/>
        <v>474</v>
      </c>
      <c r="BY315" s="566">
        <f t="shared" si="237"/>
        <v>504</v>
      </c>
      <c r="BZ315" s="566">
        <f t="shared" si="237"/>
        <v>501</v>
      </c>
      <c r="CA315" s="566">
        <v>467</v>
      </c>
      <c r="CB315" s="566">
        <v>501</v>
      </c>
      <c r="CC315" s="566">
        <f t="shared" si="238"/>
        <v>567</v>
      </c>
      <c r="CD315" s="566">
        <f t="shared" si="238"/>
        <v>633</v>
      </c>
      <c r="CE315" s="566">
        <f t="shared" si="238"/>
        <v>645</v>
      </c>
      <c r="CF315" s="566">
        <f t="shared" si="238"/>
        <v>600</v>
      </c>
    </row>
    <row r="316" spans="2:84">
      <c r="C316" s="363"/>
      <c r="D316" s="363"/>
      <c r="E316" s="363"/>
      <c r="X316" s="363"/>
      <c r="Z316" s="427"/>
      <c r="AA316" s="427"/>
      <c r="AB316" s="427"/>
      <c r="AN316" s="360"/>
      <c r="AS316" s="693"/>
      <c r="AT316" s="567" t="s">
        <v>38</v>
      </c>
      <c r="AU316" s="568">
        <f t="shared" si="236"/>
        <v>355</v>
      </c>
      <c r="AV316" s="568">
        <f t="shared" si="236"/>
        <v>363</v>
      </c>
      <c r="AW316" s="569">
        <f t="shared" si="236"/>
        <v>362</v>
      </c>
      <c r="AX316" s="568">
        <f t="shared" si="236"/>
        <v>370</v>
      </c>
      <c r="AY316" s="568">
        <f t="shared" si="236"/>
        <v>399</v>
      </c>
      <c r="AZ316" s="569">
        <f t="shared" si="236"/>
        <v>525</v>
      </c>
      <c r="BA316" s="569">
        <f t="shared" si="236"/>
        <v>730</v>
      </c>
      <c r="BB316" s="569">
        <v>945</v>
      </c>
      <c r="BC316" s="569">
        <f t="shared" si="236"/>
        <v>918</v>
      </c>
      <c r="BD316" s="569">
        <v>923</v>
      </c>
      <c r="BE316" s="569">
        <f t="shared" si="236"/>
        <v>983</v>
      </c>
      <c r="BF316" s="569">
        <f t="shared" si="236"/>
        <v>927</v>
      </c>
      <c r="BG316" s="569">
        <f t="shared" si="236"/>
        <v>1008</v>
      </c>
      <c r="BH316" s="569">
        <f t="shared" si="236"/>
        <v>1046</v>
      </c>
      <c r="BI316" s="569">
        <f t="shared" si="236"/>
        <v>860</v>
      </c>
      <c r="BJ316" s="569">
        <f t="shared" si="236"/>
        <v>940</v>
      </c>
      <c r="BK316" s="569">
        <f t="shared" si="236"/>
        <v>877</v>
      </c>
      <c r="BN316" s="693"/>
      <c r="BO316" s="567" t="s">
        <v>38</v>
      </c>
      <c r="BP316" s="568">
        <f t="shared" si="237"/>
        <v>448</v>
      </c>
      <c r="BQ316" s="568">
        <f t="shared" si="237"/>
        <v>486</v>
      </c>
      <c r="BR316" s="569">
        <f t="shared" si="237"/>
        <v>548</v>
      </c>
      <c r="BS316" s="568">
        <f t="shared" si="237"/>
        <v>512</v>
      </c>
      <c r="BT316" s="568">
        <f t="shared" si="237"/>
        <v>572</v>
      </c>
      <c r="BU316" s="569">
        <f t="shared" si="237"/>
        <v>871</v>
      </c>
      <c r="BV316" s="569">
        <f t="shared" si="237"/>
        <v>1196</v>
      </c>
      <c r="BW316" s="569">
        <f t="shared" si="237"/>
        <v>1534</v>
      </c>
      <c r="BX316" s="569">
        <f t="shared" si="237"/>
        <v>1414</v>
      </c>
      <c r="BY316" s="569">
        <f t="shared" si="237"/>
        <v>1512</v>
      </c>
      <c r="BZ316" s="569">
        <f t="shared" si="237"/>
        <v>1699</v>
      </c>
      <c r="CA316" s="569">
        <v>1518</v>
      </c>
      <c r="CB316" s="569">
        <v>1579</v>
      </c>
      <c r="CC316" s="569">
        <f t="shared" si="238"/>
        <v>1695</v>
      </c>
      <c r="CD316" s="569">
        <f t="shared" si="238"/>
        <v>1379</v>
      </c>
      <c r="CE316" s="569">
        <f t="shared" si="238"/>
        <v>1554</v>
      </c>
      <c r="CF316" s="569">
        <f t="shared" si="238"/>
        <v>1554</v>
      </c>
    </row>
    <row r="317" spans="2:84" ht="18" customHeight="1">
      <c r="C317" s="377"/>
      <c r="D317" s="377"/>
      <c r="E317" s="377"/>
      <c r="F317" s="377"/>
      <c r="G317" s="377"/>
      <c r="H317" s="377"/>
      <c r="M317" s="377"/>
      <c r="N317" s="377"/>
      <c r="X317" s="363"/>
      <c r="Z317" s="427"/>
      <c r="AA317" s="427"/>
      <c r="AB317" s="427"/>
      <c r="AN317" s="360"/>
      <c r="AS317" s="694" t="s">
        <v>101</v>
      </c>
      <c r="AT317" s="484" t="s">
        <v>33</v>
      </c>
      <c r="AU317" s="565">
        <f t="shared" si="236"/>
        <v>4230</v>
      </c>
      <c r="AV317" s="565">
        <f t="shared" si="236"/>
        <v>4413</v>
      </c>
      <c r="AW317" s="565">
        <f t="shared" si="236"/>
        <v>4538</v>
      </c>
      <c r="AX317" s="565">
        <f t="shared" si="236"/>
        <v>4178</v>
      </c>
      <c r="AY317" s="565">
        <f t="shared" si="236"/>
        <v>4981</v>
      </c>
      <c r="AZ317" s="565">
        <f t="shared" si="236"/>
        <v>7801</v>
      </c>
      <c r="BA317" s="565">
        <f t="shared" si="236"/>
        <v>5714</v>
      </c>
      <c r="BB317" s="565">
        <v>4737</v>
      </c>
      <c r="BC317" s="565">
        <f t="shared" si="236"/>
        <v>3619</v>
      </c>
      <c r="BD317" s="565">
        <v>3138</v>
      </c>
      <c r="BE317" s="565">
        <f t="shared" si="236"/>
        <v>2538</v>
      </c>
      <c r="BF317" s="565">
        <f t="shared" si="236"/>
        <v>2020</v>
      </c>
      <c r="BG317" s="565">
        <f t="shared" si="236"/>
        <v>1815</v>
      </c>
      <c r="BH317" s="565">
        <f t="shared" si="236"/>
        <v>2067</v>
      </c>
      <c r="BI317" s="565">
        <f t="shared" si="236"/>
        <v>2970</v>
      </c>
      <c r="BJ317" s="565">
        <f t="shared" si="236"/>
        <v>2013</v>
      </c>
      <c r="BK317" s="565">
        <f t="shared" si="236"/>
        <v>1470</v>
      </c>
      <c r="BN317" s="694" t="s">
        <v>70</v>
      </c>
      <c r="BO317" s="484" t="s">
        <v>33</v>
      </c>
      <c r="BP317" s="565">
        <f t="shared" si="237"/>
        <v>20386</v>
      </c>
      <c r="BQ317" s="565">
        <f t="shared" si="237"/>
        <v>21662</v>
      </c>
      <c r="BR317" s="565">
        <f t="shared" si="237"/>
        <v>22041</v>
      </c>
      <c r="BS317" s="565">
        <f t="shared" si="237"/>
        <v>21173</v>
      </c>
      <c r="BT317" s="565">
        <f t="shared" si="237"/>
        <v>24116</v>
      </c>
      <c r="BU317" s="565">
        <f t="shared" si="237"/>
        <v>29695</v>
      </c>
      <c r="BV317" s="565">
        <f t="shared" si="237"/>
        <v>19314</v>
      </c>
      <c r="BW317" s="565">
        <f t="shared" si="237"/>
        <v>17256</v>
      </c>
      <c r="BX317" s="565">
        <f t="shared" si="237"/>
        <v>15281</v>
      </c>
      <c r="BY317" s="565">
        <f t="shared" si="237"/>
        <v>14784</v>
      </c>
      <c r="BZ317" s="565">
        <f t="shared" si="237"/>
        <v>14041</v>
      </c>
      <c r="CA317" s="565">
        <v>15219</v>
      </c>
      <c r="CB317" s="565">
        <v>14321</v>
      </c>
      <c r="CC317" s="565">
        <f t="shared" si="238"/>
        <v>14398</v>
      </c>
      <c r="CD317" s="565">
        <f t="shared" si="238"/>
        <v>14807</v>
      </c>
      <c r="CE317" s="565">
        <f t="shared" si="238"/>
        <v>13171</v>
      </c>
      <c r="CF317" s="565">
        <f t="shared" si="238"/>
        <v>9351</v>
      </c>
    </row>
    <row r="318" spans="2:84">
      <c r="C318" s="377"/>
      <c r="D318" s="377"/>
      <c r="E318" s="377"/>
      <c r="F318" s="377"/>
      <c r="G318" s="377"/>
      <c r="H318" s="377"/>
      <c r="M318" s="377"/>
      <c r="N318" s="377"/>
      <c r="X318" s="363"/>
      <c r="Z318" s="427"/>
      <c r="AA318" s="427"/>
      <c r="AB318" s="427"/>
      <c r="AN318" s="360"/>
      <c r="AS318" s="692"/>
      <c r="AT318" s="456" t="s">
        <v>9</v>
      </c>
      <c r="AU318" s="566">
        <f t="shared" si="236"/>
        <v>4112</v>
      </c>
      <c r="AV318" s="566">
        <f t="shared" si="236"/>
        <v>3779</v>
      </c>
      <c r="AW318" s="566">
        <f t="shared" si="236"/>
        <v>3851</v>
      </c>
      <c r="AX318" s="566">
        <f t="shared" si="236"/>
        <v>3687</v>
      </c>
      <c r="AY318" s="566">
        <f t="shared" si="236"/>
        <v>4130</v>
      </c>
      <c r="AZ318" s="566">
        <f t="shared" si="236"/>
        <v>5982</v>
      </c>
      <c r="BA318" s="566">
        <f t="shared" si="236"/>
        <v>5384</v>
      </c>
      <c r="BB318" s="566">
        <v>4863</v>
      </c>
      <c r="BC318" s="566">
        <f t="shared" si="236"/>
        <v>3861</v>
      </c>
      <c r="BD318" s="566">
        <v>3337</v>
      </c>
      <c r="BE318" s="566">
        <f t="shared" si="236"/>
        <v>2758</v>
      </c>
      <c r="BF318" s="566">
        <f t="shared" si="236"/>
        <v>2288</v>
      </c>
      <c r="BG318" s="566">
        <f t="shared" si="236"/>
        <v>1960</v>
      </c>
      <c r="BH318" s="566">
        <f t="shared" si="236"/>
        <v>2144</v>
      </c>
      <c r="BI318" s="566">
        <f t="shared" si="236"/>
        <v>2882</v>
      </c>
      <c r="BJ318" s="566">
        <f t="shared" si="236"/>
        <v>2682</v>
      </c>
      <c r="BK318" s="566">
        <f t="shared" si="236"/>
        <v>1909</v>
      </c>
      <c r="BN318" s="692"/>
      <c r="BO318" s="456" t="s">
        <v>9</v>
      </c>
      <c r="BP318" s="566">
        <f t="shared" si="237"/>
        <v>15750</v>
      </c>
      <c r="BQ318" s="566">
        <f t="shared" si="237"/>
        <v>15601</v>
      </c>
      <c r="BR318" s="566">
        <f t="shared" si="237"/>
        <v>15897</v>
      </c>
      <c r="BS318" s="566">
        <f t="shared" si="237"/>
        <v>15403</v>
      </c>
      <c r="BT318" s="566">
        <f t="shared" si="237"/>
        <v>16373</v>
      </c>
      <c r="BU318" s="566">
        <f t="shared" si="237"/>
        <v>20044</v>
      </c>
      <c r="BV318" s="566">
        <f t="shared" si="237"/>
        <v>15438</v>
      </c>
      <c r="BW318" s="566">
        <f t="shared" si="237"/>
        <v>14344</v>
      </c>
      <c r="BX318" s="566">
        <f t="shared" si="237"/>
        <v>12733</v>
      </c>
      <c r="BY318" s="566">
        <f t="shared" si="237"/>
        <v>11794</v>
      </c>
      <c r="BZ318" s="566">
        <f t="shared" si="237"/>
        <v>11242</v>
      </c>
      <c r="CA318" s="566">
        <v>12222</v>
      </c>
      <c r="CB318" s="566">
        <v>11788</v>
      </c>
      <c r="CC318" s="566">
        <f t="shared" si="238"/>
        <v>11544</v>
      </c>
      <c r="CD318" s="566">
        <f t="shared" si="238"/>
        <v>11745</v>
      </c>
      <c r="CE318" s="566">
        <f t="shared" si="238"/>
        <v>11436</v>
      </c>
      <c r="CF318" s="566">
        <f t="shared" si="238"/>
        <v>8722</v>
      </c>
    </row>
    <row r="319" spans="2:84">
      <c r="C319" s="377"/>
      <c r="D319" s="377"/>
      <c r="E319" s="377"/>
      <c r="F319" s="377"/>
      <c r="G319" s="377"/>
      <c r="H319" s="377"/>
      <c r="M319" s="377"/>
      <c r="N319" s="377"/>
      <c r="X319" s="213"/>
      <c r="Z319" s="427"/>
      <c r="AA319" s="427"/>
      <c r="AB319" s="427"/>
      <c r="AN319" s="360"/>
      <c r="AS319" s="692"/>
      <c r="AT319" s="456" t="s">
        <v>34</v>
      </c>
      <c r="AU319" s="566">
        <f t="shared" ref="AU319:BK323" si="265">SUM(AU20,AU43,AU66,AU89,AU112,AU135,AU158,AU181,AU204,AU227,AU250,AU273,AU296)</f>
        <v>3730</v>
      </c>
      <c r="AV319" s="566">
        <f t="shared" si="265"/>
        <v>3270</v>
      </c>
      <c r="AW319" s="566">
        <f t="shared" si="265"/>
        <v>3346</v>
      </c>
      <c r="AX319" s="566">
        <f t="shared" si="265"/>
        <v>3174</v>
      </c>
      <c r="AY319" s="566">
        <f t="shared" si="265"/>
        <v>3572</v>
      </c>
      <c r="AZ319" s="566">
        <f t="shared" si="265"/>
        <v>4631</v>
      </c>
      <c r="BA319" s="566">
        <f t="shared" si="265"/>
        <v>4603</v>
      </c>
      <c r="BB319" s="566">
        <v>4653</v>
      </c>
      <c r="BC319" s="566">
        <f t="shared" si="265"/>
        <v>3913</v>
      </c>
      <c r="BD319" s="566">
        <v>3199</v>
      </c>
      <c r="BE319" s="566">
        <f t="shared" si="265"/>
        <v>2757</v>
      </c>
      <c r="BF319" s="566">
        <f t="shared" si="265"/>
        <v>2407</v>
      </c>
      <c r="BG319" s="566">
        <f t="shared" si="265"/>
        <v>2087</v>
      </c>
      <c r="BH319" s="566">
        <f t="shared" si="265"/>
        <v>2035</v>
      </c>
      <c r="BI319" s="566">
        <f t="shared" si="265"/>
        <v>2648</v>
      </c>
      <c r="BJ319" s="566">
        <f t="shared" si="265"/>
        <v>2851</v>
      </c>
      <c r="BK319" s="566">
        <f t="shared" si="265"/>
        <v>2236</v>
      </c>
      <c r="BN319" s="692"/>
      <c r="BO319" s="456" t="s">
        <v>34</v>
      </c>
      <c r="BP319" s="566">
        <f t="shared" ref="BP319:BZ323" si="266">SUM(BP20,BP43,BP66,BP89,BP112,BP135,BP158,BP181,BP204,BP227,BP250,BP273,BP296)</f>
        <v>14542</v>
      </c>
      <c r="BQ319" s="566">
        <f t="shared" si="266"/>
        <v>11333</v>
      </c>
      <c r="BR319" s="566">
        <f t="shared" si="266"/>
        <v>11756</v>
      </c>
      <c r="BS319" s="566">
        <f t="shared" si="266"/>
        <v>11322</v>
      </c>
      <c r="BT319" s="566">
        <f t="shared" si="266"/>
        <v>11985</v>
      </c>
      <c r="BU319" s="566">
        <f t="shared" si="266"/>
        <v>13806</v>
      </c>
      <c r="BV319" s="566">
        <f t="shared" si="266"/>
        <v>12343</v>
      </c>
      <c r="BW319" s="566">
        <f t="shared" si="266"/>
        <v>11970</v>
      </c>
      <c r="BX319" s="566">
        <f t="shared" si="266"/>
        <v>10713</v>
      </c>
      <c r="BY319" s="566">
        <f t="shared" si="266"/>
        <v>9751</v>
      </c>
      <c r="BZ319" s="566">
        <f t="shared" si="266"/>
        <v>9286</v>
      </c>
      <c r="CA319" s="566">
        <v>9111</v>
      </c>
      <c r="CB319" s="566">
        <v>9765</v>
      </c>
      <c r="CC319" s="566">
        <f t="shared" ref="CC319:CF323" si="267">SUM(CC20,CC43,CC66,CC89,CC112,CC135,CC158,CC181,CC204,CC227,CC250,CC273,CC296)</f>
        <v>9862</v>
      </c>
      <c r="CD319" s="566">
        <f t="shared" si="267"/>
        <v>9934</v>
      </c>
      <c r="CE319" s="566">
        <f t="shared" si="267"/>
        <v>10019</v>
      </c>
      <c r="CF319" s="566">
        <f t="shared" si="267"/>
        <v>8589</v>
      </c>
    </row>
    <row r="320" spans="2:84">
      <c r="C320" s="363"/>
      <c r="D320" s="363"/>
      <c r="E320" s="363"/>
      <c r="Z320" s="427"/>
      <c r="AA320" s="427"/>
      <c r="AB320" s="427"/>
      <c r="AD320" s="360" t="s">
        <v>14</v>
      </c>
      <c r="AN320" s="360"/>
      <c r="AP320" s="406"/>
      <c r="AS320" s="692"/>
      <c r="AT320" s="456" t="s">
        <v>36</v>
      </c>
      <c r="AU320" s="566">
        <f t="shared" si="265"/>
        <v>1447</v>
      </c>
      <c r="AV320" s="566">
        <f t="shared" si="265"/>
        <v>1590</v>
      </c>
      <c r="AW320" s="566">
        <f t="shared" si="265"/>
        <v>1762</v>
      </c>
      <c r="AX320" s="566">
        <f t="shared" si="265"/>
        <v>1703</v>
      </c>
      <c r="AY320" s="566">
        <f t="shared" si="265"/>
        <v>1736</v>
      </c>
      <c r="AZ320" s="566">
        <f t="shared" si="265"/>
        <v>2023</v>
      </c>
      <c r="BA320" s="566">
        <f t="shared" si="265"/>
        <v>2453</v>
      </c>
      <c r="BB320" s="566">
        <v>2847</v>
      </c>
      <c r="BC320" s="566">
        <f t="shared" si="265"/>
        <v>2932</v>
      </c>
      <c r="BD320" s="566">
        <v>2932</v>
      </c>
      <c r="BE320" s="566">
        <f t="shared" si="265"/>
        <v>2618</v>
      </c>
      <c r="BF320" s="566">
        <f t="shared" si="265"/>
        <v>2403</v>
      </c>
      <c r="BG320" s="566">
        <f t="shared" si="265"/>
        <v>2231</v>
      </c>
      <c r="BH320" s="566">
        <f t="shared" si="265"/>
        <v>2128</v>
      </c>
      <c r="BI320" s="566">
        <f t="shared" si="265"/>
        <v>1985</v>
      </c>
      <c r="BJ320" s="566">
        <f t="shared" si="265"/>
        <v>2296</v>
      </c>
      <c r="BK320" s="566">
        <f t="shared" si="265"/>
        <v>2445</v>
      </c>
      <c r="BN320" s="692"/>
      <c r="BO320" s="456" t="s">
        <v>36</v>
      </c>
      <c r="BP320" s="566">
        <f t="shared" si="266"/>
        <v>4374</v>
      </c>
      <c r="BQ320" s="566">
        <f t="shared" si="266"/>
        <v>4427</v>
      </c>
      <c r="BR320" s="566">
        <f t="shared" si="266"/>
        <v>4530</v>
      </c>
      <c r="BS320" s="566">
        <f t="shared" si="266"/>
        <v>4456</v>
      </c>
      <c r="BT320" s="566">
        <f t="shared" si="266"/>
        <v>4448</v>
      </c>
      <c r="BU320" s="566">
        <f t="shared" si="266"/>
        <v>4967</v>
      </c>
      <c r="BV320" s="566">
        <f t="shared" si="266"/>
        <v>5403</v>
      </c>
      <c r="BW320" s="566">
        <f t="shared" si="266"/>
        <v>5952</v>
      </c>
      <c r="BX320" s="566">
        <f t="shared" si="266"/>
        <v>5997</v>
      </c>
      <c r="BY320" s="566">
        <f t="shared" si="266"/>
        <v>6062</v>
      </c>
      <c r="BZ320" s="566">
        <f t="shared" si="266"/>
        <v>5776</v>
      </c>
      <c r="CA320" s="566">
        <v>5715</v>
      </c>
      <c r="CB320" s="566">
        <v>5920</v>
      </c>
      <c r="CC320" s="566">
        <f t="shared" si="267"/>
        <v>6403</v>
      </c>
      <c r="CD320" s="566">
        <f t="shared" si="267"/>
        <v>6279</v>
      </c>
      <c r="CE320" s="566">
        <f t="shared" si="267"/>
        <v>6556</v>
      </c>
      <c r="CF320" s="566">
        <f t="shared" si="267"/>
        <v>6552</v>
      </c>
    </row>
    <row r="321" spans="3:84" ht="22.5">
      <c r="C321" s="372"/>
      <c r="D321" s="372"/>
      <c r="E321" s="372"/>
      <c r="Y321" s="689" t="s">
        <v>129</v>
      </c>
      <c r="Z321" s="690"/>
      <c r="AA321" s="690"/>
      <c r="AB321" s="690"/>
      <c r="AC321" s="690"/>
      <c r="AD321" s="690"/>
      <c r="AE321" s="690"/>
      <c r="AF321" s="690"/>
      <c r="AG321" s="690"/>
      <c r="AH321" s="690"/>
      <c r="AI321" s="690"/>
      <c r="AJ321" s="690"/>
      <c r="AK321" s="690"/>
      <c r="AL321" s="690"/>
      <c r="AM321" s="690"/>
      <c r="AN321" s="690"/>
      <c r="AO321" s="690"/>
      <c r="AP321" s="579"/>
      <c r="AS321" s="692"/>
      <c r="AT321" s="427" t="s">
        <v>162</v>
      </c>
      <c r="AU321" s="566">
        <f t="shared" si="265"/>
        <v>0</v>
      </c>
      <c r="AV321" s="566">
        <f t="shared" si="265"/>
        <v>0</v>
      </c>
      <c r="AW321" s="566">
        <f t="shared" si="265"/>
        <v>0</v>
      </c>
      <c r="AX321" s="566">
        <f t="shared" si="265"/>
        <v>0</v>
      </c>
      <c r="AY321" s="566">
        <f t="shared" si="265"/>
        <v>0</v>
      </c>
      <c r="AZ321" s="566">
        <f t="shared" si="265"/>
        <v>0</v>
      </c>
      <c r="BA321" s="566">
        <f t="shared" si="265"/>
        <v>0</v>
      </c>
      <c r="BB321" s="566">
        <v>0</v>
      </c>
      <c r="BC321" s="566">
        <f t="shared" si="265"/>
        <v>0</v>
      </c>
      <c r="BD321" s="566">
        <v>0</v>
      </c>
      <c r="BE321" s="566">
        <f t="shared" si="265"/>
        <v>0</v>
      </c>
      <c r="BF321" s="566">
        <f t="shared" si="265"/>
        <v>211</v>
      </c>
      <c r="BG321" s="566">
        <f t="shared" si="265"/>
        <v>189</v>
      </c>
      <c r="BH321" s="566">
        <f t="shared" si="265"/>
        <v>192</v>
      </c>
      <c r="BI321" s="566">
        <f t="shared" si="265"/>
        <v>146</v>
      </c>
      <c r="BJ321" s="566">
        <f t="shared" si="265"/>
        <v>157</v>
      </c>
      <c r="BK321" s="566">
        <f t="shared" si="265"/>
        <v>167</v>
      </c>
      <c r="BN321" s="692"/>
      <c r="BO321" s="427" t="s">
        <v>162</v>
      </c>
      <c r="BP321" s="566">
        <f t="shared" si="266"/>
        <v>0</v>
      </c>
      <c r="BQ321" s="566">
        <f t="shared" si="266"/>
        <v>0</v>
      </c>
      <c r="BR321" s="566">
        <f t="shared" si="266"/>
        <v>0</v>
      </c>
      <c r="BS321" s="566">
        <f t="shared" si="266"/>
        <v>0</v>
      </c>
      <c r="BT321" s="566">
        <f t="shared" si="266"/>
        <v>0</v>
      </c>
      <c r="BU321" s="566">
        <f t="shared" si="266"/>
        <v>0</v>
      </c>
      <c r="BV321" s="566">
        <f t="shared" si="266"/>
        <v>0</v>
      </c>
      <c r="BW321" s="566">
        <f t="shared" si="266"/>
        <v>0</v>
      </c>
      <c r="BX321" s="566">
        <f t="shared" si="266"/>
        <v>0</v>
      </c>
      <c r="BY321" s="566">
        <f t="shared" si="266"/>
        <v>0</v>
      </c>
      <c r="BZ321" s="566">
        <f t="shared" si="266"/>
        <v>0</v>
      </c>
      <c r="CA321" s="566">
        <v>532</v>
      </c>
      <c r="CB321" s="566">
        <v>473</v>
      </c>
      <c r="CC321" s="566">
        <f t="shared" si="267"/>
        <v>579</v>
      </c>
      <c r="CD321" s="566">
        <f t="shared" si="267"/>
        <v>488</v>
      </c>
      <c r="CE321" s="566">
        <f t="shared" si="267"/>
        <v>508</v>
      </c>
      <c r="CF321" s="566">
        <f t="shared" si="267"/>
        <v>487</v>
      </c>
    </row>
    <row r="322" spans="3:84">
      <c r="D322" s="360" t="s">
        <v>14</v>
      </c>
      <c r="Y322" s="647" t="s">
        <v>135</v>
      </c>
      <c r="Z322" s="648"/>
      <c r="AA322" s="648"/>
      <c r="AB322" s="648"/>
      <c r="AC322" s="648"/>
      <c r="AD322" s="648"/>
      <c r="AE322" s="648"/>
      <c r="AF322" s="648"/>
      <c r="AG322" s="648"/>
      <c r="AH322" s="648"/>
      <c r="AI322" s="648"/>
      <c r="AJ322" s="648"/>
      <c r="AK322" s="648"/>
      <c r="AL322" s="648"/>
      <c r="AM322" s="648"/>
      <c r="AN322" s="648"/>
      <c r="AO322" s="648"/>
      <c r="AP322" s="518"/>
      <c r="AS322" s="692"/>
      <c r="AT322" s="456" t="s">
        <v>37</v>
      </c>
      <c r="AU322" s="566">
        <f t="shared" si="265"/>
        <v>75</v>
      </c>
      <c r="AV322" s="566">
        <f t="shared" si="265"/>
        <v>108</v>
      </c>
      <c r="AW322" s="566">
        <f t="shared" si="265"/>
        <v>73</v>
      </c>
      <c r="AX322" s="566">
        <f t="shared" si="265"/>
        <v>85</v>
      </c>
      <c r="AY322" s="566">
        <f t="shared" si="265"/>
        <v>94</v>
      </c>
      <c r="AZ322" s="566">
        <f t="shared" si="265"/>
        <v>138</v>
      </c>
      <c r="BA322" s="566">
        <f t="shared" si="265"/>
        <v>144</v>
      </c>
      <c r="BB322" s="566">
        <v>211</v>
      </c>
      <c r="BC322" s="566">
        <f t="shared" si="265"/>
        <v>221</v>
      </c>
      <c r="BD322" s="566">
        <v>220</v>
      </c>
      <c r="BE322" s="566">
        <f t="shared" si="265"/>
        <v>207</v>
      </c>
      <c r="BF322" s="566">
        <f t="shared" si="265"/>
        <v>181</v>
      </c>
      <c r="BG322" s="566">
        <f t="shared" si="265"/>
        <v>189</v>
      </c>
      <c r="BH322" s="566">
        <f t="shared" si="265"/>
        <v>189</v>
      </c>
      <c r="BI322" s="566">
        <f t="shared" si="265"/>
        <v>212</v>
      </c>
      <c r="BJ322" s="566">
        <f t="shared" si="265"/>
        <v>235</v>
      </c>
      <c r="BK322" s="566">
        <f t="shared" si="265"/>
        <v>247</v>
      </c>
      <c r="BN322" s="692"/>
      <c r="BO322" s="456" t="s">
        <v>37</v>
      </c>
      <c r="BP322" s="566">
        <f t="shared" si="266"/>
        <v>244</v>
      </c>
      <c r="BQ322" s="566">
        <f t="shared" si="266"/>
        <v>304</v>
      </c>
      <c r="BR322" s="566">
        <f t="shared" si="266"/>
        <v>245</v>
      </c>
      <c r="BS322" s="566">
        <f t="shared" si="266"/>
        <v>280</v>
      </c>
      <c r="BT322" s="566">
        <f t="shared" si="266"/>
        <v>302</v>
      </c>
      <c r="BU322" s="566">
        <f t="shared" si="266"/>
        <v>389</v>
      </c>
      <c r="BV322" s="566">
        <f t="shared" si="266"/>
        <v>331</v>
      </c>
      <c r="BW322" s="566">
        <f t="shared" si="266"/>
        <v>458</v>
      </c>
      <c r="BX322" s="566">
        <f t="shared" si="266"/>
        <v>467</v>
      </c>
      <c r="BY322" s="566">
        <f t="shared" si="266"/>
        <v>479</v>
      </c>
      <c r="BZ322" s="566">
        <f t="shared" si="266"/>
        <v>432</v>
      </c>
      <c r="CA322" s="566">
        <v>400</v>
      </c>
      <c r="CB322" s="566">
        <v>442</v>
      </c>
      <c r="CC322" s="566">
        <f t="shared" si="267"/>
        <v>493</v>
      </c>
      <c r="CD322" s="566">
        <f t="shared" si="267"/>
        <v>578</v>
      </c>
      <c r="CE322" s="566">
        <f t="shared" si="267"/>
        <v>572</v>
      </c>
      <c r="CF322" s="566">
        <f t="shared" si="267"/>
        <v>512</v>
      </c>
    </row>
    <row r="323" spans="3:84">
      <c r="O323" s="368"/>
      <c r="P323" s="368"/>
      <c r="Q323" s="368"/>
      <c r="R323" s="368"/>
      <c r="S323" s="368"/>
      <c r="Y323" s="188"/>
      <c r="Z323" s="361" t="s">
        <v>124</v>
      </c>
      <c r="AA323" s="361" t="s">
        <v>123</v>
      </c>
      <c r="AB323" s="361" t="s">
        <v>122</v>
      </c>
      <c r="AC323" s="361" t="s">
        <v>49</v>
      </c>
      <c r="AD323" s="361" t="s">
        <v>48</v>
      </c>
      <c r="AE323" s="361" t="s">
        <v>47</v>
      </c>
      <c r="AF323" s="361" t="s">
        <v>46</v>
      </c>
      <c r="AG323" s="361" t="s">
        <v>45</v>
      </c>
      <c r="AH323" s="361" t="s">
        <v>44</v>
      </c>
      <c r="AI323" s="361" t="s">
        <v>43</v>
      </c>
      <c r="AJ323" s="361" t="s">
        <v>96</v>
      </c>
      <c r="AK323" s="361" t="s">
        <v>69</v>
      </c>
      <c r="AL323" s="361" t="s">
        <v>77</v>
      </c>
      <c r="AM323" s="361" t="s">
        <v>161</v>
      </c>
      <c r="AN323" s="361" t="s">
        <v>175</v>
      </c>
      <c r="AO323" s="361" t="str">
        <f>AO302</f>
        <v>2019-20</v>
      </c>
      <c r="AP323" s="580" t="s">
        <v>174</v>
      </c>
      <c r="AS323" s="693"/>
      <c r="AT323" s="567" t="s">
        <v>38</v>
      </c>
      <c r="AU323" s="568">
        <f t="shared" si="265"/>
        <v>177</v>
      </c>
      <c r="AV323" s="568">
        <f t="shared" si="265"/>
        <v>200</v>
      </c>
      <c r="AW323" s="569">
        <f t="shared" si="265"/>
        <v>248</v>
      </c>
      <c r="AX323" s="568">
        <f t="shared" si="265"/>
        <v>200</v>
      </c>
      <c r="AY323" s="568">
        <f t="shared" si="265"/>
        <v>201</v>
      </c>
      <c r="AZ323" s="569">
        <f t="shared" si="265"/>
        <v>358</v>
      </c>
      <c r="BA323" s="569">
        <f t="shared" si="265"/>
        <v>493</v>
      </c>
      <c r="BB323" s="569">
        <v>629</v>
      </c>
      <c r="BC323" s="569">
        <f t="shared" si="265"/>
        <v>546</v>
      </c>
      <c r="BD323" s="569">
        <v>576</v>
      </c>
      <c r="BE323" s="569">
        <f t="shared" si="265"/>
        <v>652</v>
      </c>
      <c r="BF323" s="569">
        <f t="shared" si="265"/>
        <v>519</v>
      </c>
      <c r="BG323" s="569">
        <f t="shared" si="265"/>
        <v>495</v>
      </c>
      <c r="BH323" s="569">
        <f t="shared" si="265"/>
        <v>527</v>
      </c>
      <c r="BI323" s="569">
        <f t="shared" si="265"/>
        <v>457</v>
      </c>
      <c r="BJ323" s="569">
        <f t="shared" si="265"/>
        <v>504</v>
      </c>
      <c r="BK323" s="569">
        <f t="shared" si="265"/>
        <v>528</v>
      </c>
      <c r="BN323" s="693"/>
      <c r="BO323" s="567" t="s">
        <v>38</v>
      </c>
      <c r="BP323" s="568">
        <f t="shared" si="266"/>
        <v>499</v>
      </c>
      <c r="BQ323" s="568">
        <f t="shared" si="266"/>
        <v>551</v>
      </c>
      <c r="BR323" s="569">
        <f t="shared" si="266"/>
        <v>597</v>
      </c>
      <c r="BS323" s="568">
        <f t="shared" si="266"/>
        <v>566</v>
      </c>
      <c r="BT323" s="568">
        <f t="shared" si="266"/>
        <v>539</v>
      </c>
      <c r="BU323" s="569">
        <f t="shared" si="266"/>
        <v>803</v>
      </c>
      <c r="BV323" s="569">
        <f t="shared" si="266"/>
        <v>1090</v>
      </c>
      <c r="BW323" s="569">
        <f t="shared" si="266"/>
        <v>1375</v>
      </c>
      <c r="BX323" s="569">
        <f t="shared" si="266"/>
        <v>1283</v>
      </c>
      <c r="BY323" s="569">
        <f t="shared" si="266"/>
        <v>1365</v>
      </c>
      <c r="BZ323" s="569">
        <f t="shared" si="266"/>
        <v>1508</v>
      </c>
      <c r="CA323" s="569">
        <v>1380</v>
      </c>
      <c r="CB323" s="569">
        <v>1395</v>
      </c>
      <c r="CC323" s="569">
        <f t="shared" si="267"/>
        <v>1453</v>
      </c>
      <c r="CD323" s="569">
        <f t="shared" si="267"/>
        <v>1227</v>
      </c>
      <c r="CE323" s="569">
        <f t="shared" si="267"/>
        <v>1310</v>
      </c>
      <c r="CF323" s="569">
        <f t="shared" si="267"/>
        <v>1240</v>
      </c>
    </row>
    <row r="324" spans="3:84">
      <c r="O324" s="213"/>
      <c r="P324" s="213"/>
      <c r="Q324" s="213"/>
      <c r="R324" s="213"/>
      <c r="S324" s="213"/>
      <c r="Y324" s="456" t="s">
        <v>33</v>
      </c>
      <c r="Z324" s="71">
        <f t="shared" ref="Z324:AF326" si="268">(Z303-AU303-AU310-AU317)/Z303</f>
        <v>8.9163995431266352E-2</v>
      </c>
      <c r="AA324" s="71">
        <f t="shared" si="268"/>
        <v>9.1890214467967732E-2</v>
      </c>
      <c r="AB324" s="71">
        <f t="shared" si="268"/>
        <v>9.7364102220584781E-2</v>
      </c>
      <c r="AC324" s="71">
        <f t="shared" si="268"/>
        <v>0.10249578414839798</v>
      </c>
      <c r="AD324" s="71">
        <f t="shared" si="268"/>
        <v>9.8052788394979981E-2</v>
      </c>
      <c r="AE324" s="71">
        <f t="shared" si="268"/>
        <v>8.9113643797016126E-2</v>
      </c>
      <c r="AF324" s="71">
        <f t="shared" si="268"/>
        <v>0.10317844766553638</v>
      </c>
      <c r="AG324" s="71">
        <v>0.12047619047619047</v>
      </c>
      <c r="AH324" s="71">
        <f>(AH303-BC303-BC310-BC317)/AH303</f>
        <v>0.15434124179707218</v>
      </c>
      <c r="AI324" s="71">
        <v>0.15933694181326116</v>
      </c>
      <c r="AJ324" s="71">
        <v>0.18038551706173483</v>
      </c>
      <c r="AK324" s="71">
        <f>(AK303-BF303-BF310-BF317)/AK303</f>
        <v>0.17298328193475085</v>
      </c>
      <c r="AL324" s="71">
        <f t="shared" ref="AL324:AP326" si="269">(AL303-BG303-BG310-BG317)/AL303</f>
        <v>0.17250054218173932</v>
      </c>
      <c r="AM324" s="71">
        <f t="shared" si="269"/>
        <v>0.1840246944902533</v>
      </c>
      <c r="AN324" s="71">
        <f t="shared" si="269"/>
        <v>0.18091327609804653</v>
      </c>
      <c r="AO324" s="71">
        <f t="shared" si="269"/>
        <v>0.20044955705407907</v>
      </c>
      <c r="AP324" s="581">
        <f t="shared" si="269"/>
        <v>0.285894344585708</v>
      </c>
      <c r="AU324" s="372"/>
      <c r="AV324" s="372"/>
      <c r="AW324" s="372"/>
      <c r="BO324" s="372"/>
      <c r="BP324" s="372"/>
      <c r="BQ324" s="372"/>
      <c r="BR324" s="372"/>
      <c r="BS324" s="372"/>
      <c r="BT324" s="372"/>
      <c r="BU324" s="372"/>
      <c r="BV324" s="372"/>
      <c r="BW324" s="372"/>
      <c r="BX324" s="372"/>
      <c r="BY324" s="372"/>
      <c r="BZ324" s="372"/>
      <c r="CA324" s="372"/>
      <c r="CB324" s="372"/>
      <c r="CC324" s="372"/>
      <c r="CD324" s="373"/>
      <c r="CE324" s="373"/>
      <c r="CF324" s="373"/>
    </row>
    <row r="325" spans="3:84">
      <c r="O325" s="362"/>
      <c r="P325" s="362"/>
      <c r="Q325" s="362"/>
      <c r="R325" s="362"/>
      <c r="S325" s="362"/>
      <c r="Y325" s="456" t="s">
        <v>9</v>
      </c>
      <c r="Z325" s="71">
        <f t="shared" si="268"/>
        <v>7.0439940682155214E-2</v>
      </c>
      <c r="AA325" s="71">
        <f t="shared" si="268"/>
        <v>8.6377933704331E-2</v>
      </c>
      <c r="AB325" s="71">
        <f t="shared" si="268"/>
        <v>8.2798641253066615E-2</v>
      </c>
      <c r="AC325" s="71">
        <f t="shared" si="268"/>
        <v>8.7093992526588102E-2</v>
      </c>
      <c r="AD325" s="71">
        <f t="shared" si="268"/>
        <v>8.4876129147661211E-2</v>
      </c>
      <c r="AE325" s="71">
        <f t="shared" si="268"/>
        <v>7.7997758685095259E-2</v>
      </c>
      <c r="AF325" s="71">
        <f t="shared" si="268"/>
        <v>8.3448374351406673E-2</v>
      </c>
      <c r="AG325" s="71">
        <v>8.9737133648907244E-2</v>
      </c>
      <c r="AH325" s="71">
        <f>(AH304-BC304-BC311-BC318)/AH304</f>
        <v>0.11434286641076931</v>
      </c>
      <c r="AI325" s="71">
        <v>0.12420132272166798</v>
      </c>
      <c r="AJ325" s="71">
        <v>0.14233933605661353</v>
      </c>
      <c r="AK325" s="71">
        <f>(AK304-BF304-BF311-BF318)/AK304</f>
        <v>0.13853385444174501</v>
      </c>
      <c r="AL325" s="71">
        <f t="shared" si="269"/>
        <v>0.14315941867587281</v>
      </c>
      <c r="AM325" s="71">
        <f t="shared" si="269"/>
        <v>0.15955401768550556</v>
      </c>
      <c r="AN325" s="71">
        <f t="shared" si="269"/>
        <v>0.15881345041764833</v>
      </c>
      <c r="AO325" s="71">
        <f t="shared" si="269"/>
        <v>0.16721364394469251</v>
      </c>
      <c r="AP325" s="582">
        <f t="shared" si="269"/>
        <v>0.21095188009466212</v>
      </c>
      <c r="AV325" s="360" t="s">
        <v>14</v>
      </c>
      <c r="BQ325" s="360" t="s">
        <v>14</v>
      </c>
      <c r="CE325" s="213"/>
    </row>
    <row r="326" spans="3:84">
      <c r="O326" s="116"/>
      <c r="P326" s="116"/>
      <c r="Q326" s="116"/>
      <c r="R326" s="116"/>
      <c r="S326" s="116"/>
      <c r="Y326" s="456" t="s">
        <v>34</v>
      </c>
      <c r="Z326" s="71">
        <f t="shared" si="268"/>
        <v>9.7247982355005258E-2</v>
      </c>
      <c r="AA326" s="71">
        <f t="shared" si="268"/>
        <v>8.4534476042072454E-2</v>
      </c>
      <c r="AB326" s="71">
        <f t="shared" si="268"/>
        <v>8.412145345943256E-2</v>
      </c>
      <c r="AC326" s="71">
        <f t="shared" si="268"/>
        <v>8.1779606532081786E-2</v>
      </c>
      <c r="AD326" s="71">
        <f t="shared" si="268"/>
        <v>8.2003599280143974E-2</v>
      </c>
      <c r="AE326" s="71">
        <f t="shared" si="268"/>
        <v>7.8250025979424292E-2</v>
      </c>
      <c r="AF326" s="71">
        <f t="shared" si="268"/>
        <v>8.2166415924082858E-2</v>
      </c>
      <c r="AG326" s="71">
        <v>7.8270257302225157E-2</v>
      </c>
      <c r="AH326" s="71">
        <f>(AH305-BC305-BC312-BC319)/AH305</f>
        <v>0.10087606287039423</v>
      </c>
      <c r="AI326" s="71">
        <v>0.11215268411114108</v>
      </c>
      <c r="AJ326" s="71">
        <v>0.13208991579093882</v>
      </c>
      <c r="AK326" s="71">
        <f>(AK305-BF305-BF312-BF319)/AK305</f>
        <v>0.13807502261813626</v>
      </c>
      <c r="AL326" s="71">
        <f t="shared" si="269"/>
        <v>0.13609545037367249</v>
      </c>
      <c r="AM326" s="71">
        <f t="shared" si="269"/>
        <v>0.14155310686574948</v>
      </c>
      <c r="AN326" s="71">
        <f t="shared" si="269"/>
        <v>0.14609731373542828</v>
      </c>
      <c r="AO326" s="71">
        <f t="shared" si="269"/>
        <v>0.15705936634881576</v>
      </c>
      <c r="AP326" s="582">
        <f t="shared" si="269"/>
        <v>0.16549543218552354</v>
      </c>
      <c r="BB326" s="360" t="s">
        <v>14</v>
      </c>
      <c r="BE326" s="360" t="s">
        <v>14</v>
      </c>
      <c r="CE326" s="213"/>
    </row>
    <row r="327" spans="3:84">
      <c r="O327" s="116"/>
      <c r="P327" s="116"/>
      <c r="Q327" s="116"/>
      <c r="R327" s="116"/>
      <c r="S327" s="116"/>
      <c r="Y327" s="456" t="s">
        <v>36</v>
      </c>
      <c r="Z327" s="71">
        <f t="shared" ref="Z327:AF327" si="270">(Z307-AU306-AU313-AU320)/Z307</f>
        <v>9.4632559515008138E-2</v>
      </c>
      <c r="AA327" s="71">
        <f t="shared" si="270"/>
        <v>8.4775594015840422E-2</v>
      </c>
      <c r="AB327" s="71">
        <f t="shared" si="270"/>
        <v>8.263142608190531E-2</v>
      </c>
      <c r="AC327" s="71">
        <f t="shared" si="270"/>
        <v>7.2513400833829664E-2</v>
      </c>
      <c r="AD327" s="71">
        <f t="shared" si="270"/>
        <v>7.7071005917159763E-2</v>
      </c>
      <c r="AE327" s="71">
        <f t="shared" si="270"/>
        <v>7.6167728237791929E-2</v>
      </c>
      <c r="AF327" s="71">
        <f t="shared" si="270"/>
        <v>7.0139557266602509E-2</v>
      </c>
      <c r="AG327" s="71">
        <v>6.5588202927258726E-2</v>
      </c>
      <c r="AH327" s="71">
        <f>(AH307-BC306-BC313-BC320)/AH307</f>
        <v>7.1374581578663207E-2</v>
      </c>
      <c r="AI327" s="71">
        <v>7.4728975897273966E-2</v>
      </c>
      <c r="AJ327" s="71">
        <v>9.0859451785519268E-2</v>
      </c>
      <c r="AK327" s="71">
        <f>(AK307-BF306-BF313-BF320)/AK307</f>
        <v>9.7872340425531917E-2</v>
      </c>
      <c r="AL327" s="71">
        <f t="shared" ref="AL327:AP327" si="271">(AL307-BG306-BG313-BG320)/AL307</f>
        <v>0.11325715441399535</v>
      </c>
      <c r="AM327" s="71">
        <f t="shared" si="271"/>
        <v>0.11912166619545754</v>
      </c>
      <c r="AN327" s="71">
        <f t="shared" si="271"/>
        <v>0.12435765673175746</v>
      </c>
      <c r="AO327" s="71">
        <f t="shared" si="271"/>
        <v>0.13267534282470084</v>
      </c>
      <c r="AP327" s="582">
        <f t="shared" si="271"/>
        <v>0.13720316622691292</v>
      </c>
      <c r="AU327" s="360" t="s">
        <v>14</v>
      </c>
      <c r="BB327" s="360" t="s">
        <v>14</v>
      </c>
      <c r="BE327" s="360" t="s">
        <v>14</v>
      </c>
      <c r="CE327" s="213"/>
    </row>
    <row r="328" spans="3:84">
      <c r="O328" s="116"/>
      <c r="P328" s="116"/>
      <c r="Q328" s="116"/>
      <c r="R328" s="116"/>
      <c r="S328" s="116"/>
      <c r="Y328" s="456" t="s">
        <v>37</v>
      </c>
      <c r="Z328" s="71">
        <f t="shared" ref="Z328:AF329" si="272">(Z309-AU308-AU315-AU322)/Z309</f>
        <v>7.5156576200417533E-2</v>
      </c>
      <c r="AA328" s="71">
        <f t="shared" si="272"/>
        <v>7.6512455516014238E-2</v>
      </c>
      <c r="AB328" s="71">
        <f t="shared" si="272"/>
        <v>5.6433408577878104E-2</v>
      </c>
      <c r="AC328" s="71">
        <f t="shared" si="272"/>
        <v>6.8376068376068383E-2</v>
      </c>
      <c r="AD328" s="71">
        <f t="shared" si="272"/>
        <v>6.3706563706563704E-2</v>
      </c>
      <c r="AE328" s="71">
        <f t="shared" si="272"/>
        <v>6.0221870047543584E-2</v>
      </c>
      <c r="AF328" s="71">
        <f t="shared" si="272"/>
        <v>6.623586429725363E-2</v>
      </c>
      <c r="AG328" s="71">
        <v>6.1776061776061778E-2</v>
      </c>
      <c r="AH328" s="71">
        <f>(AH309-BC308-BC315-BC322)/AH309</f>
        <v>5.118601747815231E-2</v>
      </c>
      <c r="AI328" s="71">
        <v>5.6320400500625784E-2</v>
      </c>
      <c r="AJ328" s="71">
        <v>5.6451612903225805E-2</v>
      </c>
      <c r="AK328" s="71">
        <f>(AK309-BF308-BF315-BF322)/AK309</f>
        <v>8.0555555555555561E-2</v>
      </c>
      <c r="AL328" s="71">
        <f t="shared" ref="AL328:AP329" si="273">(AL309-BG308-BG315-BG322)/AL309</f>
        <v>7.1989528795811525E-2</v>
      </c>
      <c r="AM328" s="71">
        <f t="shared" si="273"/>
        <v>7.9667063020214035E-2</v>
      </c>
      <c r="AN328" s="71">
        <f t="shared" si="273"/>
        <v>7.6923076923076927E-2</v>
      </c>
      <c r="AO328" s="71">
        <f t="shared" si="273"/>
        <v>7.2522982635342181E-2</v>
      </c>
      <c r="AP328" s="582">
        <f t="shared" si="273"/>
        <v>9.9137931034482762E-2</v>
      </c>
      <c r="CE328" s="213"/>
    </row>
    <row r="329" spans="3:84">
      <c r="O329" s="116"/>
      <c r="P329" s="116"/>
      <c r="Q329" s="116"/>
      <c r="R329" s="116"/>
      <c r="S329" s="116"/>
      <c r="Y329" s="456" t="s">
        <v>38</v>
      </c>
      <c r="Z329" s="71">
        <f t="shared" si="272"/>
        <v>8.9201877934272297E-2</v>
      </c>
      <c r="AA329" s="71">
        <f t="shared" si="272"/>
        <v>6.6231343283582086E-2</v>
      </c>
      <c r="AB329" s="71">
        <f t="shared" si="272"/>
        <v>6.8870523415977963E-2</v>
      </c>
      <c r="AC329" s="71">
        <f t="shared" si="272"/>
        <v>6.4947468958930277E-2</v>
      </c>
      <c r="AD329" s="71">
        <f t="shared" si="272"/>
        <v>6.1553030303030304E-2</v>
      </c>
      <c r="AE329" s="71">
        <f t="shared" si="272"/>
        <v>7.9595704358812386E-2</v>
      </c>
      <c r="AF329" s="71">
        <f t="shared" si="272"/>
        <v>6.8932503590234562E-2</v>
      </c>
      <c r="AG329" s="71">
        <v>6.7636649626425488E-2</v>
      </c>
      <c r="AH329" s="71">
        <f>(AH310-BC309-BC316-BC323)/AH310</f>
        <v>5.926809864757359E-2</v>
      </c>
      <c r="AI329" s="71">
        <v>7.2557762464531814E-2</v>
      </c>
      <c r="AJ329" s="71">
        <v>8.2038308637513546E-2</v>
      </c>
      <c r="AK329" s="71">
        <f>(AK310-BF309-BF316-BF323)/AK310</f>
        <v>9.2514395393474086E-2</v>
      </c>
      <c r="AL329" s="71">
        <f t="shared" si="273"/>
        <v>7.7148080438756858E-2</v>
      </c>
      <c r="AM329" s="71">
        <f t="shared" si="273"/>
        <v>0.10680628272251309</v>
      </c>
      <c r="AN329" s="71">
        <f t="shared" si="273"/>
        <v>0.10640870616686819</v>
      </c>
      <c r="AO329" s="71">
        <f t="shared" si="273"/>
        <v>9.1820987654320993E-2</v>
      </c>
      <c r="AP329" s="582">
        <f t="shared" si="273"/>
        <v>0.11531261699737926</v>
      </c>
      <c r="BX329" s="360" t="s">
        <v>14</v>
      </c>
      <c r="CE329" s="213"/>
    </row>
    <row r="330" spans="3:84">
      <c r="O330" s="116"/>
      <c r="P330" s="116"/>
      <c r="Q330" s="116"/>
      <c r="R330" s="116"/>
      <c r="S330" s="116"/>
      <c r="Y330" s="456"/>
      <c r="Z330" s="71"/>
      <c r="AA330" s="71"/>
      <c r="AB330" s="71"/>
      <c r="AC330" s="71"/>
      <c r="AD330" s="71"/>
      <c r="AE330" s="71"/>
      <c r="AF330" s="71"/>
      <c r="AG330" s="71"/>
      <c r="AH330" s="71"/>
      <c r="AI330" s="71"/>
      <c r="AJ330" s="71"/>
      <c r="AK330" s="71"/>
      <c r="AL330" s="71"/>
      <c r="AM330" s="71"/>
      <c r="AN330" s="71"/>
      <c r="AO330" s="71"/>
      <c r="AP330" s="582"/>
      <c r="BF330" s="360" t="s">
        <v>14</v>
      </c>
      <c r="CE330" s="213"/>
    </row>
    <row r="331" spans="3:84">
      <c r="O331" s="116"/>
      <c r="P331" s="116"/>
      <c r="Q331" s="116"/>
      <c r="R331" s="116"/>
      <c r="S331" s="116"/>
      <c r="Y331" s="684" t="s">
        <v>144</v>
      </c>
      <c r="Z331" s="682"/>
      <c r="AA331" s="682"/>
      <c r="AB331" s="682"/>
      <c r="AC331" s="682"/>
      <c r="AD331" s="682"/>
      <c r="AE331" s="682"/>
      <c r="AF331" s="682"/>
      <c r="AG331" s="682"/>
      <c r="AH331" s="682"/>
      <c r="AI331" s="682"/>
      <c r="AJ331" s="682"/>
      <c r="AK331" s="682"/>
      <c r="AL331" s="682"/>
      <c r="AM331" s="682"/>
      <c r="AN331" s="682"/>
      <c r="AO331" s="682"/>
      <c r="AP331" s="502"/>
      <c r="CE331" s="213"/>
    </row>
    <row r="332" spans="3:84">
      <c r="O332" s="116"/>
      <c r="P332" s="116"/>
      <c r="Q332" s="116"/>
      <c r="R332" s="116"/>
      <c r="S332" s="116"/>
      <c r="Y332" s="188"/>
      <c r="Z332" s="361" t="s">
        <v>124</v>
      </c>
      <c r="AA332" s="361" t="s">
        <v>123</v>
      </c>
      <c r="AB332" s="361" t="s">
        <v>122</v>
      </c>
      <c r="AC332" s="361" t="s">
        <v>49</v>
      </c>
      <c r="AD332" s="361" t="s">
        <v>48</v>
      </c>
      <c r="AE332" s="361" t="s">
        <v>47</v>
      </c>
      <c r="AF332" s="361" t="s">
        <v>46</v>
      </c>
      <c r="AG332" s="361" t="s">
        <v>45</v>
      </c>
      <c r="AH332" s="361" t="s">
        <v>44</v>
      </c>
      <c r="AI332" s="361" t="s">
        <v>43</v>
      </c>
      <c r="AJ332" s="361" t="s">
        <v>96</v>
      </c>
      <c r="AK332" s="361" t="s">
        <v>69</v>
      </c>
      <c r="AL332" s="361" t="str">
        <f>AL323</f>
        <v>2016-17</v>
      </c>
      <c r="AM332" s="361" t="str">
        <f>AM323</f>
        <v>2017-18</v>
      </c>
      <c r="AN332" s="361" t="str">
        <f>AN323</f>
        <v>2018-19</v>
      </c>
      <c r="AO332" s="361" t="str">
        <f>AO323</f>
        <v>2019-20</v>
      </c>
      <c r="AP332" s="580" t="s">
        <v>174</v>
      </c>
      <c r="CE332" s="213"/>
    </row>
    <row r="333" spans="3:84">
      <c r="O333" s="116"/>
      <c r="P333" s="116"/>
      <c r="Q333" s="116"/>
      <c r="R333" s="116"/>
      <c r="S333" s="116"/>
      <c r="Y333" s="456" t="s">
        <v>33</v>
      </c>
      <c r="Z333" s="71">
        <f t="shared" ref="Z333:AF333" si="274">AU303/Z$303</f>
        <v>0.31516893261117868</v>
      </c>
      <c r="AA333" s="71">
        <f t="shared" si="274"/>
        <v>0.31249568995241706</v>
      </c>
      <c r="AB333" s="71">
        <f t="shared" si="274"/>
        <v>0.30736510701008141</v>
      </c>
      <c r="AC333" s="71">
        <f t="shared" si="274"/>
        <v>0.32401349072512647</v>
      </c>
      <c r="AD333" s="71">
        <f t="shared" si="274"/>
        <v>0.30700935985794686</v>
      </c>
      <c r="AE333" s="71">
        <f t="shared" si="274"/>
        <v>0.26759252270611616</v>
      </c>
      <c r="AF333" s="71">
        <f t="shared" si="274"/>
        <v>0.27193799605022917</v>
      </c>
      <c r="AG333" s="71">
        <v>0.28781746031746031</v>
      </c>
      <c r="AH333" s="71">
        <f>BC303/AH$303</f>
        <v>0.31621235066464748</v>
      </c>
      <c r="AI333" s="71">
        <v>0.32353687415426252</v>
      </c>
      <c r="AJ333" s="71">
        <v>0.33889033602500651</v>
      </c>
      <c r="AK333" s="71">
        <f>BF303/AK$303</f>
        <v>0.35460964129199807</v>
      </c>
      <c r="AL333" s="71">
        <f t="shared" ref="AL333:AP333" si="275">BG303/AL$303</f>
        <v>0.35788332248969856</v>
      </c>
      <c r="AM333" s="71">
        <f t="shared" si="275"/>
        <v>0.34906338534398917</v>
      </c>
      <c r="AN333" s="71">
        <f t="shared" si="275"/>
        <v>0.32960059723777529</v>
      </c>
      <c r="AO333" s="71">
        <f t="shared" si="275"/>
        <v>0.3448807792322271</v>
      </c>
      <c r="AP333" s="581">
        <f t="shared" si="275"/>
        <v>0.33647523016220954</v>
      </c>
      <c r="CE333" s="213"/>
    </row>
    <row r="334" spans="3:84">
      <c r="O334" s="116"/>
      <c r="P334" s="116"/>
      <c r="Q334" s="116"/>
      <c r="R334" s="116"/>
      <c r="S334" s="116"/>
      <c r="Y334" s="456" t="s">
        <v>9</v>
      </c>
      <c r="Z334" s="71">
        <f t="shared" ref="Z334:AF334" si="276">AU304/Z$304</f>
        <v>0.28551655956500249</v>
      </c>
      <c r="AA334" s="71">
        <f t="shared" si="276"/>
        <v>0.29900798451488025</v>
      </c>
      <c r="AB334" s="71">
        <f t="shared" si="276"/>
        <v>0.30194376297414605</v>
      </c>
      <c r="AC334" s="71">
        <f t="shared" si="276"/>
        <v>0.30219411708345312</v>
      </c>
      <c r="AD334" s="71">
        <f t="shared" si="276"/>
        <v>0.30037563724174937</v>
      </c>
      <c r="AE334" s="71">
        <f t="shared" si="276"/>
        <v>0.27108703772880088</v>
      </c>
      <c r="AF334" s="71">
        <f t="shared" si="276"/>
        <v>0.26324558480506499</v>
      </c>
      <c r="AG334" s="71">
        <v>0.26467922247960518</v>
      </c>
      <c r="AH334" s="71">
        <f>BC304/AH$304</f>
        <v>0.28777639617235229</v>
      </c>
      <c r="AI334" s="71">
        <v>0.30282479542652169</v>
      </c>
      <c r="AJ334" s="71">
        <v>0.31902652321500491</v>
      </c>
      <c r="AK334" s="71">
        <f>BF304/AK$304</f>
        <v>0.35090313721347838</v>
      </c>
      <c r="AL334" s="71">
        <f t="shared" ref="AL334:AP334" si="277">BG304/AL$304</f>
        <v>0.34495239155855001</v>
      </c>
      <c r="AM334" s="71">
        <f t="shared" si="277"/>
        <v>0.34058329214038557</v>
      </c>
      <c r="AN334" s="71">
        <f t="shared" si="277"/>
        <v>0.3181088027414864</v>
      </c>
      <c r="AO334" s="71">
        <f t="shared" si="277"/>
        <v>0.32027761338569966</v>
      </c>
      <c r="AP334" s="582">
        <f t="shared" si="277"/>
        <v>0.33506442282408627</v>
      </c>
      <c r="CE334" s="213"/>
    </row>
    <row r="335" spans="3:84">
      <c r="O335" s="116"/>
      <c r="P335" s="116"/>
      <c r="Q335" s="116"/>
      <c r="R335" s="116"/>
      <c r="S335" s="116"/>
      <c r="Y335" s="456" t="s">
        <v>34</v>
      </c>
      <c r="Z335" s="71">
        <f t="shared" ref="Z335:AF335" si="278">AU305/Z$305</f>
        <v>0.31966514612261265</v>
      </c>
      <c r="AA335" s="71">
        <f t="shared" si="278"/>
        <v>0.29729905207115959</v>
      </c>
      <c r="AB335" s="71">
        <f t="shared" si="278"/>
        <v>0.2975983076157292</v>
      </c>
      <c r="AC335" s="71">
        <f t="shared" si="278"/>
        <v>0.29677253439629675</v>
      </c>
      <c r="AD335" s="71">
        <f t="shared" si="278"/>
        <v>0.28944211157768446</v>
      </c>
      <c r="AE335" s="71">
        <f t="shared" si="278"/>
        <v>0.27543385638574247</v>
      </c>
      <c r="AF335" s="71">
        <f t="shared" si="278"/>
        <v>0.26437912278671449</v>
      </c>
      <c r="AG335" s="71">
        <v>0.25754213398908415</v>
      </c>
      <c r="AH335" s="71">
        <f>BC305/AH$305</f>
        <v>0.27093532594692088</v>
      </c>
      <c r="AI335" s="71">
        <v>0.29633126517399516</v>
      </c>
      <c r="AJ335" s="71">
        <v>0.30280464889693087</v>
      </c>
      <c r="AK335" s="71">
        <f>BF305/AK$305</f>
        <v>0.31964646113160278</v>
      </c>
      <c r="AL335" s="71">
        <f t="shared" ref="AL335:AP335" si="279">BG305/AL$305</f>
        <v>0.34397535072767799</v>
      </c>
      <c r="AM335" s="71">
        <f t="shared" si="279"/>
        <v>0.34061420095194628</v>
      </c>
      <c r="AN335" s="71">
        <f t="shared" si="279"/>
        <v>0.32038773441459706</v>
      </c>
      <c r="AO335" s="71">
        <f t="shared" si="279"/>
        <v>0.30685942786834819</v>
      </c>
      <c r="AP335" s="582">
        <f t="shared" si="279"/>
        <v>0.32326071679550245</v>
      </c>
      <c r="CE335" s="213"/>
    </row>
    <row r="336" spans="3:84">
      <c r="O336" s="378"/>
      <c r="P336" s="378"/>
      <c r="Q336" s="378"/>
      <c r="R336" s="378"/>
      <c r="S336" s="378"/>
      <c r="Y336" s="456" t="s">
        <v>36</v>
      </c>
      <c r="Z336" s="71">
        <f>AU306/Z307</f>
        <v>0.32352506284193405</v>
      </c>
      <c r="AA336" s="71">
        <f t="shared" ref="AA336:AF336" si="280">AV306/AA$307</f>
        <v>0.31798181284834265</v>
      </c>
      <c r="AB336" s="71">
        <f t="shared" si="280"/>
        <v>0.301626488527447</v>
      </c>
      <c r="AC336" s="71">
        <f t="shared" si="280"/>
        <v>0.29615842763549732</v>
      </c>
      <c r="AD336" s="71">
        <f t="shared" si="280"/>
        <v>0.2930473372781065</v>
      </c>
      <c r="AE336" s="71">
        <f t="shared" si="280"/>
        <v>0.27852972399150744</v>
      </c>
      <c r="AF336" s="71">
        <f t="shared" si="280"/>
        <v>0.28356592877767084</v>
      </c>
      <c r="AG336" s="71">
        <v>0.2605920545834709</v>
      </c>
      <c r="AH336" s="71">
        <f>BC306/AH$307</f>
        <v>0.25753158406219628</v>
      </c>
      <c r="AI336" s="71">
        <v>0.26597200294705819</v>
      </c>
      <c r="AJ336" s="71">
        <v>0.27104947035055149</v>
      </c>
      <c r="AK336" s="71">
        <f>BF306/AK$307</f>
        <v>0.29021276595744683</v>
      </c>
      <c r="AL336" s="71">
        <f t="shared" ref="AL336:AP336" si="281">BG306/AL$307</f>
        <v>0.30589543937708563</v>
      </c>
      <c r="AM336" s="71">
        <f t="shared" si="281"/>
        <v>0.32155310526811798</v>
      </c>
      <c r="AN336" s="71">
        <f t="shared" si="281"/>
        <v>0.33121554704288519</v>
      </c>
      <c r="AO336" s="71">
        <f t="shared" si="281"/>
        <v>0.31312778408594638</v>
      </c>
      <c r="AP336" s="582">
        <f t="shared" si="281"/>
        <v>0.29613016710642043</v>
      </c>
      <c r="CE336" s="213"/>
    </row>
    <row r="337" spans="15:83">
      <c r="O337" s="213"/>
      <c r="P337" s="213"/>
      <c r="Q337" s="213"/>
      <c r="R337" s="213"/>
      <c r="S337" s="213"/>
      <c r="Y337" s="456" t="s">
        <v>37</v>
      </c>
      <c r="Z337" s="71">
        <f t="shared" ref="Z337:AF338" si="282">AU308/Z309</f>
        <v>0.45929018789144049</v>
      </c>
      <c r="AA337" s="71">
        <f t="shared" si="282"/>
        <v>0.42170818505338076</v>
      </c>
      <c r="AB337" s="71">
        <f t="shared" si="282"/>
        <v>0.45598194130925507</v>
      </c>
      <c r="AC337" s="71">
        <f t="shared" si="282"/>
        <v>0.37179487179487181</v>
      </c>
      <c r="AD337" s="71">
        <f t="shared" si="282"/>
        <v>0.37451737451737449</v>
      </c>
      <c r="AE337" s="71">
        <f t="shared" si="282"/>
        <v>0.34231378763866877</v>
      </c>
      <c r="AF337" s="71">
        <f t="shared" si="282"/>
        <v>0.35541195476575121</v>
      </c>
      <c r="AG337" s="71">
        <v>0.31016731016731014</v>
      </c>
      <c r="AH337" s="71">
        <f>BC308/AH309</f>
        <v>0.30337078651685395</v>
      </c>
      <c r="AI337" s="71">
        <v>0.28410513141426785</v>
      </c>
      <c r="AJ337" s="71">
        <v>0.28494623655913981</v>
      </c>
      <c r="AK337" s="71">
        <f>BF308/AK309</f>
        <v>0.30277777777777776</v>
      </c>
      <c r="AL337" s="71">
        <f t="shared" ref="AL337:AP338" si="283">BG308/AL309</f>
        <v>0.28534031413612565</v>
      </c>
      <c r="AM337" s="71">
        <f t="shared" si="283"/>
        <v>0.28180737217598095</v>
      </c>
      <c r="AN337" s="71">
        <f t="shared" si="283"/>
        <v>0.30871794871794872</v>
      </c>
      <c r="AO337" s="71">
        <f t="shared" si="283"/>
        <v>0.28396322778345251</v>
      </c>
      <c r="AP337" s="582">
        <f t="shared" si="283"/>
        <v>0.28232758620689657</v>
      </c>
      <c r="CE337" s="213"/>
    </row>
    <row r="338" spans="15:83">
      <c r="Y338" s="456" t="s">
        <v>38</v>
      </c>
      <c r="Z338" s="71">
        <f t="shared" si="282"/>
        <v>0.41126760563380282</v>
      </c>
      <c r="AA338" s="71">
        <f t="shared" si="282"/>
        <v>0.40858208955223879</v>
      </c>
      <c r="AB338" s="71">
        <f t="shared" si="282"/>
        <v>0.37098255280073461</v>
      </c>
      <c r="AC338" s="71">
        <f t="shared" si="282"/>
        <v>0.39063992359121297</v>
      </c>
      <c r="AD338" s="71">
        <f t="shared" si="282"/>
        <v>0.37026515151515149</v>
      </c>
      <c r="AE338" s="71">
        <f t="shared" si="282"/>
        <v>0.36260265319014529</v>
      </c>
      <c r="AF338" s="71">
        <f t="shared" si="282"/>
        <v>0.34561991383437052</v>
      </c>
      <c r="AG338" s="71">
        <v>0.3134093590247739</v>
      </c>
      <c r="AH338" s="71">
        <f>BC309/AH310</f>
        <v>0.35839299920445505</v>
      </c>
      <c r="AI338" s="71">
        <v>0.31982164572355087</v>
      </c>
      <c r="AJ338" s="71">
        <v>0.32706902782797254</v>
      </c>
      <c r="AK338" s="71">
        <f>BF309/AK310</f>
        <v>0.35239923224568137</v>
      </c>
      <c r="AL338" s="71">
        <f t="shared" si="283"/>
        <v>0.37330895795246799</v>
      </c>
      <c r="AM338" s="71">
        <f t="shared" si="283"/>
        <v>0.34415357766143106</v>
      </c>
      <c r="AN338" s="71">
        <f t="shared" si="283"/>
        <v>0.36275695284159615</v>
      </c>
      <c r="AO338" s="71">
        <f t="shared" si="283"/>
        <v>0.35108024691358025</v>
      </c>
      <c r="AP338" s="582">
        <f t="shared" si="283"/>
        <v>0.35866716585548486</v>
      </c>
      <c r="CE338" s="213"/>
    </row>
    <row r="339" spans="15:83">
      <c r="Y339" s="456"/>
      <c r="Z339" s="71"/>
      <c r="AA339" s="71"/>
      <c r="AB339" s="71"/>
      <c r="AC339" s="71"/>
      <c r="AD339" s="71"/>
      <c r="AE339" s="71"/>
      <c r="AF339" s="71"/>
      <c r="AG339" s="71"/>
      <c r="AH339" s="71"/>
      <c r="AI339" s="71"/>
      <c r="AJ339" s="71"/>
      <c r="AK339" s="71"/>
      <c r="AL339" s="71"/>
      <c r="AM339" s="71"/>
      <c r="AN339" s="71"/>
      <c r="AO339" s="71"/>
      <c r="AP339" s="582"/>
      <c r="CE339" s="213"/>
    </row>
    <row r="340" spans="15:83">
      <c r="Y340" s="684" t="s">
        <v>126</v>
      </c>
      <c r="Z340" s="682"/>
      <c r="AA340" s="682"/>
      <c r="AB340" s="682"/>
      <c r="AC340" s="682"/>
      <c r="AD340" s="682"/>
      <c r="AE340" s="682"/>
      <c r="AF340" s="682"/>
      <c r="AG340" s="682"/>
      <c r="AH340" s="682"/>
      <c r="AI340" s="682"/>
      <c r="AJ340" s="682"/>
      <c r="AK340" s="682"/>
      <c r="AL340" s="682"/>
      <c r="AM340" s="682"/>
      <c r="AN340" s="682"/>
      <c r="AO340" s="682"/>
      <c r="AP340" s="502"/>
      <c r="CE340" s="213"/>
    </row>
    <row r="341" spans="15:83">
      <c r="Y341" s="188"/>
      <c r="Z341" s="361" t="s">
        <v>124</v>
      </c>
      <c r="AA341" s="361" t="s">
        <v>123</v>
      </c>
      <c r="AB341" s="361" t="s">
        <v>122</v>
      </c>
      <c r="AC341" s="361" t="s">
        <v>49</v>
      </c>
      <c r="AD341" s="361" t="s">
        <v>48</v>
      </c>
      <c r="AE341" s="361" t="s">
        <v>47</v>
      </c>
      <c r="AF341" s="361" t="s">
        <v>46</v>
      </c>
      <c r="AG341" s="361" t="s">
        <v>45</v>
      </c>
      <c r="AH341" s="361" t="s">
        <v>44</v>
      </c>
      <c r="AI341" s="361" t="s">
        <v>43</v>
      </c>
      <c r="AJ341" s="361" t="s">
        <v>96</v>
      </c>
      <c r="AK341" s="361" t="s">
        <v>69</v>
      </c>
      <c r="AL341" s="361" t="str">
        <f>AL332</f>
        <v>2016-17</v>
      </c>
      <c r="AM341" s="361" t="str">
        <f>AM332</f>
        <v>2017-18</v>
      </c>
      <c r="AN341" s="361" t="str">
        <f>AN332</f>
        <v>2018-19</v>
      </c>
      <c r="AO341" s="361" t="str">
        <f>AO332</f>
        <v>2019-20</v>
      </c>
      <c r="AP341" s="580" t="s">
        <v>174</v>
      </c>
      <c r="CE341" s="213"/>
    </row>
    <row r="342" spans="15:83">
      <c r="Y342" s="456" t="s">
        <v>33</v>
      </c>
      <c r="Z342" s="71">
        <f t="shared" ref="Z342:AF342" si="284">AU310/Z$303</f>
        <v>0.43981430308389519</v>
      </c>
      <c r="AA342" s="71">
        <f t="shared" si="284"/>
        <v>0.44345217571201984</v>
      </c>
      <c r="AB342" s="71">
        <f t="shared" si="284"/>
        <v>0.44327963291690392</v>
      </c>
      <c r="AC342" s="71">
        <f t="shared" si="284"/>
        <v>0.43258010118043844</v>
      </c>
      <c r="AD342" s="71">
        <f t="shared" si="284"/>
        <v>0.44502964456616606</v>
      </c>
      <c r="AE342" s="71">
        <f t="shared" si="284"/>
        <v>0.4470274486124739</v>
      </c>
      <c r="AF342" s="71">
        <f t="shared" si="284"/>
        <v>0.41196855088124607</v>
      </c>
      <c r="AG342" s="71">
        <v>0.40373015873015872</v>
      </c>
      <c r="AH342" s="71">
        <f>BC310/AH$303</f>
        <v>0.37720848056537104</v>
      </c>
      <c r="AI342" s="71">
        <v>0.38442997293640052</v>
      </c>
      <c r="AJ342" s="71">
        <v>0.37053920291742642</v>
      </c>
      <c r="AK342" s="71">
        <f>BF310/AK$303</f>
        <v>0.39043986365849698</v>
      </c>
      <c r="AL342" s="71">
        <f t="shared" ref="AL342:AP342" si="285">BG310/AL$303</f>
        <v>0.39089134677944049</v>
      </c>
      <c r="AM342" s="71">
        <f t="shared" si="285"/>
        <v>0.37950864730009726</v>
      </c>
      <c r="AN342" s="71">
        <f t="shared" si="285"/>
        <v>0.36630583551076273</v>
      </c>
      <c r="AO342" s="71">
        <f t="shared" si="285"/>
        <v>0.3659482568645599</v>
      </c>
      <c r="AP342" s="581">
        <f t="shared" si="285"/>
        <v>0.29707365190705831</v>
      </c>
      <c r="CE342" s="213"/>
    </row>
    <row r="343" spans="15:83">
      <c r="Y343" s="456" t="s">
        <v>9</v>
      </c>
      <c r="Z343" s="71">
        <f t="shared" ref="Z343:AF343" si="286">AU311/Z$304</f>
        <v>0.44078101828966881</v>
      </c>
      <c r="AA343" s="71">
        <f t="shared" si="286"/>
        <v>0.43174449552383259</v>
      </c>
      <c r="AB343" s="71">
        <f t="shared" si="286"/>
        <v>0.43357237214568789</v>
      </c>
      <c r="AC343" s="71">
        <f t="shared" si="286"/>
        <v>0.43408067452333043</v>
      </c>
      <c r="AD343" s="71">
        <f t="shared" si="286"/>
        <v>0.43005992308380286</v>
      </c>
      <c r="AE343" s="71">
        <f t="shared" si="286"/>
        <v>0.42745610758311542</v>
      </c>
      <c r="AF343" s="71">
        <f t="shared" si="286"/>
        <v>0.39701052030275624</v>
      </c>
      <c r="AG343" s="71">
        <v>0.40069493403162454</v>
      </c>
      <c r="AH343" s="71">
        <f>BC311/AH$304</f>
        <v>0.38914418554360164</v>
      </c>
      <c r="AI343" s="71">
        <v>0.38594327990135635</v>
      </c>
      <c r="AJ343" s="71">
        <v>0.37995512341062077</v>
      </c>
      <c r="AK343" s="71">
        <f>BF311/AK$304</f>
        <v>0.38972219288053239</v>
      </c>
      <c r="AL343" s="71">
        <f t="shared" ref="AL343:AP343" si="287">BG311/AL$304</f>
        <v>0.40275070995044265</v>
      </c>
      <c r="AM343" s="71">
        <f t="shared" si="287"/>
        <v>0.38210578348986651</v>
      </c>
      <c r="AN343" s="71">
        <f t="shared" si="287"/>
        <v>0.36876204754765474</v>
      </c>
      <c r="AO343" s="71">
        <f t="shared" si="287"/>
        <v>0.36821434335826114</v>
      </c>
      <c r="AP343" s="582">
        <f t="shared" si="287"/>
        <v>0.32849066526426507</v>
      </c>
      <c r="CE343" s="213"/>
    </row>
    <row r="344" spans="15:83">
      <c r="Y344" s="456" t="s">
        <v>34</v>
      </c>
      <c r="Z344" s="71">
        <f t="shared" ref="Z344:AF344" si="288">AU312/Z$305</f>
        <v>0.39611008070579978</v>
      </c>
      <c r="AA344" s="71">
        <f t="shared" si="288"/>
        <v>0.40585638228801452</v>
      </c>
      <c r="AB344" s="71">
        <f t="shared" si="288"/>
        <v>0.4100920856147337</v>
      </c>
      <c r="AC344" s="71">
        <f t="shared" si="288"/>
        <v>0.41738459560241736</v>
      </c>
      <c r="AD344" s="71">
        <f t="shared" si="288"/>
        <v>0.41427714457108578</v>
      </c>
      <c r="AE344" s="71">
        <f t="shared" si="288"/>
        <v>0.40569468980567391</v>
      </c>
      <c r="AF344" s="71">
        <f t="shared" si="288"/>
        <v>0.38710797361416505</v>
      </c>
      <c r="AG344" s="71">
        <v>0.38511365681041204</v>
      </c>
      <c r="AH344" s="71">
        <f>BC312/AH$305</f>
        <v>0.37612728678175728</v>
      </c>
      <c r="AI344" s="71">
        <v>0.37577555975182086</v>
      </c>
      <c r="AJ344" s="71">
        <v>0.37323404551464961</v>
      </c>
      <c r="AK344" s="71">
        <f>BF312/AK$305</f>
        <v>0.37476511935416523</v>
      </c>
      <c r="AL344" s="71">
        <f t="shared" ref="AL344:AP344" si="289">BG312/AL$305</f>
        <v>0.38311262619640751</v>
      </c>
      <c r="AM344" s="71">
        <f t="shared" si="289"/>
        <v>0.38514703005802958</v>
      </c>
      <c r="AN344" s="71">
        <f t="shared" si="289"/>
        <v>0.36575012671059298</v>
      </c>
      <c r="AO344" s="71">
        <f t="shared" si="289"/>
        <v>0.36068901876345738</v>
      </c>
      <c r="AP344" s="582">
        <f t="shared" si="289"/>
        <v>0.35411103302881236</v>
      </c>
      <c r="CE344" s="213"/>
    </row>
    <row r="345" spans="15:83">
      <c r="Y345" s="456" t="s">
        <v>36</v>
      </c>
      <c r="Z345" s="71">
        <f t="shared" ref="Z345:AF345" si="290">AU313/Z307</f>
        <v>0.36788407511459409</v>
      </c>
      <c r="AA345" s="71">
        <f t="shared" si="290"/>
        <v>0.36403637430331476</v>
      </c>
      <c r="AB345" s="71">
        <f t="shared" si="290"/>
        <v>0.35986058669764742</v>
      </c>
      <c r="AC345" s="71">
        <f t="shared" si="290"/>
        <v>0.37775461584276354</v>
      </c>
      <c r="AD345" s="71">
        <f t="shared" si="290"/>
        <v>0.37307692307692308</v>
      </c>
      <c r="AE345" s="71">
        <f t="shared" si="290"/>
        <v>0.37685774946921446</v>
      </c>
      <c r="AF345" s="71">
        <f t="shared" si="290"/>
        <v>0.35117901828681425</v>
      </c>
      <c r="AG345" s="71">
        <v>0.36051502145922748</v>
      </c>
      <c r="AH345" s="71">
        <f>BC313/AH307</f>
        <v>0.35449735449735448</v>
      </c>
      <c r="AI345" s="71">
        <v>0.35069992632354491</v>
      </c>
      <c r="AJ345" s="71">
        <v>0.35218958174074477</v>
      </c>
      <c r="AK345" s="71">
        <f>BF313/AK307</f>
        <v>0.35627659574468085</v>
      </c>
      <c r="AL345" s="71">
        <f t="shared" ref="AL345:AP345" si="291">BG313/AL307</f>
        <v>0.3552431995146122</v>
      </c>
      <c r="AM345" s="71">
        <f t="shared" si="291"/>
        <v>0.35877862595419846</v>
      </c>
      <c r="AN345" s="71">
        <f t="shared" si="291"/>
        <v>0.35896477623096329</v>
      </c>
      <c r="AO345" s="71">
        <f t="shared" si="291"/>
        <v>0.35365534107782337</v>
      </c>
      <c r="AP345" s="582">
        <f t="shared" si="291"/>
        <v>0.35162708883025506</v>
      </c>
      <c r="CE345" s="213"/>
    </row>
    <row r="346" spans="15:83">
      <c r="Y346" s="456" t="s">
        <v>37</v>
      </c>
      <c r="Z346" s="71">
        <f t="shared" ref="Z346:AF347" si="292">AU315/Z309</f>
        <v>0.3089770354906054</v>
      </c>
      <c r="AA346" s="71">
        <f t="shared" si="292"/>
        <v>0.30960854092526691</v>
      </c>
      <c r="AB346" s="71">
        <f t="shared" si="292"/>
        <v>0.32279909706546278</v>
      </c>
      <c r="AC346" s="71">
        <f t="shared" si="292"/>
        <v>0.37820512820512819</v>
      </c>
      <c r="AD346" s="71">
        <f t="shared" si="292"/>
        <v>0.38030888030888033</v>
      </c>
      <c r="AE346" s="71">
        <f t="shared" si="292"/>
        <v>0.37876386687797148</v>
      </c>
      <c r="AF346" s="71">
        <f t="shared" si="292"/>
        <v>0.34571890145395801</v>
      </c>
      <c r="AG346" s="71">
        <v>0.35649935649935649</v>
      </c>
      <c r="AH346" s="71">
        <f>BC315/AH309</f>
        <v>0.36953807740324596</v>
      </c>
      <c r="AI346" s="71">
        <v>0.38423028785982477</v>
      </c>
      <c r="AJ346" s="71">
        <v>0.3803763440860215</v>
      </c>
      <c r="AK346" s="71">
        <f>BF315/AK309</f>
        <v>0.36527777777777776</v>
      </c>
      <c r="AL346" s="71">
        <f t="shared" ref="AL346:AP347" si="293">BG315/AL309</f>
        <v>0.39528795811518325</v>
      </c>
      <c r="AM346" s="71">
        <f t="shared" si="293"/>
        <v>0.41379310344827586</v>
      </c>
      <c r="AN346" s="71">
        <f t="shared" si="293"/>
        <v>0.39692307692307693</v>
      </c>
      <c r="AO346" s="71">
        <f t="shared" si="293"/>
        <v>0.40347293156281921</v>
      </c>
      <c r="AP346" s="582">
        <f t="shared" si="293"/>
        <v>0.35237068965517243</v>
      </c>
      <c r="CE346" s="213"/>
    </row>
    <row r="347" spans="15:83">
      <c r="Y347" s="456" t="s">
        <v>38</v>
      </c>
      <c r="Z347" s="71">
        <f t="shared" si="292"/>
        <v>0.33333333333333331</v>
      </c>
      <c r="AA347" s="71">
        <f t="shared" si="292"/>
        <v>0.33861940298507465</v>
      </c>
      <c r="AB347" s="71">
        <f t="shared" si="292"/>
        <v>0.33241505968778695</v>
      </c>
      <c r="AC347" s="71">
        <f t="shared" si="292"/>
        <v>0.35339063992359121</v>
      </c>
      <c r="AD347" s="71">
        <f t="shared" si="292"/>
        <v>0.37784090909090912</v>
      </c>
      <c r="AE347" s="71">
        <f t="shared" si="292"/>
        <v>0.33164876816171823</v>
      </c>
      <c r="AF347" s="71">
        <f t="shared" si="292"/>
        <v>0.3494494973671613</v>
      </c>
      <c r="AG347" s="71">
        <v>0.37160833661030279</v>
      </c>
      <c r="AH347" s="71">
        <f>BC316/AH310</f>
        <v>0.36515513126491644</v>
      </c>
      <c r="AI347" s="71">
        <v>0.37413862991487634</v>
      </c>
      <c r="AJ347" s="71">
        <v>0.35525840260209612</v>
      </c>
      <c r="AK347" s="71">
        <f>BF316/AK310</f>
        <v>0.35585412667946259</v>
      </c>
      <c r="AL347" s="71">
        <f t="shared" si="293"/>
        <v>0.36855575868372942</v>
      </c>
      <c r="AM347" s="71">
        <f t="shared" si="293"/>
        <v>0.36509598603839444</v>
      </c>
      <c r="AN347" s="71">
        <f t="shared" si="293"/>
        <v>0.34663442160419183</v>
      </c>
      <c r="AO347" s="71">
        <f t="shared" si="293"/>
        <v>0.36265432098765432</v>
      </c>
      <c r="AP347" s="582">
        <f t="shared" si="293"/>
        <v>0.32834144515162861</v>
      </c>
      <c r="CE347" s="213"/>
    </row>
    <row r="348" spans="15:83">
      <c r="Y348" s="456"/>
      <c r="Z348" s="71"/>
      <c r="AA348" s="71"/>
      <c r="AB348" s="71"/>
      <c r="AC348" s="71"/>
      <c r="AD348" s="71"/>
      <c r="AE348" s="71"/>
      <c r="AF348" s="71"/>
      <c r="AG348" s="71"/>
      <c r="AH348" s="71"/>
      <c r="AI348" s="71"/>
      <c r="AJ348" s="71"/>
      <c r="AK348" s="71"/>
      <c r="AL348" s="71"/>
      <c r="AM348" s="71"/>
      <c r="AN348" s="71"/>
      <c r="AO348" s="71"/>
      <c r="AP348" s="582"/>
      <c r="CE348" s="213"/>
    </row>
    <row r="349" spans="15:83">
      <c r="Y349" s="684" t="s">
        <v>136</v>
      </c>
      <c r="Z349" s="682"/>
      <c r="AA349" s="682"/>
      <c r="AB349" s="682"/>
      <c r="AC349" s="682"/>
      <c r="AD349" s="682"/>
      <c r="AE349" s="682"/>
      <c r="AF349" s="682"/>
      <c r="AG349" s="682"/>
      <c r="AH349" s="682"/>
      <c r="AI349" s="682"/>
      <c r="AJ349" s="682"/>
      <c r="AK349" s="682"/>
      <c r="AL349" s="682"/>
      <c r="AM349" s="682"/>
      <c r="AN349" s="682"/>
      <c r="AO349" s="682"/>
      <c r="AP349" s="502"/>
      <c r="CE349" s="213"/>
    </row>
    <row r="350" spans="15:83">
      <c r="Y350" s="188"/>
      <c r="Z350" s="361" t="s">
        <v>124</v>
      </c>
      <c r="AA350" s="361" t="s">
        <v>123</v>
      </c>
      <c r="AB350" s="361" t="s">
        <v>122</v>
      </c>
      <c r="AC350" s="361" t="s">
        <v>49</v>
      </c>
      <c r="AD350" s="361" t="s">
        <v>48</v>
      </c>
      <c r="AE350" s="361" t="s">
        <v>47</v>
      </c>
      <c r="AF350" s="361" t="s">
        <v>46</v>
      </c>
      <c r="AG350" s="361" t="s">
        <v>45</v>
      </c>
      <c r="AH350" s="361" t="s">
        <v>44</v>
      </c>
      <c r="AI350" s="361" t="s">
        <v>43</v>
      </c>
      <c r="AJ350" s="361" t="s">
        <v>96</v>
      </c>
      <c r="AK350" s="361" t="s">
        <v>69</v>
      </c>
      <c r="AL350" s="361" t="str">
        <f>AL341</f>
        <v>2016-17</v>
      </c>
      <c r="AM350" s="361" t="str">
        <f>AM341</f>
        <v>2017-18</v>
      </c>
      <c r="AN350" s="361" t="str">
        <f>AN341</f>
        <v>2018-19</v>
      </c>
      <c r="AO350" s="361" t="str">
        <f>AO341</f>
        <v>2019-20</v>
      </c>
      <c r="AP350" s="580" t="s">
        <v>174</v>
      </c>
      <c r="CE350" s="213"/>
    </row>
    <row r="351" spans="15:83">
      <c r="Y351" s="456" t="s">
        <v>33</v>
      </c>
      <c r="Z351" s="71">
        <f t="shared" ref="Z351:AF351" si="294">AU317/Z$303</f>
        <v>0.15585276887365979</v>
      </c>
      <c r="AA351" s="71">
        <f t="shared" si="294"/>
        <v>0.15216191986759534</v>
      </c>
      <c r="AB351" s="71">
        <f t="shared" si="294"/>
        <v>0.15199115785242992</v>
      </c>
      <c r="AC351" s="71">
        <f t="shared" si="294"/>
        <v>0.14091062394603709</v>
      </c>
      <c r="AD351" s="71">
        <f t="shared" si="294"/>
        <v>0.14990820718090708</v>
      </c>
      <c r="AE351" s="71">
        <f t="shared" si="294"/>
        <v>0.1962663848843938</v>
      </c>
      <c r="AF351" s="71">
        <f t="shared" si="294"/>
        <v>0.21291500540298841</v>
      </c>
      <c r="AG351" s="71">
        <v>0.18797619047619046</v>
      </c>
      <c r="AH351" s="71">
        <f>BC317/AH$303</f>
        <v>0.1522379269729093</v>
      </c>
      <c r="AI351" s="71">
        <v>0.13269621109607577</v>
      </c>
      <c r="AJ351" s="71">
        <v>0.11018494399583224</v>
      </c>
      <c r="AK351" s="71">
        <f>BF317/AK$303</f>
        <v>8.1967213114754092E-2</v>
      </c>
      <c r="AL351" s="71">
        <f t="shared" ref="AL351:AP351" si="295">BG317/AL$303</f>
        <v>7.8724788549121669E-2</v>
      </c>
      <c r="AM351" s="71">
        <f t="shared" si="295"/>
        <v>8.7403272865660284E-2</v>
      </c>
      <c r="AN351" s="71">
        <f t="shared" si="295"/>
        <v>0.12318029115341546</v>
      </c>
      <c r="AO351" s="71">
        <f t="shared" si="295"/>
        <v>8.8721406849133946E-2</v>
      </c>
      <c r="AP351" s="581">
        <f t="shared" si="295"/>
        <v>8.0556773345024119E-2</v>
      </c>
      <c r="AQ351" s="71"/>
      <c r="AR351" s="213"/>
      <c r="CE351" s="213"/>
    </row>
    <row r="352" spans="15:83">
      <c r="Y352" s="456" t="s">
        <v>9</v>
      </c>
      <c r="Z352" s="71">
        <f t="shared" ref="Z352:AF352" si="296">AU318/Z$304</f>
        <v>0.20326248146317349</v>
      </c>
      <c r="AA352" s="71">
        <f t="shared" si="296"/>
        <v>0.18286958625695621</v>
      </c>
      <c r="AB352" s="71">
        <f t="shared" si="296"/>
        <v>0.18168522362709946</v>
      </c>
      <c r="AC352" s="71">
        <f t="shared" si="296"/>
        <v>0.17663121586662833</v>
      </c>
      <c r="AD352" s="71">
        <f t="shared" si="296"/>
        <v>0.18468831052678653</v>
      </c>
      <c r="AE352" s="71">
        <f t="shared" si="296"/>
        <v>0.22345909600298841</v>
      </c>
      <c r="AF352" s="71">
        <f t="shared" si="296"/>
        <v>0.25629552054077215</v>
      </c>
      <c r="AG352" s="71">
        <v>0.24488870983986302</v>
      </c>
      <c r="AH352" s="71">
        <f>BC318/AH$304</f>
        <v>0.20873655187327675</v>
      </c>
      <c r="AI352" s="71">
        <v>0.18703060195045398</v>
      </c>
      <c r="AJ352" s="71">
        <v>0.15867901731776077</v>
      </c>
      <c r="AK352" s="71">
        <f>BF318/AK$304</f>
        <v>0.12084081546424422</v>
      </c>
      <c r="AL352" s="71">
        <f t="shared" ref="AL352:AP352" si="297">BG318/AL$304</f>
        <v>0.10913747981513447</v>
      </c>
      <c r="AM352" s="71">
        <f t="shared" si="297"/>
        <v>0.11775690668424232</v>
      </c>
      <c r="AN352" s="71">
        <f t="shared" si="297"/>
        <v>0.15431569929321054</v>
      </c>
      <c r="AO352" s="71">
        <f t="shared" si="297"/>
        <v>0.14429439931134663</v>
      </c>
      <c r="AP352" s="582">
        <f t="shared" si="297"/>
        <v>0.12549303181698659</v>
      </c>
      <c r="AQ352" s="71"/>
      <c r="AR352" s="213"/>
      <c r="CE352" s="213"/>
    </row>
    <row r="353" spans="25:83">
      <c r="Y353" s="456" t="s">
        <v>34</v>
      </c>
      <c r="Z353" s="71">
        <f t="shared" ref="Z353:AF353" si="298">AU319/Z$305</f>
        <v>0.18697679081658228</v>
      </c>
      <c r="AA353" s="71">
        <f t="shared" si="298"/>
        <v>0.21231008959875342</v>
      </c>
      <c r="AB353" s="71">
        <f t="shared" si="298"/>
        <v>0.20818815331010454</v>
      </c>
      <c r="AC353" s="71">
        <f t="shared" si="298"/>
        <v>0.20406326346920406</v>
      </c>
      <c r="AD353" s="71">
        <f t="shared" si="298"/>
        <v>0.21427714457108579</v>
      </c>
      <c r="AE353" s="71">
        <f t="shared" si="298"/>
        <v>0.2406214278291593</v>
      </c>
      <c r="AF353" s="71">
        <f t="shared" si="298"/>
        <v>0.2663464876750376</v>
      </c>
      <c r="AG353" s="71">
        <v>0.27907395189827866</v>
      </c>
      <c r="AH353" s="71">
        <f>BC319/AH$305</f>
        <v>0.2520613244009276</v>
      </c>
      <c r="AI353" s="71">
        <v>0.2157404909630429</v>
      </c>
      <c r="AJ353" s="71">
        <v>0.1918713897974807</v>
      </c>
      <c r="AK353" s="71">
        <f>BF319/AK$305</f>
        <v>0.16751339689609576</v>
      </c>
      <c r="AL353" s="71">
        <f t="shared" ref="AL353:AP353" si="299">BG319/AL$305</f>
        <v>0.13681657270224204</v>
      </c>
      <c r="AM353" s="71">
        <f t="shared" si="299"/>
        <v>0.13268566212427463</v>
      </c>
      <c r="AN353" s="71">
        <f t="shared" si="299"/>
        <v>0.16776482513938165</v>
      </c>
      <c r="AO353" s="71">
        <f t="shared" si="299"/>
        <v>0.17539218701937864</v>
      </c>
      <c r="AP353" s="582">
        <f t="shared" si="299"/>
        <v>0.15713281799016163</v>
      </c>
      <c r="AQ353" s="71"/>
      <c r="AR353" s="213"/>
      <c r="CE353" s="213"/>
    </row>
    <row r="354" spans="25:83">
      <c r="Y354" s="456" t="s">
        <v>36</v>
      </c>
      <c r="Z354" s="71">
        <f t="shared" ref="Z354:AF354" si="300">AU320/Z307</f>
        <v>0.21395830252846371</v>
      </c>
      <c r="AA354" s="71">
        <f t="shared" si="300"/>
        <v>0.2332062188325022</v>
      </c>
      <c r="AB354" s="71">
        <f t="shared" si="300"/>
        <v>0.25588149869300031</v>
      </c>
      <c r="AC354" s="71">
        <f t="shared" si="300"/>
        <v>0.25357355568790946</v>
      </c>
      <c r="AD354" s="71">
        <f t="shared" si="300"/>
        <v>0.25680473372781065</v>
      </c>
      <c r="AE354" s="71">
        <f t="shared" si="300"/>
        <v>0.26844479830148621</v>
      </c>
      <c r="AF354" s="71">
        <f t="shared" si="300"/>
        <v>0.29511549566891243</v>
      </c>
      <c r="AG354" s="71">
        <v>0.31330472103004292</v>
      </c>
      <c r="AH354" s="71">
        <f>BC320/AH307</f>
        <v>0.31659647986178596</v>
      </c>
      <c r="AI354" s="71">
        <v>0.30859909483212294</v>
      </c>
      <c r="AJ354" s="71">
        <v>0.28590149612318444</v>
      </c>
      <c r="AK354" s="71">
        <f>BF320/AK307</f>
        <v>0.25563829787234044</v>
      </c>
      <c r="AL354" s="71">
        <f t="shared" ref="AL354:AP354" si="301">BG320/AL307</f>
        <v>0.22560420669430681</v>
      </c>
      <c r="AM354" s="71">
        <f t="shared" si="301"/>
        <v>0.20054660258222598</v>
      </c>
      <c r="AN354" s="71">
        <f t="shared" si="301"/>
        <v>0.1854620199943941</v>
      </c>
      <c r="AO354" s="71">
        <f t="shared" si="301"/>
        <v>0.20054153201152938</v>
      </c>
      <c r="AP354" s="582">
        <f t="shared" si="301"/>
        <v>0.21503957783641162</v>
      </c>
      <c r="AQ354" s="71"/>
      <c r="AR354" s="213"/>
      <c r="CE354" s="213"/>
    </row>
    <row r="355" spans="25:83">
      <c r="Y355" s="456" t="s">
        <v>37</v>
      </c>
      <c r="Z355" s="71">
        <f t="shared" ref="Z355:AF356" si="302">AU322/Z309</f>
        <v>0.15657620041753653</v>
      </c>
      <c r="AA355" s="71">
        <f t="shared" si="302"/>
        <v>0.19217081850533807</v>
      </c>
      <c r="AB355" s="71">
        <f t="shared" si="302"/>
        <v>0.16478555304740405</v>
      </c>
      <c r="AC355" s="71">
        <f t="shared" si="302"/>
        <v>0.18162393162393162</v>
      </c>
      <c r="AD355" s="71">
        <f t="shared" si="302"/>
        <v>0.18146718146718147</v>
      </c>
      <c r="AE355" s="71">
        <f t="shared" si="302"/>
        <v>0.21870047543581617</v>
      </c>
      <c r="AF355" s="71">
        <f t="shared" si="302"/>
        <v>0.23263327948303716</v>
      </c>
      <c r="AG355" s="71">
        <v>0.27155727155727155</v>
      </c>
      <c r="AH355" s="71">
        <f>BC322/AH309</f>
        <v>0.27590511860174782</v>
      </c>
      <c r="AI355" s="71">
        <v>0.27534418022528162</v>
      </c>
      <c r="AJ355" s="71">
        <v>0.27822580645161288</v>
      </c>
      <c r="AK355" s="71">
        <f>BF322/AK309</f>
        <v>0.25138888888888888</v>
      </c>
      <c r="AL355" s="71">
        <f t="shared" ref="AL355:AP356" si="303">BG322/AL309</f>
        <v>0.24738219895287958</v>
      </c>
      <c r="AM355" s="71">
        <f t="shared" si="303"/>
        <v>0.22473246135552913</v>
      </c>
      <c r="AN355" s="71">
        <f t="shared" si="303"/>
        <v>0.21743589743589745</v>
      </c>
      <c r="AO355" s="71">
        <f t="shared" si="303"/>
        <v>0.24004085801838612</v>
      </c>
      <c r="AP355" s="582">
        <f t="shared" si="303"/>
        <v>0.26616379310344829</v>
      </c>
      <c r="AQ355" s="71"/>
      <c r="AR355" s="213"/>
      <c r="CE355" s="213"/>
    </row>
    <row r="356" spans="25:83">
      <c r="Y356" s="456" t="s">
        <v>38</v>
      </c>
      <c r="Z356" s="71">
        <f t="shared" si="302"/>
        <v>0.16619718309859155</v>
      </c>
      <c r="AA356" s="71">
        <f t="shared" si="302"/>
        <v>0.18656716417910449</v>
      </c>
      <c r="AB356" s="71">
        <f t="shared" si="302"/>
        <v>0.22773186409550045</v>
      </c>
      <c r="AC356" s="71">
        <f t="shared" si="302"/>
        <v>0.19102196752626552</v>
      </c>
      <c r="AD356" s="71">
        <f t="shared" si="302"/>
        <v>0.19034090909090909</v>
      </c>
      <c r="AE356" s="71">
        <f t="shared" si="302"/>
        <v>0.22615287428932407</v>
      </c>
      <c r="AF356" s="71">
        <f t="shared" si="302"/>
        <v>0.23599808520823359</v>
      </c>
      <c r="AG356" s="71">
        <v>0.24734565473849784</v>
      </c>
      <c r="AH356" s="71">
        <f>BC323/AH310</f>
        <v>0.21718377088305491</v>
      </c>
      <c r="AI356" s="71">
        <v>0.23348196189704093</v>
      </c>
      <c r="AJ356" s="71">
        <v>0.23563426093241779</v>
      </c>
      <c r="AK356" s="71">
        <f>BF323/AK310</f>
        <v>0.19923224568138195</v>
      </c>
      <c r="AL356" s="71">
        <f t="shared" si="303"/>
        <v>0.18098720292504569</v>
      </c>
      <c r="AM356" s="71">
        <f t="shared" si="303"/>
        <v>0.18394415357766142</v>
      </c>
      <c r="AN356" s="71">
        <f t="shared" si="303"/>
        <v>0.18419991938734381</v>
      </c>
      <c r="AO356" s="71">
        <f t="shared" si="303"/>
        <v>0.19444444444444445</v>
      </c>
      <c r="AP356" s="582">
        <f t="shared" si="303"/>
        <v>0.19767877199550729</v>
      </c>
      <c r="AQ356" s="71"/>
      <c r="AR356" s="213"/>
      <c r="CE356" s="213"/>
    </row>
    <row r="357" spans="25:83">
      <c r="Y357" s="456"/>
      <c r="Z357" s="71"/>
      <c r="AA357" s="71"/>
      <c r="AB357" s="71"/>
      <c r="AC357" s="71"/>
      <c r="AD357" s="71"/>
      <c r="AE357" s="71"/>
      <c r="AF357" s="71"/>
      <c r="AG357" s="71"/>
      <c r="AH357" s="71"/>
      <c r="AI357" s="71"/>
      <c r="AJ357" s="71"/>
      <c r="AK357" s="71"/>
      <c r="AL357" s="71"/>
      <c r="AM357" s="71"/>
      <c r="AN357" s="71"/>
      <c r="AO357" s="71"/>
      <c r="AP357" s="582"/>
      <c r="AR357" s="213"/>
      <c r="CE357" s="213"/>
    </row>
    <row r="358" spans="25:83">
      <c r="Y358" s="684" t="s">
        <v>127</v>
      </c>
      <c r="Z358" s="682"/>
      <c r="AA358" s="682"/>
      <c r="AB358" s="682"/>
      <c r="AC358" s="682"/>
      <c r="AD358" s="682"/>
      <c r="AE358" s="682"/>
      <c r="AF358" s="682"/>
      <c r="AG358" s="682"/>
      <c r="AH358" s="682"/>
      <c r="AI358" s="682"/>
      <c r="AJ358" s="682"/>
      <c r="AK358" s="682"/>
      <c r="AL358" s="682"/>
      <c r="AM358" s="682"/>
      <c r="AN358" s="682"/>
      <c r="AO358" s="682"/>
      <c r="AP358" s="502"/>
      <c r="CE358" s="213"/>
    </row>
    <row r="359" spans="25:83">
      <c r="Y359" s="188"/>
      <c r="Z359" s="361" t="s">
        <v>124</v>
      </c>
      <c r="AA359" s="361" t="s">
        <v>123</v>
      </c>
      <c r="AB359" s="361" t="s">
        <v>122</v>
      </c>
      <c r="AC359" s="361" t="s">
        <v>49</v>
      </c>
      <c r="AD359" s="361" t="s">
        <v>48</v>
      </c>
      <c r="AE359" s="361" t="s">
        <v>47</v>
      </c>
      <c r="AF359" s="361" t="s">
        <v>46</v>
      </c>
      <c r="AG359" s="361" t="s">
        <v>45</v>
      </c>
      <c r="AH359" s="361" t="s">
        <v>44</v>
      </c>
      <c r="AI359" s="361" t="s">
        <v>43</v>
      </c>
      <c r="AJ359" s="361" t="s">
        <v>96</v>
      </c>
      <c r="AK359" s="361" t="s">
        <v>69</v>
      </c>
      <c r="AL359" s="361" t="str">
        <f>AL350</f>
        <v>2016-17</v>
      </c>
      <c r="AM359" s="361" t="str">
        <f>AM341</f>
        <v>2017-18</v>
      </c>
      <c r="AN359" s="361" t="str">
        <f>AN341</f>
        <v>2018-19</v>
      </c>
      <c r="AO359" s="361" t="str">
        <f>AO350</f>
        <v>2019-20</v>
      </c>
      <c r="AP359" s="580" t="s">
        <v>174</v>
      </c>
      <c r="CE359" s="213"/>
    </row>
    <row r="360" spans="25:83">
      <c r="Y360" s="456" t="s">
        <v>33</v>
      </c>
      <c r="Z360" s="71">
        <f>Z333+Z342+Z351</f>
        <v>0.91083600456873359</v>
      </c>
      <c r="AA360" s="71">
        <f t="shared" ref="AA360:AH360" si="304">AA333+AA342+AA351</f>
        <v>0.90810978553203225</v>
      </c>
      <c r="AB360" s="71">
        <f t="shared" si="304"/>
        <v>0.90263589777941522</v>
      </c>
      <c r="AC360" s="71">
        <f t="shared" si="304"/>
        <v>0.89750421585160201</v>
      </c>
      <c r="AD360" s="71">
        <f t="shared" si="304"/>
        <v>0.90194721160502001</v>
      </c>
      <c r="AE360" s="71">
        <f t="shared" si="304"/>
        <v>0.91088635620298386</v>
      </c>
      <c r="AF360" s="71">
        <f t="shared" si="304"/>
        <v>0.89682155233446359</v>
      </c>
      <c r="AG360" s="71">
        <v>0.8795238095238096</v>
      </c>
      <c r="AH360" s="71">
        <f t="shared" si="304"/>
        <v>0.8456587582029278</v>
      </c>
      <c r="AI360" s="71">
        <v>0.84066305818673881</v>
      </c>
      <c r="AJ360" s="71">
        <v>0.81961448293826522</v>
      </c>
      <c r="AK360" s="71">
        <f t="shared" ref="AK360:AP365" si="305">AK333+AK342+AK351</f>
        <v>0.82701671806524912</v>
      </c>
      <c r="AL360" s="71">
        <f t="shared" si="305"/>
        <v>0.82749945781826073</v>
      </c>
      <c r="AM360" s="71">
        <f t="shared" si="305"/>
        <v>0.81597530550974673</v>
      </c>
      <c r="AN360" s="71">
        <f t="shared" si="305"/>
        <v>0.81908672390195347</v>
      </c>
      <c r="AO360" s="583">
        <f t="shared" si="305"/>
        <v>0.79955044294592104</v>
      </c>
      <c r="AP360" s="581">
        <f t="shared" si="305"/>
        <v>0.71410565541429194</v>
      </c>
      <c r="CE360" s="213"/>
    </row>
    <row r="361" spans="25:83">
      <c r="Y361" s="456" t="s">
        <v>9</v>
      </c>
      <c r="Z361" s="71">
        <f t="shared" ref="Z361:AH365" si="306">Z334+Z343+Z352</f>
        <v>0.9295600593178448</v>
      </c>
      <c r="AA361" s="71">
        <f t="shared" si="306"/>
        <v>0.91362206629566911</v>
      </c>
      <c r="AB361" s="71">
        <f t="shared" si="306"/>
        <v>0.91720135874693343</v>
      </c>
      <c r="AC361" s="71">
        <f t="shared" si="306"/>
        <v>0.91290600747341188</v>
      </c>
      <c r="AD361" s="71">
        <f t="shared" si="306"/>
        <v>0.91512387085233882</v>
      </c>
      <c r="AE361" s="71">
        <f t="shared" si="306"/>
        <v>0.92200224131490471</v>
      </c>
      <c r="AF361" s="71">
        <f t="shared" si="306"/>
        <v>0.91655162564859349</v>
      </c>
      <c r="AG361" s="71">
        <v>0.91026286635109266</v>
      </c>
      <c r="AH361" s="71">
        <f t="shared" si="306"/>
        <v>0.88565713358923071</v>
      </c>
      <c r="AI361" s="71">
        <v>0.87579867727833194</v>
      </c>
      <c r="AJ361" s="71">
        <v>0.85766066394338647</v>
      </c>
      <c r="AK361" s="71">
        <f t="shared" si="305"/>
        <v>0.86146614555825496</v>
      </c>
      <c r="AL361" s="71">
        <f t="shared" si="305"/>
        <v>0.8568405813241271</v>
      </c>
      <c r="AM361" s="71">
        <f t="shared" si="305"/>
        <v>0.84044598231449441</v>
      </c>
      <c r="AN361" s="71">
        <f t="shared" si="305"/>
        <v>0.84118654958235173</v>
      </c>
      <c r="AO361" s="71">
        <f t="shared" si="305"/>
        <v>0.83278635605530749</v>
      </c>
      <c r="AP361" s="582">
        <f t="shared" si="305"/>
        <v>0.78904811990533796</v>
      </c>
      <c r="CE361" s="213"/>
    </row>
    <row r="362" spans="25:83">
      <c r="Y362" s="456" t="s">
        <v>34</v>
      </c>
      <c r="Z362" s="71">
        <f t="shared" si="306"/>
        <v>0.90275201764499469</v>
      </c>
      <c r="AA362" s="71">
        <f t="shared" si="306"/>
        <v>0.91546552395792757</v>
      </c>
      <c r="AB362" s="71">
        <f t="shared" si="306"/>
        <v>0.91587854654056744</v>
      </c>
      <c r="AC362" s="71">
        <f t="shared" si="306"/>
        <v>0.91822039346791828</v>
      </c>
      <c r="AD362" s="71">
        <f t="shared" si="306"/>
        <v>0.917996400719856</v>
      </c>
      <c r="AE362" s="71">
        <f t="shared" si="306"/>
        <v>0.92174997402057568</v>
      </c>
      <c r="AF362" s="71">
        <f t="shared" si="306"/>
        <v>0.91783358407591709</v>
      </c>
      <c r="AG362" s="71">
        <v>0.92172974269777486</v>
      </c>
      <c r="AH362" s="71">
        <f t="shared" si="306"/>
        <v>0.89912393712960581</v>
      </c>
      <c r="AI362" s="71">
        <v>0.8878473158888589</v>
      </c>
      <c r="AJ362" s="71">
        <v>0.86791008420906124</v>
      </c>
      <c r="AK362" s="71">
        <f t="shared" si="305"/>
        <v>0.8619249773818638</v>
      </c>
      <c r="AL362" s="71">
        <f t="shared" si="305"/>
        <v>0.86390454962632746</v>
      </c>
      <c r="AM362" s="71">
        <f t="shared" si="305"/>
        <v>0.8584468931342506</v>
      </c>
      <c r="AN362" s="71">
        <f t="shared" si="305"/>
        <v>0.85390268626457166</v>
      </c>
      <c r="AO362" s="71">
        <f t="shared" si="305"/>
        <v>0.84294063365118421</v>
      </c>
      <c r="AP362" s="582">
        <f t="shared" si="305"/>
        <v>0.83450456781447646</v>
      </c>
      <c r="CE362" s="213"/>
    </row>
    <row r="363" spans="25:83">
      <c r="Y363" s="456" t="s">
        <v>36</v>
      </c>
      <c r="Z363" s="71">
        <f t="shared" si="306"/>
        <v>0.90536744048499185</v>
      </c>
      <c r="AA363" s="71">
        <f t="shared" si="306"/>
        <v>0.91522440598415966</v>
      </c>
      <c r="AB363" s="71">
        <f t="shared" si="306"/>
        <v>0.91736857391809479</v>
      </c>
      <c r="AC363" s="71">
        <f t="shared" si="306"/>
        <v>0.92748659916617027</v>
      </c>
      <c r="AD363" s="71">
        <f t="shared" si="306"/>
        <v>0.92292899408284024</v>
      </c>
      <c r="AE363" s="71">
        <f t="shared" si="306"/>
        <v>0.92383227176220806</v>
      </c>
      <c r="AF363" s="71">
        <f t="shared" si="306"/>
        <v>0.92986044273339741</v>
      </c>
      <c r="AG363" s="71">
        <v>0.93441179707274136</v>
      </c>
      <c r="AH363" s="71">
        <f t="shared" si="306"/>
        <v>0.92862541842133672</v>
      </c>
      <c r="AI363" s="71">
        <v>0.92527102410272599</v>
      </c>
      <c r="AJ363" s="71">
        <v>0.90914054821448076</v>
      </c>
      <c r="AK363" s="71">
        <f t="shared" si="305"/>
        <v>0.90212765957446805</v>
      </c>
      <c r="AL363" s="71">
        <f t="shared" si="305"/>
        <v>0.88674284558600458</v>
      </c>
      <c r="AM363" s="71">
        <f t="shared" si="305"/>
        <v>0.8808783338045425</v>
      </c>
      <c r="AN363" s="71">
        <f t="shared" si="305"/>
        <v>0.87564234326824253</v>
      </c>
      <c r="AO363" s="71">
        <f t="shared" si="305"/>
        <v>0.86732465717529905</v>
      </c>
      <c r="AP363" s="582">
        <f t="shared" si="305"/>
        <v>0.86279683377308714</v>
      </c>
      <c r="CE363" s="213"/>
    </row>
    <row r="364" spans="25:83">
      <c r="Y364" s="456" t="s">
        <v>37</v>
      </c>
      <c r="Z364" s="71">
        <f t="shared" si="306"/>
        <v>0.9248434237995824</v>
      </c>
      <c r="AA364" s="71">
        <f t="shared" si="306"/>
        <v>0.92348754448398584</v>
      </c>
      <c r="AB364" s="71">
        <f t="shared" si="306"/>
        <v>0.94356659142212185</v>
      </c>
      <c r="AC364" s="71">
        <f t="shared" si="306"/>
        <v>0.93162393162393164</v>
      </c>
      <c r="AD364" s="71">
        <f t="shared" si="306"/>
        <v>0.9362934362934362</v>
      </c>
      <c r="AE364" s="71">
        <f t="shared" si="306"/>
        <v>0.93977812995245635</v>
      </c>
      <c r="AF364" s="71">
        <f t="shared" si="306"/>
        <v>0.9337641357027463</v>
      </c>
      <c r="AG364" s="71">
        <v>0.93822393822393813</v>
      </c>
      <c r="AH364" s="71">
        <f t="shared" si="306"/>
        <v>0.94881398252184779</v>
      </c>
      <c r="AI364" s="71">
        <v>0.9436795994993743</v>
      </c>
      <c r="AJ364" s="71">
        <v>0.94354838709677413</v>
      </c>
      <c r="AK364" s="71">
        <f t="shared" si="305"/>
        <v>0.9194444444444444</v>
      </c>
      <c r="AL364" s="71">
        <f t="shared" si="305"/>
        <v>0.92801047120418845</v>
      </c>
      <c r="AM364" s="71">
        <f t="shared" si="305"/>
        <v>0.92033293697978602</v>
      </c>
      <c r="AN364" s="71">
        <f t="shared" si="305"/>
        <v>0.92307692307692313</v>
      </c>
      <c r="AO364" s="71">
        <f t="shared" si="305"/>
        <v>0.92747701736465782</v>
      </c>
      <c r="AP364" s="582">
        <f t="shared" si="305"/>
        <v>0.90086206896551724</v>
      </c>
      <c r="CE364" s="213"/>
    </row>
    <row r="365" spans="25:83">
      <c r="Y365" s="567" t="s">
        <v>38</v>
      </c>
      <c r="Z365" s="268">
        <f t="shared" si="306"/>
        <v>0.91079812206572774</v>
      </c>
      <c r="AA365" s="268">
        <f t="shared" si="306"/>
        <v>0.93376865671641784</v>
      </c>
      <c r="AB365" s="268">
        <f t="shared" si="306"/>
        <v>0.9311294765840219</v>
      </c>
      <c r="AC365" s="268">
        <f t="shared" si="306"/>
        <v>0.93505253104106967</v>
      </c>
      <c r="AD365" s="268">
        <f t="shared" si="306"/>
        <v>0.93844696969696961</v>
      </c>
      <c r="AE365" s="268">
        <f t="shared" si="306"/>
        <v>0.92040429564118764</v>
      </c>
      <c r="AF365" s="268">
        <f t="shared" si="306"/>
        <v>0.93106749640976549</v>
      </c>
      <c r="AG365" s="268">
        <v>0.93236335037357443</v>
      </c>
      <c r="AH365" s="268">
        <f t="shared" si="306"/>
        <v>0.94073190135242646</v>
      </c>
      <c r="AI365" s="268">
        <v>0.92744223753546817</v>
      </c>
      <c r="AJ365" s="268">
        <v>0.9179616913624864</v>
      </c>
      <c r="AK365" s="268">
        <f t="shared" si="305"/>
        <v>0.90748560460652594</v>
      </c>
      <c r="AL365" s="268">
        <f t="shared" si="305"/>
        <v>0.92285191956124302</v>
      </c>
      <c r="AM365" s="268">
        <f t="shared" si="305"/>
        <v>0.89319371727748686</v>
      </c>
      <c r="AN365" s="268">
        <f t="shared" si="305"/>
        <v>0.89359129383313185</v>
      </c>
      <c r="AO365" s="268">
        <f t="shared" si="305"/>
        <v>0.90817901234567899</v>
      </c>
      <c r="AP365" s="584">
        <f t="shared" si="305"/>
        <v>0.88468738300262073</v>
      </c>
      <c r="CE365" s="213"/>
    </row>
    <row r="366" spans="25:83">
      <c r="AK366" s="213"/>
      <c r="AL366" s="213"/>
      <c r="AM366" s="213"/>
      <c r="AO366" s="213"/>
      <c r="AP366" s="213"/>
      <c r="CE366" s="213"/>
    </row>
    <row r="367" spans="25:83">
      <c r="CE367" s="213"/>
    </row>
    <row r="368" spans="25:83">
      <c r="CE368" s="213"/>
    </row>
    <row r="369" spans="83:83">
      <c r="CE369" s="213"/>
    </row>
    <row r="370" spans="83:83">
      <c r="CE370" s="213"/>
    </row>
    <row r="371" spans="83:83">
      <c r="CE371" s="213"/>
    </row>
    <row r="372" spans="83:83">
      <c r="CE372" s="213"/>
    </row>
    <row r="373" spans="83:83">
      <c r="CE373" s="213"/>
    </row>
    <row r="374" spans="83:83">
      <c r="CE374" s="213"/>
    </row>
    <row r="375" spans="83:83">
      <c r="CE375" s="213"/>
    </row>
    <row r="376" spans="83:83">
      <c r="CE376" s="213"/>
    </row>
    <row r="377" spans="83:83">
      <c r="CE377" s="213"/>
    </row>
    <row r="378" spans="83:83">
      <c r="CE378" s="213"/>
    </row>
    <row r="379" spans="83:83">
      <c r="CE379" s="213"/>
    </row>
    <row r="380" spans="83:83">
      <c r="CE380" s="213"/>
    </row>
    <row r="381" spans="83:83">
      <c r="CE381" s="213"/>
    </row>
    <row r="382" spans="83:83">
      <c r="CE382" s="213"/>
    </row>
    <row r="383" spans="83:83">
      <c r="CE383" s="213"/>
    </row>
    <row r="384" spans="83:83">
      <c r="CE384" s="213"/>
    </row>
    <row r="385" spans="83:83">
      <c r="CE385" s="213"/>
    </row>
    <row r="386" spans="83:83">
      <c r="CE386" s="213"/>
    </row>
    <row r="387" spans="83:83">
      <c r="CE387" s="213"/>
    </row>
    <row r="388" spans="83:83">
      <c r="CE388" s="213"/>
    </row>
    <row r="389" spans="83:83">
      <c r="CE389" s="213"/>
    </row>
    <row r="390" spans="83:83">
      <c r="CE390" s="213"/>
    </row>
    <row r="391" spans="83:83">
      <c r="CE391" s="213"/>
    </row>
    <row r="392" spans="83:83">
      <c r="CE392" s="213"/>
    </row>
    <row r="393" spans="83:83">
      <c r="CE393" s="213"/>
    </row>
    <row r="394" spans="83:83">
      <c r="CE394" s="213"/>
    </row>
    <row r="395" spans="83:83">
      <c r="CE395" s="213"/>
    </row>
    <row r="396" spans="83:83">
      <c r="CE396" s="213"/>
    </row>
    <row r="397" spans="83:83">
      <c r="CE397" s="213"/>
    </row>
    <row r="398" spans="83:83">
      <c r="CE398" s="213"/>
    </row>
    <row r="399" spans="83:83">
      <c r="CE399" s="213"/>
    </row>
    <row r="400" spans="83:83">
      <c r="CE400" s="213"/>
    </row>
    <row r="401" spans="83:83">
      <c r="CE401" s="213"/>
    </row>
    <row r="402" spans="83:83">
      <c r="CE402" s="213"/>
    </row>
    <row r="403" spans="83:83">
      <c r="CE403" s="213"/>
    </row>
    <row r="404" spans="83:83">
      <c r="CE404" s="213"/>
    </row>
    <row r="405" spans="83:83">
      <c r="CE405" s="213"/>
    </row>
    <row r="406" spans="83:83">
      <c r="CE406" s="213"/>
    </row>
    <row r="407" spans="83:83">
      <c r="CE407" s="213"/>
    </row>
    <row r="408" spans="83:83">
      <c r="CE408" s="213"/>
    </row>
    <row r="409" spans="83:83">
      <c r="CE409" s="213"/>
    </row>
    <row r="410" spans="83:83">
      <c r="CE410" s="213"/>
    </row>
    <row r="411" spans="83:83">
      <c r="CE411" s="213"/>
    </row>
    <row r="412" spans="83:83">
      <c r="CE412" s="213"/>
    </row>
    <row r="413" spans="83:83">
      <c r="CE413" s="213"/>
    </row>
    <row r="414" spans="83:83">
      <c r="CE414" s="213"/>
    </row>
    <row r="415" spans="83:83">
      <c r="CE415" s="213"/>
    </row>
    <row r="416" spans="83:83">
      <c r="CE416" s="213"/>
    </row>
    <row r="417" spans="83:83">
      <c r="CE417" s="213"/>
    </row>
    <row r="418" spans="83:83">
      <c r="CE418" s="213"/>
    </row>
    <row r="419" spans="83:83">
      <c r="CE419" s="213"/>
    </row>
    <row r="420" spans="83:83">
      <c r="CE420" s="213"/>
    </row>
    <row r="421" spans="83:83">
      <c r="CE421" s="213"/>
    </row>
    <row r="422" spans="83:83">
      <c r="CE422" s="213"/>
    </row>
    <row r="423" spans="83:83">
      <c r="CE423" s="213"/>
    </row>
    <row r="424" spans="83:83">
      <c r="CE424" s="213"/>
    </row>
    <row r="425" spans="83:83">
      <c r="CE425" s="213"/>
    </row>
    <row r="426" spans="83:83">
      <c r="CE426" s="213"/>
    </row>
    <row r="427" spans="83:83">
      <c r="CE427" s="213"/>
    </row>
    <row r="428" spans="83:83">
      <c r="CE428" s="213"/>
    </row>
    <row r="429" spans="83:83">
      <c r="CE429" s="213"/>
    </row>
    <row r="430" spans="83:83">
      <c r="CE430" s="213"/>
    </row>
    <row r="431" spans="83:83">
      <c r="CE431" s="213"/>
    </row>
    <row r="432" spans="83:83">
      <c r="CE432" s="213"/>
    </row>
    <row r="433" spans="83:83">
      <c r="CE433" s="213"/>
    </row>
    <row r="434" spans="83:83">
      <c r="CE434" s="213"/>
    </row>
    <row r="435" spans="83:83">
      <c r="CE435" s="213"/>
    </row>
    <row r="436" spans="83:83">
      <c r="CE436" s="213"/>
    </row>
    <row r="437" spans="83:83">
      <c r="CE437" s="213"/>
    </row>
    <row r="438" spans="83:83">
      <c r="CE438" s="213"/>
    </row>
    <row r="439" spans="83:83">
      <c r="CE439" s="213"/>
    </row>
    <row r="440" spans="83:83">
      <c r="CE440" s="213"/>
    </row>
    <row r="441" spans="83:83">
      <c r="CE441" s="213"/>
    </row>
    <row r="442" spans="83:83">
      <c r="CE442" s="213"/>
    </row>
    <row r="443" spans="83:83">
      <c r="CE443" s="213"/>
    </row>
    <row r="444" spans="83:83">
      <c r="CE444" s="213"/>
    </row>
    <row r="445" spans="83:83">
      <c r="CE445" s="213"/>
    </row>
    <row r="446" spans="83:83">
      <c r="CE446" s="213"/>
    </row>
    <row r="447" spans="83:83">
      <c r="CE447" s="213"/>
    </row>
    <row r="448" spans="83:83">
      <c r="CE448" s="213"/>
    </row>
    <row r="449" spans="83:83">
      <c r="CE449" s="213"/>
    </row>
    <row r="450" spans="83:83">
      <c r="CE450" s="213"/>
    </row>
    <row r="451" spans="83:83">
      <c r="CE451" s="213"/>
    </row>
    <row r="452" spans="83:83">
      <c r="CE452" s="213"/>
    </row>
    <row r="453" spans="83:83">
      <c r="CE453" s="213"/>
    </row>
    <row r="454" spans="83:83">
      <c r="CE454" s="213"/>
    </row>
    <row r="455" spans="83:83">
      <c r="CE455" s="213"/>
    </row>
    <row r="456" spans="83:83">
      <c r="CE456" s="213"/>
    </row>
    <row r="457" spans="83:83">
      <c r="CE457" s="213"/>
    </row>
    <row r="458" spans="83:83">
      <c r="CE458" s="213"/>
    </row>
    <row r="459" spans="83:83">
      <c r="CE459" s="213"/>
    </row>
    <row r="460" spans="83:83">
      <c r="CE460" s="213"/>
    </row>
    <row r="461" spans="83:83">
      <c r="CE461" s="213"/>
    </row>
    <row r="462" spans="83:83">
      <c r="CE462" s="213"/>
    </row>
    <row r="463" spans="83:83">
      <c r="CE463" s="213"/>
    </row>
    <row r="464" spans="83:83">
      <c r="CE464" s="213"/>
    </row>
    <row r="465" spans="83:83">
      <c r="CE465" s="213"/>
    </row>
    <row r="466" spans="83:83">
      <c r="CE466" s="213"/>
    </row>
    <row r="467" spans="83:83">
      <c r="CE467" s="213"/>
    </row>
    <row r="468" spans="83:83">
      <c r="CE468" s="213"/>
    </row>
    <row r="469" spans="83:83">
      <c r="CE469" s="213"/>
    </row>
    <row r="470" spans="83:83">
      <c r="CE470" s="213"/>
    </row>
    <row r="471" spans="83:83">
      <c r="CE471" s="213"/>
    </row>
    <row r="472" spans="83:83">
      <c r="CE472" s="213"/>
    </row>
    <row r="473" spans="83:83">
      <c r="CE473" s="213"/>
    </row>
    <row r="474" spans="83:83">
      <c r="CE474" s="213"/>
    </row>
    <row r="475" spans="83:83">
      <c r="CE475" s="213"/>
    </row>
    <row r="476" spans="83:83">
      <c r="CE476" s="213"/>
    </row>
    <row r="477" spans="83:83">
      <c r="CE477" s="213"/>
    </row>
    <row r="478" spans="83:83">
      <c r="CE478" s="213"/>
    </row>
    <row r="479" spans="83:83">
      <c r="CE479" s="213"/>
    </row>
    <row r="480" spans="83:83">
      <c r="CE480" s="213"/>
    </row>
    <row r="481" spans="83:83">
      <c r="CE481" s="213"/>
    </row>
    <row r="482" spans="83:83">
      <c r="CE482" s="213"/>
    </row>
    <row r="483" spans="83:83">
      <c r="CE483" s="213"/>
    </row>
  </sheetData>
  <mergeCells count="97">
    <mergeCell ref="BN303:BN309"/>
    <mergeCell ref="BN294:BN300"/>
    <mergeCell ref="BN103:BN109"/>
    <mergeCell ref="BN110:BN116"/>
    <mergeCell ref="AS27:AS33"/>
    <mergeCell ref="AS34:AS40"/>
    <mergeCell ref="AS41:AS47"/>
    <mergeCell ref="BN96:BN102"/>
    <mergeCell ref="BN73:BN79"/>
    <mergeCell ref="BN80:BN86"/>
    <mergeCell ref="BN87:BN93"/>
    <mergeCell ref="BN27:BN33"/>
    <mergeCell ref="BN34:BN40"/>
    <mergeCell ref="BN41:BN47"/>
    <mergeCell ref="BN64:BN70"/>
    <mergeCell ref="AS110:AS116"/>
    <mergeCell ref="BN317:BN323"/>
    <mergeCell ref="BN310:BN316"/>
    <mergeCell ref="BN133:BN139"/>
    <mergeCell ref="BN119:BN125"/>
    <mergeCell ref="BN126:BN132"/>
    <mergeCell ref="BN280:BN286"/>
    <mergeCell ref="BN287:BN293"/>
    <mergeCell ref="BN257:BN263"/>
    <mergeCell ref="BN264:BN270"/>
    <mergeCell ref="BN271:BN277"/>
    <mergeCell ref="BN241:BN247"/>
    <mergeCell ref="BN248:BN254"/>
    <mergeCell ref="BN142:BN148"/>
    <mergeCell ref="BN149:BN155"/>
    <mergeCell ref="BN225:BN231"/>
    <mergeCell ref="BN234:BN240"/>
    <mergeCell ref="BN4:BN10"/>
    <mergeCell ref="BN11:BN17"/>
    <mergeCell ref="BN18:BN24"/>
    <mergeCell ref="BN50:BN56"/>
    <mergeCell ref="BN57:BN63"/>
    <mergeCell ref="AS149:AS155"/>
    <mergeCell ref="AS202:AS208"/>
    <mergeCell ref="AS211:AS217"/>
    <mergeCell ref="AS119:AS125"/>
    <mergeCell ref="AS50:AS56"/>
    <mergeCell ref="AS126:AS132"/>
    <mergeCell ref="AS133:AS139"/>
    <mergeCell ref="AS142:AS148"/>
    <mergeCell ref="AS218:AS224"/>
    <mergeCell ref="BN156:BN162"/>
    <mergeCell ref="BN165:BN171"/>
    <mergeCell ref="BN172:BN178"/>
    <mergeCell ref="BN179:BN185"/>
    <mergeCell ref="AS179:AS185"/>
    <mergeCell ref="BN188:BN194"/>
    <mergeCell ref="BN195:BN201"/>
    <mergeCell ref="BN202:BN208"/>
    <mergeCell ref="BN211:BN217"/>
    <mergeCell ref="BN218:BN224"/>
    <mergeCell ref="AS156:AS162"/>
    <mergeCell ref="AS165:AS171"/>
    <mergeCell ref="AS172:AS178"/>
    <mergeCell ref="AS188:AS194"/>
    <mergeCell ref="AS195:AS201"/>
    <mergeCell ref="AS18:AS24"/>
    <mergeCell ref="AS11:AS17"/>
    <mergeCell ref="AS4:AS10"/>
    <mergeCell ref="AS96:AS102"/>
    <mergeCell ref="AS103:AS109"/>
    <mergeCell ref="AS57:AS63"/>
    <mergeCell ref="AS64:AS70"/>
    <mergeCell ref="AS73:AS79"/>
    <mergeCell ref="AS80:AS86"/>
    <mergeCell ref="AS87:AS93"/>
    <mergeCell ref="AS225:AS231"/>
    <mergeCell ref="AS234:AS240"/>
    <mergeCell ref="AS241:AS247"/>
    <mergeCell ref="AS248:AS254"/>
    <mergeCell ref="AS257:AS263"/>
    <mergeCell ref="AS271:AS277"/>
    <mergeCell ref="AS280:AS286"/>
    <mergeCell ref="AS287:AS293"/>
    <mergeCell ref="AS294:AS300"/>
    <mergeCell ref="AS303:AS309"/>
    <mergeCell ref="B2:S2"/>
    <mergeCell ref="CI2:CZ2"/>
    <mergeCell ref="BN2:CF2"/>
    <mergeCell ref="AS2:BK2"/>
    <mergeCell ref="Y358:AO358"/>
    <mergeCell ref="Y349:AO349"/>
    <mergeCell ref="Y340:AO340"/>
    <mergeCell ref="Y331:AO331"/>
    <mergeCell ref="V301:V302"/>
    <mergeCell ref="W301:W302"/>
    <mergeCell ref="Y321:AO321"/>
    <mergeCell ref="Y322:AO322"/>
    <mergeCell ref="Y2:AP2"/>
    <mergeCell ref="AS264:AS270"/>
    <mergeCell ref="AS310:AS316"/>
    <mergeCell ref="AS317:AS323"/>
  </mergeCells>
  <phoneticPr fontId="55" type="noConversion"/>
  <printOptions horizontalCentered="1"/>
  <pageMargins left="0.7" right="0.7" top="0.75" bottom="0.75" header="0.3" footer="0.3"/>
  <pageSetup scale="10" orientation="landscape" r:id="rId1"/>
  <rowBreaks count="1" manualBreakCount="1">
    <brk id="157" min="1" max="18" man="1"/>
  </rowBreaks>
  <ignoredErrors>
    <ignoredError sqref="C7:L7" formula="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0" tint="-0.34998626667073579"/>
    <pageSetUpPr fitToPage="1"/>
  </sheetPr>
  <dimension ref="B1:DS238"/>
  <sheetViews>
    <sheetView view="pageBreakPreview" zoomScale="60" zoomScaleNormal="100" workbookViewId="0"/>
  </sheetViews>
  <sheetFormatPr defaultColWidth="9.140625" defaultRowHeight="18"/>
  <cols>
    <col min="1" max="1" width="9.140625" style="360"/>
    <col min="2" max="2" width="52" style="360" bestFit="1" customWidth="1"/>
    <col min="3" max="6" width="19.42578125" style="360" hidden="1" customWidth="1"/>
    <col min="7" max="8" width="19.42578125" style="427" hidden="1" customWidth="1"/>
    <col min="9" max="17" width="19.42578125" style="427" customWidth="1"/>
    <col min="18" max="18" width="19.42578125" style="504" customWidth="1"/>
    <col min="19" max="19" width="19.42578125" style="427" customWidth="1"/>
    <col min="20" max="20" width="18.7109375" style="428" customWidth="1"/>
    <col min="21" max="21" width="25.85546875" style="427" bestFit="1" customWidth="1"/>
    <col min="22" max="22" width="24.7109375" style="427" customWidth="1"/>
    <col min="23" max="23" width="25.42578125" style="427" customWidth="1"/>
    <col min="24" max="24" width="18.28515625" style="427" customWidth="1"/>
    <col min="25" max="25" width="52" style="360" bestFit="1" customWidth="1"/>
    <col min="26" max="31" width="19.140625" style="360" hidden="1" customWidth="1"/>
    <col min="32" max="33" width="19.140625" style="360" customWidth="1"/>
    <col min="34" max="34" width="19.140625" style="188" customWidth="1"/>
    <col min="35" max="38" width="19.140625" style="360" customWidth="1"/>
    <col min="39" max="39" width="19.140625" style="188" customWidth="1"/>
    <col min="40" max="42" width="19.140625" style="360" customWidth="1"/>
    <col min="43" max="43" width="15.7109375" style="360" customWidth="1"/>
    <col min="44" max="44" width="36.85546875" style="360" bestFit="1" customWidth="1"/>
    <col min="45" max="49" width="13.42578125" style="360" hidden="1" customWidth="1"/>
    <col min="50" max="50" width="13" style="360" hidden="1" customWidth="1"/>
    <col min="51" max="52" width="12" style="360" bestFit="1" customWidth="1"/>
    <col min="53" max="55" width="12.5703125" style="360" bestFit="1" customWidth="1"/>
    <col min="56" max="56" width="12.5703125" style="585" bestFit="1" customWidth="1"/>
    <col min="57" max="59" width="12.5703125" style="360" bestFit="1" customWidth="1"/>
    <col min="60" max="60" width="13" style="360" customWidth="1"/>
    <col min="61" max="61" width="13" style="360" bestFit="1" customWidth="1"/>
    <col min="62" max="63" width="15.7109375" style="360" customWidth="1"/>
    <col min="64" max="64" width="11.85546875" style="360" customWidth="1"/>
    <col min="65" max="65" width="36.85546875" style="360" bestFit="1" customWidth="1"/>
    <col min="66" max="70" width="13.42578125" style="360" hidden="1" customWidth="1"/>
    <col min="71" max="71" width="13" style="360" hidden="1" customWidth="1"/>
    <col min="72" max="73" width="12" style="360" bestFit="1" customWidth="1"/>
    <col min="74" max="75" width="12.5703125" style="360" bestFit="1" customWidth="1"/>
    <col min="76" max="76" width="12.5703125" style="360" customWidth="1"/>
    <col min="77" max="77" width="12.5703125" style="585" customWidth="1"/>
    <col min="78" max="79" width="12.5703125" style="360" customWidth="1"/>
    <col min="80" max="80" width="12.5703125" style="213" customWidth="1"/>
    <col min="81" max="82" width="13" style="213" bestFit="1" customWidth="1"/>
    <col min="83" max="83" width="19.140625" style="360" customWidth="1"/>
    <col min="84" max="84" width="6.85546875" style="360" customWidth="1"/>
    <col min="85" max="85" width="36.85546875" style="360" bestFit="1" customWidth="1"/>
    <col min="86" max="90" width="13.42578125" style="360" hidden="1" customWidth="1"/>
    <col min="91" max="91" width="13" style="360" hidden="1" customWidth="1"/>
    <col min="92" max="92" width="12" style="360" bestFit="1" customWidth="1"/>
    <col min="93" max="93" width="12.7109375" style="360" bestFit="1" customWidth="1"/>
    <col min="94" max="96" width="12.5703125" style="360" bestFit="1" customWidth="1"/>
    <col min="97" max="97" width="12.7109375" style="360" bestFit="1" customWidth="1"/>
    <col min="98" max="98" width="12.5703125" style="360" customWidth="1"/>
    <col min="99" max="99" width="12.5703125" style="360" bestFit="1" customWidth="1"/>
    <col min="100" max="100" width="12.5703125" style="213" bestFit="1" customWidth="1"/>
    <col min="101" max="102" width="13" style="213" bestFit="1" customWidth="1"/>
    <col min="103" max="103" width="4.5703125" style="360" customWidth="1"/>
    <col min="104" max="104" width="5.28515625" style="360" customWidth="1"/>
    <col min="105" max="105" width="9.7109375" style="360" bestFit="1" customWidth="1"/>
    <col min="106" max="110" width="13.42578125" style="360" hidden="1" customWidth="1"/>
    <col min="111" max="111" width="14.42578125" style="360" hidden="1" customWidth="1"/>
    <col min="112" max="112" width="14.42578125" style="360" bestFit="1" customWidth="1"/>
    <col min="113" max="113" width="14" style="360" bestFit="1" customWidth="1"/>
    <col min="114" max="115" width="14.42578125" style="360" bestFit="1" customWidth="1"/>
    <col min="116" max="116" width="14" style="360" bestFit="1" customWidth="1"/>
    <col min="117" max="117" width="12.7109375" style="360" bestFit="1" customWidth="1"/>
    <col min="118" max="121" width="13.28515625" style="360" bestFit="1" customWidth="1"/>
    <col min="122" max="122" width="13" style="360" bestFit="1" customWidth="1"/>
    <col min="123" max="16384" width="9.140625" style="360"/>
  </cols>
  <sheetData>
    <row r="1" spans="2:123" ht="18.75" thickBot="1">
      <c r="AH1" s="188" t="s">
        <v>172</v>
      </c>
      <c r="AM1" s="188" t="s">
        <v>209</v>
      </c>
      <c r="AP1" s="405"/>
      <c r="AQ1" s="405"/>
      <c r="AR1" s="405"/>
      <c r="AS1" s="405"/>
      <c r="AT1" s="405"/>
      <c r="AU1" s="405"/>
      <c r="BE1" s="360" t="s">
        <v>212</v>
      </c>
      <c r="BZ1" s="360" t="s">
        <v>212</v>
      </c>
    </row>
    <row r="2" spans="2:123" ht="27">
      <c r="B2" s="680" t="s">
        <v>75</v>
      </c>
      <c r="C2" s="681"/>
      <c r="D2" s="681"/>
      <c r="E2" s="681"/>
      <c r="F2" s="681"/>
      <c r="G2" s="681"/>
      <c r="H2" s="681"/>
      <c r="I2" s="681"/>
      <c r="J2" s="681"/>
      <c r="K2" s="681"/>
      <c r="L2" s="681"/>
      <c r="M2" s="681"/>
      <c r="N2" s="681"/>
      <c r="O2" s="681"/>
      <c r="P2" s="681"/>
      <c r="Q2" s="681"/>
      <c r="R2" s="681"/>
      <c r="S2" s="681"/>
      <c r="T2" s="429"/>
      <c r="U2" s="380" t="s">
        <v>114</v>
      </c>
      <c r="V2" s="379"/>
      <c r="Y2" s="691" t="s">
        <v>125</v>
      </c>
      <c r="Z2" s="691"/>
      <c r="AA2" s="691"/>
      <c r="AB2" s="691"/>
      <c r="AC2" s="691"/>
      <c r="AD2" s="691"/>
      <c r="AE2" s="691"/>
      <c r="AF2" s="691"/>
      <c r="AG2" s="691"/>
      <c r="AH2" s="691"/>
      <c r="AI2" s="691"/>
      <c r="AJ2" s="691"/>
      <c r="AK2" s="691"/>
      <c r="AL2" s="691"/>
      <c r="AM2" s="691"/>
      <c r="AN2" s="691"/>
      <c r="AO2" s="691"/>
      <c r="AP2" s="691"/>
      <c r="AR2" s="682" t="s">
        <v>207</v>
      </c>
      <c r="AS2" s="682"/>
      <c r="AT2" s="682"/>
      <c r="AU2" s="682"/>
      <c r="AV2" s="682"/>
      <c r="AW2" s="682"/>
      <c r="AX2" s="682"/>
      <c r="AY2" s="682"/>
      <c r="AZ2" s="682"/>
      <c r="BA2" s="682"/>
      <c r="BB2" s="682"/>
      <c r="BC2" s="682"/>
      <c r="BD2" s="682"/>
      <c r="BE2" s="682"/>
      <c r="BF2" s="682"/>
      <c r="BG2" s="682"/>
      <c r="BH2" s="682"/>
      <c r="BI2" s="682"/>
      <c r="BL2" s="682" t="s">
        <v>97</v>
      </c>
      <c r="BM2" s="682"/>
      <c r="BN2" s="682"/>
      <c r="BO2" s="682"/>
      <c r="BP2" s="682"/>
      <c r="BQ2" s="682"/>
      <c r="BR2" s="682"/>
      <c r="BS2" s="682"/>
      <c r="BT2" s="682"/>
      <c r="BU2" s="682"/>
      <c r="BV2" s="682"/>
      <c r="BW2" s="682"/>
      <c r="BX2" s="682"/>
      <c r="BY2" s="682"/>
      <c r="BZ2" s="682"/>
      <c r="CA2" s="682"/>
      <c r="CB2" s="682"/>
      <c r="CC2" s="682"/>
      <c r="CD2" s="682"/>
      <c r="CF2" s="683" t="s">
        <v>78</v>
      </c>
      <c r="CG2" s="683"/>
      <c r="CH2" s="683"/>
      <c r="CI2" s="683"/>
      <c r="CJ2" s="683"/>
      <c r="CK2" s="683"/>
      <c r="CL2" s="683"/>
      <c r="CM2" s="683"/>
      <c r="CN2" s="683"/>
      <c r="CO2" s="683"/>
      <c r="CP2" s="683"/>
      <c r="CQ2" s="683"/>
      <c r="CR2" s="683"/>
      <c r="CS2" s="683"/>
      <c r="CT2" s="683"/>
      <c r="CU2" s="683"/>
      <c r="CV2" s="683"/>
      <c r="CW2" s="683"/>
      <c r="CX2" s="683"/>
      <c r="DA2" s="682" t="s">
        <v>128</v>
      </c>
      <c r="DB2" s="682"/>
      <c r="DC2" s="682"/>
      <c r="DD2" s="682"/>
      <c r="DE2" s="682"/>
      <c r="DF2" s="682"/>
      <c r="DG2" s="682"/>
      <c r="DH2" s="682"/>
      <c r="DI2" s="682"/>
      <c r="DJ2" s="682"/>
      <c r="DK2" s="682"/>
      <c r="DL2" s="682"/>
      <c r="DM2" s="682"/>
      <c r="DN2" s="682"/>
      <c r="DO2" s="682"/>
      <c r="DP2" s="682"/>
      <c r="DQ2" s="682"/>
      <c r="DR2" s="682"/>
    </row>
    <row r="3" spans="2:123" ht="18.75" thickBot="1">
      <c r="B3" s="361" t="s">
        <v>0</v>
      </c>
      <c r="C3" s="361" t="s">
        <v>124</v>
      </c>
      <c r="D3" s="361" t="s">
        <v>123</v>
      </c>
      <c r="E3" s="361" t="s">
        <v>122</v>
      </c>
      <c r="F3" s="361" t="s">
        <v>49</v>
      </c>
      <c r="G3" s="361" t="s">
        <v>48</v>
      </c>
      <c r="H3" s="361" t="s">
        <v>47</v>
      </c>
      <c r="I3" s="361" t="s">
        <v>46</v>
      </c>
      <c r="J3" s="361" t="s">
        <v>45</v>
      </c>
      <c r="K3" s="361" t="s">
        <v>44</v>
      </c>
      <c r="L3" s="361" t="s">
        <v>43</v>
      </c>
      <c r="M3" s="361" t="s">
        <v>96</v>
      </c>
      <c r="N3" s="361" t="s">
        <v>69</v>
      </c>
      <c r="O3" s="361" t="s">
        <v>77</v>
      </c>
      <c r="P3" s="361" t="s">
        <v>161</v>
      </c>
      <c r="Q3" s="361" t="s">
        <v>175</v>
      </c>
      <c r="R3" s="403" t="s">
        <v>184</v>
      </c>
      <c r="S3" s="361" t="s">
        <v>174</v>
      </c>
      <c r="T3" s="362"/>
      <c r="U3" s="382" t="s">
        <v>112</v>
      </c>
      <c r="V3" s="362"/>
      <c r="W3" s="430"/>
      <c r="X3" s="391"/>
      <c r="Y3" s="361" t="s">
        <v>0</v>
      </c>
      <c r="Z3" s="361" t="s">
        <v>124</v>
      </c>
      <c r="AA3" s="361" t="s">
        <v>123</v>
      </c>
      <c r="AB3" s="361" t="s">
        <v>122</v>
      </c>
      <c r="AC3" s="361" t="s">
        <v>49</v>
      </c>
      <c r="AD3" s="361" t="s">
        <v>48</v>
      </c>
      <c r="AE3" s="361" t="s">
        <v>47</v>
      </c>
      <c r="AF3" s="361" t="s">
        <v>46</v>
      </c>
      <c r="AG3" s="361" t="s">
        <v>45</v>
      </c>
      <c r="AH3" s="431" t="s">
        <v>44</v>
      </c>
      <c r="AI3" s="361" t="s">
        <v>43</v>
      </c>
      <c r="AJ3" s="361" t="s">
        <v>96</v>
      </c>
      <c r="AK3" s="361" t="s">
        <v>69</v>
      </c>
      <c r="AL3" s="362" t="s">
        <v>77</v>
      </c>
      <c r="AM3" s="118" t="s">
        <v>161</v>
      </c>
      <c r="AN3" s="362" t="s">
        <v>175</v>
      </c>
      <c r="AO3" s="362" t="s">
        <v>184</v>
      </c>
      <c r="AP3" s="361" t="s">
        <v>174</v>
      </c>
      <c r="AR3" s="361" t="s">
        <v>0</v>
      </c>
      <c r="AS3" s="361" t="s">
        <v>124</v>
      </c>
      <c r="AT3" s="361" t="s">
        <v>123</v>
      </c>
      <c r="AU3" s="361" t="s">
        <v>122</v>
      </c>
      <c r="AV3" s="361" t="s">
        <v>49</v>
      </c>
      <c r="AW3" s="361" t="s">
        <v>48</v>
      </c>
      <c r="AX3" s="361" t="s">
        <v>47</v>
      </c>
      <c r="AY3" s="361" t="s">
        <v>46</v>
      </c>
      <c r="AZ3" s="361" t="s">
        <v>45</v>
      </c>
      <c r="BA3" s="361" t="s">
        <v>44</v>
      </c>
      <c r="BB3" s="361" t="s">
        <v>43</v>
      </c>
      <c r="BC3" s="361" t="s">
        <v>96</v>
      </c>
      <c r="BD3" s="590" t="s">
        <v>69</v>
      </c>
      <c r="BE3" s="362" t="s">
        <v>77</v>
      </c>
      <c r="BF3" s="362" t="s">
        <v>161</v>
      </c>
      <c r="BG3" s="362" t="s">
        <v>175</v>
      </c>
      <c r="BH3" s="362" t="s">
        <v>184</v>
      </c>
      <c r="BI3" s="362" t="s">
        <v>174</v>
      </c>
      <c r="BJ3" s="362"/>
      <c r="BL3" s="213"/>
      <c r="BM3" s="361" t="s">
        <v>0</v>
      </c>
      <c r="BN3" s="361" t="s">
        <v>124</v>
      </c>
      <c r="BO3" s="361" t="s">
        <v>123</v>
      </c>
      <c r="BP3" s="361" t="s">
        <v>122</v>
      </c>
      <c r="BQ3" s="361" t="s">
        <v>49</v>
      </c>
      <c r="BR3" s="361" t="s">
        <v>48</v>
      </c>
      <c r="BS3" s="361" t="s">
        <v>47</v>
      </c>
      <c r="BT3" s="361" t="s">
        <v>46</v>
      </c>
      <c r="BU3" s="361" t="s">
        <v>45</v>
      </c>
      <c r="BV3" s="361" t="s">
        <v>44</v>
      </c>
      <c r="BW3" s="361" t="s">
        <v>43</v>
      </c>
      <c r="BX3" s="361" t="s">
        <v>96</v>
      </c>
      <c r="BY3" s="590" t="s">
        <v>69</v>
      </c>
      <c r="BZ3" s="362" t="s">
        <v>77</v>
      </c>
      <c r="CA3" s="362" t="s">
        <v>161</v>
      </c>
      <c r="CB3" s="362" t="s">
        <v>175</v>
      </c>
      <c r="CC3" s="362" t="s">
        <v>184</v>
      </c>
      <c r="CD3" s="362" t="s">
        <v>174</v>
      </c>
      <c r="CF3" s="213"/>
      <c r="CG3" s="361" t="s">
        <v>0</v>
      </c>
      <c r="CH3" s="361" t="s">
        <v>124</v>
      </c>
      <c r="CI3" s="361" t="s">
        <v>123</v>
      </c>
      <c r="CJ3" s="361" t="s">
        <v>122</v>
      </c>
      <c r="CK3" s="361" t="s">
        <v>49</v>
      </c>
      <c r="CL3" s="361" t="s">
        <v>48</v>
      </c>
      <c r="CM3" s="361" t="s">
        <v>47</v>
      </c>
      <c r="CN3" s="361" t="s">
        <v>46</v>
      </c>
      <c r="CO3" s="361" t="s">
        <v>45</v>
      </c>
      <c r="CP3" s="361" t="s">
        <v>44</v>
      </c>
      <c r="CQ3" s="361" t="s">
        <v>43</v>
      </c>
      <c r="CR3" s="361" t="s">
        <v>96</v>
      </c>
      <c r="CS3" s="361" t="s">
        <v>69</v>
      </c>
      <c r="CT3" s="361" t="s">
        <v>77</v>
      </c>
      <c r="CU3" s="361" t="s">
        <v>161</v>
      </c>
      <c r="CV3" s="361" t="s">
        <v>175</v>
      </c>
      <c r="CW3" s="361" t="s">
        <v>184</v>
      </c>
      <c r="CX3" s="362" t="s">
        <v>174</v>
      </c>
      <c r="DA3" s="406"/>
      <c r="DB3" s="407" t="s">
        <v>124</v>
      </c>
      <c r="DC3" s="407" t="s">
        <v>123</v>
      </c>
      <c r="DD3" s="407" t="s">
        <v>122</v>
      </c>
      <c r="DE3" s="407" t="s">
        <v>49</v>
      </c>
      <c r="DF3" s="407" t="s">
        <v>48</v>
      </c>
      <c r="DG3" s="407" t="s">
        <v>47</v>
      </c>
      <c r="DH3" s="407" t="s">
        <v>46</v>
      </c>
      <c r="DI3" s="407" t="s">
        <v>45</v>
      </c>
      <c r="DJ3" s="407" t="s">
        <v>44</v>
      </c>
      <c r="DK3" s="407" t="s">
        <v>43</v>
      </c>
      <c r="DL3" s="407" t="s">
        <v>96</v>
      </c>
      <c r="DM3" s="361" t="s">
        <v>69</v>
      </c>
      <c r="DN3" s="361" t="s">
        <v>77</v>
      </c>
      <c r="DO3" s="361" t="s">
        <v>161</v>
      </c>
      <c r="DP3" s="361" t="s">
        <v>175</v>
      </c>
      <c r="DQ3" s="361" t="s">
        <v>184</v>
      </c>
      <c r="DR3" s="407" t="s">
        <v>174</v>
      </c>
    </row>
    <row r="4" spans="2:123" ht="18" customHeight="1">
      <c r="B4" s="428" t="s">
        <v>72</v>
      </c>
      <c r="C4" s="116">
        <f t="shared" ref="C4:H6" si="0">Z4+BN4*$W$6+BN11*$W$9</f>
        <v>1720</v>
      </c>
      <c r="D4" s="116">
        <f t="shared" si="0"/>
        <v>1737.6</v>
      </c>
      <c r="E4" s="116">
        <f t="shared" si="0"/>
        <v>1780</v>
      </c>
      <c r="F4" s="116">
        <f t="shared" si="0"/>
        <v>1906.2</v>
      </c>
      <c r="G4" s="116">
        <f t="shared" si="0"/>
        <v>2136.6</v>
      </c>
      <c r="H4" s="116">
        <f t="shared" si="0"/>
        <v>2179.4</v>
      </c>
      <c r="I4" s="116">
        <f t="shared" ref="I4:R4" si="1">AF4+(BT4*$W$6)+(BT11*$W$9)</f>
        <v>2103.4</v>
      </c>
      <c r="J4" s="116">
        <f t="shared" si="1"/>
        <v>1809.4</v>
      </c>
      <c r="K4" s="116">
        <f t="shared" si="1"/>
        <v>1800.2</v>
      </c>
      <c r="L4" s="116">
        <f t="shared" si="1"/>
        <v>1597.4</v>
      </c>
      <c r="M4" s="116">
        <f t="shared" si="1"/>
        <v>1564.4</v>
      </c>
      <c r="N4" s="116">
        <f t="shared" si="1"/>
        <v>1452.4</v>
      </c>
      <c r="O4" s="116">
        <f t="shared" si="1"/>
        <v>1325.2</v>
      </c>
      <c r="P4" s="116">
        <f t="shared" si="1"/>
        <v>1376</v>
      </c>
      <c r="Q4" s="116">
        <f t="shared" si="1"/>
        <v>1350.8</v>
      </c>
      <c r="R4" s="116">
        <f t="shared" si="1"/>
        <v>1417</v>
      </c>
      <c r="S4" s="116">
        <f>AP4+(CD4*$W$6)+(CD11*$W$9)</f>
        <v>1237.2</v>
      </c>
      <c r="T4" s="432"/>
      <c r="U4" s="433">
        <v>202.94404702336746</v>
      </c>
      <c r="V4" s="116"/>
      <c r="W4" s="385" t="s">
        <v>98</v>
      </c>
      <c r="X4" s="392"/>
      <c r="Y4" s="428" t="s">
        <v>72</v>
      </c>
      <c r="Z4" s="116">
        <v>1191</v>
      </c>
      <c r="AA4" s="116">
        <v>1194</v>
      </c>
      <c r="AB4" s="116">
        <v>1208</v>
      </c>
      <c r="AC4" s="116">
        <v>1274</v>
      </c>
      <c r="AD4" s="116">
        <v>1428</v>
      </c>
      <c r="AE4" s="116">
        <v>1434</v>
      </c>
      <c r="AF4" s="116">
        <v>1385</v>
      </c>
      <c r="AG4" s="116">
        <v>1189</v>
      </c>
      <c r="AH4" s="434">
        <v>1217</v>
      </c>
      <c r="AI4" s="116">
        <v>1074</v>
      </c>
      <c r="AJ4" s="116">
        <v>1083</v>
      </c>
      <c r="AK4" s="116">
        <v>1006</v>
      </c>
      <c r="AL4" s="364">
        <v>908</v>
      </c>
      <c r="AM4" s="519">
        <v>946</v>
      </c>
      <c r="AN4" s="364">
        <v>935</v>
      </c>
      <c r="AO4" s="364">
        <v>996</v>
      </c>
      <c r="AP4" s="364">
        <v>889</v>
      </c>
      <c r="AR4" s="428" t="s">
        <v>130</v>
      </c>
      <c r="AS4" s="116">
        <v>0</v>
      </c>
      <c r="AT4" s="116">
        <v>0</v>
      </c>
      <c r="AU4" s="116">
        <v>0</v>
      </c>
      <c r="AV4" s="116">
        <v>0</v>
      </c>
      <c r="AW4" s="116">
        <v>0</v>
      </c>
      <c r="AX4" s="116">
        <v>0</v>
      </c>
      <c r="AY4" s="116">
        <v>0</v>
      </c>
      <c r="AZ4" s="116">
        <v>0</v>
      </c>
      <c r="BA4" s="116">
        <v>0</v>
      </c>
      <c r="BB4" s="116">
        <v>0</v>
      </c>
      <c r="BC4" s="116">
        <v>0</v>
      </c>
      <c r="BD4" s="591">
        <v>0</v>
      </c>
      <c r="BE4" s="364">
        <v>0</v>
      </c>
      <c r="BF4" s="364">
        <v>0</v>
      </c>
      <c r="BG4" s="364">
        <v>0</v>
      </c>
      <c r="BH4" s="364">
        <v>0</v>
      </c>
      <c r="BI4" s="364"/>
      <c r="BJ4" s="116"/>
      <c r="BL4" s="700" t="s">
        <v>99</v>
      </c>
      <c r="BM4" s="435" t="s">
        <v>72</v>
      </c>
      <c r="BN4" s="364">
        <v>560</v>
      </c>
      <c r="BO4" s="374">
        <v>597</v>
      </c>
      <c r="BP4" s="374">
        <v>620</v>
      </c>
      <c r="BQ4" s="364">
        <v>679</v>
      </c>
      <c r="BR4" s="374">
        <v>767</v>
      </c>
      <c r="BS4" s="374">
        <v>753</v>
      </c>
      <c r="BT4" s="374">
        <v>743</v>
      </c>
      <c r="BU4" s="364">
        <v>638</v>
      </c>
      <c r="BV4" s="364">
        <v>624</v>
      </c>
      <c r="BW4" s="364">
        <v>593</v>
      </c>
      <c r="BX4" s="364">
        <v>558</v>
      </c>
      <c r="BY4" s="591">
        <v>508</v>
      </c>
      <c r="BZ4" s="364">
        <v>464</v>
      </c>
      <c r="CA4" s="364">
        <v>480</v>
      </c>
      <c r="CB4" s="364">
        <v>471</v>
      </c>
      <c r="CC4" s="364">
        <v>490</v>
      </c>
      <c r="CD4" s="364">
        <v>404</v>
      </c>
      <c r="CF4" s="694" t="s">
        <v>51</v>
      </c>
      <c r="CG4" s="435" t="s">
        <v>72</v>
      </c>
      <c r="CH4" s="364">
        <v>102</v>
      </c>
      <c r="CI4" s="374">
        <v>89</v>
      </c>
      <c r="CJ4" s="374">
        <v>102</v>
      </c>
      <c r="CK4" s="364">
        <v>109</v>
      </c>
      <c r="CL4" s="374">
        <v>122</v>
      </c>
      <c r="CM4" s="374">
        <v>163</v>
      </c>
      <c r="CN4" s="374">
        <v>143</v>
      </c>
      <c r="CO4" s="364">
        <v>129</v>
      </c>
      <c r="CP4" s="364">
        <v>101</v>
      </c>
      <c r="CQ4" s="364">
        <v>75</v>
      </c>
      <c r="CR4" s="364">
        <v>49</v>
      </c>
      <c r="CS4" s="364">
        <v>61</v>
      </c>
      <c r="CT4" s="364">
        <v>66</v>
      </c>
      <c r="CU4" s="364">
        <v>59</v>
      </c>
      <c r="CV4" s="364">
        <v>54</v>
      </c>
      <c r="CW4" s="364">
        <v>36</v>
      </c>
      <c r="CX4" s="364">
        <v>33</v>
      </c>
      <c r="DA4" s="411" t="s">
        <v>0</v>
      </c>
      <c r="DB4" s="412">
        <v>5398.2333333333336</v>
      </c>
      <c r="DC4" s="412">
        <v>5548.1333333333332</v>
      </c>
      <c r="DD4" s="412">
        <v>5668.4666666666662</v>
      </c>
      <c r="DE4" s="412">
        <v>5812.3</v>
      </c>
      <c r="DF4" s="412">
        <v>5969.6</v>
      </c>
      <c r="DG4" s="412">
        <v>6342.2333333333336</v>
      </c>
      <c r="DH4" s="412">
        <v>6600.3666666666668</v>
      </c>
      <c r="DI4" s="412">
        <v>6646.666666666667</v>
      </c>
      <c r="DJ4" s="412">
        <v>6560.333333333333</v>
      </c>
      <c r="DK4" s="412">
        <v>6318.3666666666668</v>
      </c>
      <c r="DL4" s="412">
        <v>6127.8</v>
      </c>
      <c r="DM4" s="412">
        <v>5768.333333333333</v>
      </c>
      <c r="DN4" s="412">
        <v>5369.0666666666666</v>
      </c>
      <c r="DO4" s="412">
        <v>5361.2333333333336</v>
      </c>
      <c r="DP4" s="412">
        <v>5148.833333333333</v>
      </c>
      <c r="DQ4" s="412">
        <v>5039.1000000000004</v>
      </c>
      <c r="DR4" s="412">
        <v>4924.0333333333338</v>
      </c>
      <c r="DS4" s="482"/>
    </row>
    <row r="5" spans="2:123">
      <c r="B5" s="428" t="s">
        <v>73</v>
      </c>
      <c r="C5" s="116">
        <f t="shared" si="0"/>
        <v>1310.5999999999999</v>
      </c>
      <c r="D5" s="116">
        <f t="shared" si="0"/>
        <v>1525.6</v>
      </c>
      <c r="E5" s="116">
        <f t="shared" si="0"/>
        <v>1440.6</v>
      </c>
      <c r="F5" s="116">
        <f t="shared" si="0"/>
        <v>1511.6</v>
      </c>
      <c r="G5" s="116">
        <f t="shared" si="0"/>
        <v>1729.2</v>
      </c>
      <c r="H5" s="116">
        <f t="shared" si="0"/>
        <v>1870.8000000000002</v>
      </c>
      <c r="I5" s="116">
        <f t="shared" ref="I5:R5" si="2">AF5+(BT5*$W$6)+(BT12*$W$9)</f>
        <v>1926.4</v>
      </c>
      <c r="J5" s="116">
        <f t="shared" si="2"/>
        <v>1831.4</v>
      </c>
      <c r="K5" s="116">
        <f t="shared" si="2"/>
        <v>1680.8</v>
      </c>
      <c r="L5" s="116">
        <f t="shared" si="2"/>
        <v>1713.6</v>
      </c>
      <c r="M5" s="116">
        <f t="shared" si="2"/>
        <v>1645.8</v>
      </c>
      <c r="N5" s="116">
        <f t="shared" si="2"/>
        <v>1588.8</v>
      </c>
      <c r="O5" s="116">
        <f t="shared" si="2"/>
        <v>1408.2</v>
      </c>
      <c r="P5" s="116">
        <f t="shared" si="2"/>
        <v>1353.8</v>
      </c>
      <c r="Q5" s="116">
        <f t="shared" si="2"/>
        <v>1363.4</v>
      </c>
      <c r="R5" s="116">
        <f t="shared" si="2"/>
        <v>1376.2</v>
      </c>
      <c r="S5" s="116">
        <f>AP5+(CD5*$W$6)+(CD12*$W$9)</f>
        <v>1323.6</v>
      </c>
      <c r="T5" s="432"/>
      <c r="U5" s="433">
        <v>199.83343730884297</v>
      </c>
      <c r="V5" s="116"/>
      <c r="W5" s="386" t="s">
        <v>99</v>
      </c>
      <c r="X5" s="410"/>
      <c r="Y5" s="428" t="s">
        <v>73</v>
      </c>
      <c r="Z5" s="116">
        <v>911</v>
      </c>
      <c r="AA5" s="116">
        <v>1052</v>
      </c>
      <c r="AB5" s="116">
        <v>996</v>
      </c>
      <c r="AC5" s="116">
        <v>1032</v>
      </c>
      <c r="AD5" s="116">
        <v>1152</v>
      </c>
      <c r="AE5" s="116">
        <v>1233</v>
      </c>
      <c r="AF5" s="116">
        <v>1254</v>
      </c>
      <c r="AG5" s="116">
        <v>1192</v>
      </c>
      <c r="AH5" s="434">
        <v>1111</v>
      </c>
      <c r="AI5" s="116">
        <v>1133</v>
      </c>
      <c r="AJ5" s="116">
        <v>1093</v>
      </c>
      <c r="AK5" s="116">
        <v>1069</v>
      </c>
      <c r="AL5" s="116">
        <v>965</v>
      </c>
      <c r="AM5" s="434">
        <v>919</v>
      </c>
      <c r="AN5" s="116">
        <v>937</v>
      </c>
      <c r="AO5" s="116">
        <v>942</v>
      </c>
      <c r="AP5" s="116">
        <v>932</v>
      </c>
      <c r="AR5" s="363" t="s">
        <v>162</v>
      </c>
      <c r="AS5" s="116">
        <v>0</v>
      </c>
      <c r="AT5" s="375">
        <v>0</v>
      </c>
      <c r="AU5" s="375">
        <v>0</v>
      </c>
      <c r="AV5" s="116">
        <v>0</v>
      </c>
      <c r="AW5" s="375">
        <v>0</v>
      </c>
      <c r="AX5" s="375">
        <v>0</v>
      </c>
      <c r="AY5" s="375">
        <v>0</v>
      </c>
      <c r="AZ5" s="375">
        <v>0</v>
      </c>
      <c r="BA5" s="116">
        <v>0</v>
      </c>
      <c r="BB5" s="375">
        <v>0</v>
      </c>
      <c r="BC5" s="116">
        <v>0</v>
      </c>
      <c r="BD5" s="522">
        <v>7</v>
      </c>
      <c r="BE5" s="116">
        <v>13</v>
      </c>
      <c r="BF5" s="116">
        <v>43</v>
      </c>
      <c r="BG5" s="116">
        <v>19</v>
      </c>
      <c r="BH5" s="116">
        <v>20</v>
      </c>
      <c r="BI5" s="116">
        <v>28</v>
      </c>
      <c r="BJ5" s="116"/>
      <c r="BL5" s="701"/>
      <c r="BM5" s="428" t="s">
        <v>73</v>
      </c>
      <c r="BN5" s="116">
        <v>417</v>
      </c>
      <c r="BO5" s="375">
        <v>472</v>
      </c>
      <c r="BP5" s="375">
        <v>457</v>
      </c>
      <c r="BQ5" s="116">
        <v>492</v>
      </c>
      <c r="BR5" s="375">
        <v>594</v>
      </c>
      <c r="BS5" s="375">
        <v>651</v>
      </c>
      <c r="BT5" s="375">
        <v>668</v>
      </c>
      <c r="BU5" s="116">
        <v>633</v>
      </c>
      <c r="BV5" s="116">
        <v>566</v>
      </c>
      <c r="BW5" s="116">
        <v>597</v>
      </c>
      <c r="BX5" s="116">
        <v>596</v>
      </c>
      <c r="BY5" s="522">
        <v>576</v>
      </c>
      <c r="BZ5" s="116">
        <v>464</v>
      </c>
      <c r="CA5" s="116">
        <v>456</v>
      </c>
      <c r="CB5" s="116">
        <v>458</v>
      </c>
      <c r="CC5" s="116">
        <v>464</v>
      </c>
      <c r="CD5" s="116">
        <v>437</v>
      </c>
      <c r="CF5" s="692"/>
      <c r="CG5" s="428" t="s">
        <v>73</v>
      </c>
      <c r="CH5" s="116">
        <v>89</v>
      </c>
      <c r="CI5" s="375">
        <v>127</v>
      </c>
      <c r="CJ5" s="375">
        <v>109</v>
      </c>
      <c r="CK5" s="116">
        <v>123</v>
      </c>
      <c r="CL5" s="375">
        <v>132</v>
      </c>
      <c r="CM5" s="375">
        <v>150</v>
      </c>
      <c r="CN5" s="375">
        <v>171</v>
      </c>
      <c r="CO5" s="116">
        <v>156</v>
      </c>
      <c r="CP5" s="116">
        <v>142</v>
      </c>
      <c r="CQ5" s="116">
        <v>128</v>
      </c>
      <c r="CR5" s="116">
        <v>111</v>
      </c>
      <c r="CS5" s="116">
        <v>74</v>
      </c>
      <c r="CT5" s="116">
        <v>95</v>
      </c>
      <c r="CU5" s="116">
        <v>98</v>
      </c>
      <c r="CV5" s="116">
        <v>75</v>
      </c>
      <c r="CW5" s="116">
        <v>79</v>
      </c>
      <c r="CX5" s="116">
        <v>50</v>
      </c>
      <c r="DA5" s="411" t="s">
        <v>1</v>
      </c>
      <c r="DB5" s="412">
        <v>6521</v>
      </c>
      <c r="DC5" s="412">
        <v>7122.5666666666666</v>
      </c>
      <c r="DD5" s="412">
        <v>7211.1</v>
      </c>
      <c r="DE5" s="412">
        <v>7054.1333333333332</v>
      </c>
      <c r="DF5" s="412">
        <v>7206.9</v>
      </c>
      <c r="DG5" s="412">
        <v>7543.1333333333332</v>
      </c>
      <c r="DH5" s="412">
        <v>8093.2666666666664</v>
      </c>
      <c r="DI5" s="412">
        <v>8418.5333333333328</v>
      </c>
      <c r="DJ5" s="412">
        <v>8314.0333333333328</v>
      </c>
      <c r="DK5" s="412">
        <v>8134.0666666666666</v>
      </c>
      <c r="DL5" s="412">
        <v>7574.0666666666666</v>
      </c>
      <c r="DM5" s="412">
        <v>7849.666666666667</v>
      </c>
      <c r="DN5" s="412">
        <v>8000</v>
      </c>
      <c r="DO5" s="412">
        <v>7937.5</v>
      </c>
      <c r="DP5" s="412">
        <v>8101.9333333333334</v>
      </c>
      <c r="DQ5" s="412">
        <v>7809.4</v>
      </c>
      <c r="DR5" s="412">
        <v>7182.7666666666664</v>
      </c>
      <c r="DS5" s="482"/>
    </row>
    <row r="6" spans="2:123">
      <c r="B6" s="428" t="s">
        <v>74</v>
      </c>
      <c r="C6" s="116">
        <f t="shared" si="0"/>
        <v>1329.4</v>
      </c>
      <c r="D6" s="116">
        <f t="shared" si="0"/>
        <v>1299.4000000000001</v>
      </c>
      <c r="E6" s="116">
        <f t="shared" si="0"/>
        <v>1523.8</v>
      </c>
      <c r="F6" s="116">
        <f t="shared" si="0"/>
        <v>1505.4</v>
      </c>
      <c r="G6" s="116">
        <f t="shared" si="0"/>
        <v>1581</v>
      </c>
      <c r="H6" s="116">
        <f t="shared" si="0"/>
        <v>1784.6</v>
      </c>
      <c r="I6" s="116">
        <f t="shared" ref="I6:R6" si="3">AF6+(BT6*$W$6)+(BT13*$W$9)</f>
        <v>1335.8</v>
      </c>
      <c r="J6" s="116">
        <f t="shared" si="3"/>
        <v>1870.2</v>
      </c>
      <c r="K6" s="116">
        <f t="shared" si="3"/>
        <v>1849.6</v>
      </c>
      <c r="L6" s="116">
        <f t="shared" si="3"/>
        <v>1886</v>
      </c>
      <c r="M6" s="116">
        <f t="shared" si="3"/>
        <v>1911.8</v>
      </c>
      <c r="N6" s="116">
        <f t="shared" si="3"/>
        <v>1767.4</v>
      </c>
      <c r="O6" s="116">
        <f t="shared" si="3"/>
        <v>1688</v>
      </c>
      <c r="P6" s="116">
        <f t="shared" si="3"/>
        <v>1688.2</v>
      </c>
      <c r="Q6" s="116">
        <f t="shared" si="3"/>
        <v>1538.8</v>
      </c>
      <c r="R6" s="116">
        <f t="shared" si="3"/>
        <v>1550.6</v>
      </c>
      <c r="S6" s="116">
        <f>AP6+(CD6*$W$6)+(CD13*$W$9)</f>
        <v>1455.4</v>
      </c>
      <c r="T6" s="432"/>
      <c r="U6" s="433">
        <v>232.79473075365499</v>
      </c>
      <c r="V6" s="116"/>
      <c r="W6" s="387">
        <v>0.8</v>
      </c>
      <c r="X6" s="410"/>
      <c r="Y6" s="428" t="s">
        <v>74</v>
      </c>
      <c r="Z6" s="116">
        <v>924</v>
      </c>
      <c r="AA6" s="116">
        <v>904</v>
      </c>
      <c r="AB6" s="116">
        <v>1051</v>
      </c>
      <c r="AC6" s="116">
        <v>1021</v>
      </c>
      <c r="AD6" s="116">
        <v>1072</v>
      </c>
      <c r="AE6" s="116">
        <v>1168</v>
      </c>
      <c r="AF6" s="116">
        <v>854</v>
      </c>
      <c r="AG6" s="116">
        <v>1206</v>
      </c>
      <c r="AH6" s="434">
        <v>1199</v>
      </c>
      <c r="AI6" s="116">
        <v>1212</v>
      </c>
      <c r="AJ6" s="116">
        <v>1244</v>
      </c>
      <c r="AK6" s="116">
        <v>1151</v>
      </c>
      <c r="AL6" s="522">
        <v>1131</v>
      </c>
      <c r="AM6" s="116">
        <v>1121</v>
      </c>
      <c r="AN6" s="116">
        <v>1038</v>
      </c>
      <c r="AO6" s="116">
        <v>1038</v>
      </c>
      <c r="AP6" s="116">
        <v>981</v>
      </c>
      <c r="AR6" s="428" t="s">
        <v>71</v>
      </c>
      <c r="AS6" s="116">
        <v>835</v>
      </c>
      <c r="AT6" s="116">
        <v>890</v>
      </c>
      <c r="AU6" s="116">
        <v>958</v>
      </c>
      <c r="AV6" s="116">
        <v>998</v>
      </c>
      <c r="AW6" s="116">
        <v>1018</v>
      </c>
      <c r="AX6" s="116">
        <v>1017</v>
      </c>
      <c r="AY6" s="116">
        <v>1038</v>
      </c>
      <c r="AZ6" s="116">
        <v>1116</v>
      </c>
      <c r="BA6" s="116">
        <v>1247</v>
      </c>
      <c r="BB6" s="116">
        <v>1223</v>
      </c>
      <c r="BC6" s="116">
        <v>1199</v>
      </c>
      <c r="BD6" s="522">
        <v>1252</v>
      </c>
      <c r="BE6" s="116">
        <v>1230</v>
      </c>
      <c r="BF6" s="116">
        <v>1135</v>
      </c>
      <c r="BG6" s="116">
        <v>1151</v>
      </c>
      <c r="BH6" s="116">
        <v>1079</v>
      </c>
      <c r="BI6" s="116">
        <v>1044</v>
      </c>
      <c r="BJ6" s="116"/>
      <c r="BL6" s="701"/>
      <c r="BM6" s="428" t="s">
        <v>74</v>
      </c>
      <c r="BN6" s="116">
        <v>373</v>
      </c>
      <c r="BO6" s="375">
        <v>383</v>
      </c>
      <c r="BP6" s="375">
        <v>446</v>
      </c>
      <c r="BQ6" s="116">
        <v>443</v>
      </c>
      <c r="BR6" s="375">
        <v>460</v>
      </c>
      <c r="BS6" s="375">
        <v>557</v>
      </c>
      <c r="BT6" s="375">
        <v>391</v>
      </c>
      <c r="BU6" s="116">
        <v>614</v>
      </c>
      <c r="BV6" s="116">
        <v>602</v>
      </c>
      <c r="BW6" s="116">
        <v>615</v>
      </c>
      <c r="BX6" s="116">
        <v>626</v>
      </c>
      <c r="BY6" s="522">
        <v>593</v>
      </c>
      <c r="BZ6" s="116">
        <v>550</v>
      </c>
      <c r="CA6" s="116">
        <v>529</v>
      </c>
      <c r="CB6" s="116">
        <v>501</v>
      </c>
      <c r="CC6" s="116">
        <v>492</v>
      </c>
      <c r="CD6" s="116">
        <v>478</v>
      </c>
      <c r="CF6" s="692"/>
      <c r="CG6" s="428" t="s">
        <v>74</v>
      </c>
      <c r="CH6" s="116">
        <v>158</v>
      </c>
      <c r="CI6" s="375">
        <v>130</v>
      </c>
      <c r="CJ6" s="375">
        <v>168</v>
      </c>
      <c r="CK6" s="116">
        <v>183</v>
      </c>
      <c r="CL6" s="375">
        <v>179</v>
      </c>
      <c r="CM6" s="375">
        <v>220</v>
      </c>
      <c r="CN6" s="375">
        <v>212</v>
      </c>
      <c r="CO6" s="116">
        <v>230</v>
      </c>
      <c r="CP6" s="116">
        <v>208</v>
      </c>
      <c r="CQ6" s="116">
        <v>232</v>
      </c>
      <c r="CR6" s="116">
        <v>195</v>
      </c>
      <c r="CS6" s="116">
        <v>191</v>
      </c>
      <c r="CT6" s="116">
        <v>154</v>
      </c>
      <c r="CU6" s="116">
        <v>195</v>
      </c>
      <c r="CV6" s="116">
        <v>145</v>
      </c>
      <c r="CW6" s="116">
        <v>146</v>
      </c>
      <c r="CX6" s="116">
        <v>118</v>
      </c>
      <c r="DA6" s="411" t="s">
        <v>2</v>
      </c>
      <c r="DB6" s="412">
        <v>6424.4</v>
      </c>
      <c r="DC6" s="412">
        <v>6617.2</v>
      </c>
      <c r="DD6" s="412">
        <v>6921.6333333333332</v>
      </c>
      <c r="DE6" s="412">
        <v>7300.0333333333338</v>
      </c>
      <c r="DF6" s="412">
        <v>7536.4</v>
      </c>
      <c r="DG6" s="412">
        <v>8007.4333333333334</v>
      </c>
      <c r="DH6" s="412">
        <v>8458</v>
      </c>
      <c r="DI6" s="412">
        <v>8812.8666666666668</v>
      </c>
      <c r="DJ6" s="412">
        <v>8943.4666666666672</v>
      </c>
      <c r="DK6" s="412">
        <v>9221.6666666666661</v>
      </c>
      <c r="DL6" s="412">
        <v>9409.1666666666661</v>
      </c>
      <c r="DM6" s="412">
        <v>8961.9</v>
      </c>
      <c r="DN6" s="412">
        <v>8630.9</v>
      </c>
      <c r="DO6" s="412">
        <v>8434.1333333333332</v>
      </c>
      <c r="DP6" s="412">
        <v>8264.7333333333336</v>
      </c>
      <c r="DQ6" s="412">
        <v>8111.3</v>
      </c>
      <c r="DR6" s="412">
        <v>7976.4</v>
      </c>
      <c r="DS6" s="482"/>
    </row>
    <row r="7" spans="2:123">
      <c r="B7" s="428" t="s">
        <v>186</v>
      </c>
      <c r="C7" s="116">
        <f>Z7+(BN8*$W$12)*$W$6+(BN15*$W$12)*$W$9</f>
        <v>0</v>
      </c>
      <c r="D7" s="116">
        <f t="shared" ref="D7:S7" si="4">AA7+(BO8*$W$12)*$W$6+(BO15*$W$12)*$W$9</f>
        <v>0</v>
      </c>
      <c r="E7" s="116">
        <f t="shared" si="4"/>
        <v>0</v>
      </c>
      <c r="F7" s="116">
        <f t="shared" si="4"/>
        <v>0</v>
      </c>
      <c r="G7" s="116">
        <f t="shared" si="4"/>
        <v>0</v>
      </c>
      <c r="H7" s="116">
        <f t="shared" si="4"/>
        <v>0</v>
      </c>
      <c r="I7" s="116">
        <f t="shared" ref="I7" si="5">AF7+(BT8*$W$12)*$W$6+(BT15*$W$12)*$W$9</f>
        <v>0</v>
      </c>
      <c r="J7" s="116">
        <f t="shared" ref="J7" si="6">AG7+(BU8*$W$12)*$W$6+(BU15*$W$12)*$W$9</f>
        <v>0</v>
      </c>
      <c r="K7" s="116">
        <f t="shared" ref="K7" si="7">AH7+(BV8*$W$12)*$W$6+(BV15*$W$12)*$W$9</f>
        <v>0</v>
      </c>
      <c r="L7" s="116">
        <f t="shared" ref="L7" si="8">AI7+(BW8*$W$12)*$W$6+(BW15*$W$12)*$W$9</f>
        <v>0</v>
      </c>
      <c r="M7" s="116">
        <f t="shared" ref="M7" si="9">AJ7+(BX8*$W$12)*$W$6+(BX15*$W$12)*$W$9</f>
        <v>0</v>
      </c>
      <c r="N7" s="116">
        <f t="shared" ref="N7" si="10">AK7+(BY8*$W$12)*$W$6+(BY15*$W$12)*$W$9</f>
        <v>6.5</v>
      </c>
      <c r="O7" s="116">
        <f t="shared" ref="O7" si="11">AL7+(BZ8*$W$12)*$W$6+(BZ15*$W$12)*$W$9</f>
        <v>11.2</v>
      </c>
      <c r="P7" s="116">
        <f t="shared" ref="P7" si="12">AM7+(CA8*$W$12)*$W$6+(CA15*$W$12)*$W$9</f>
        <v>34.9</v>
      </c>
      <c r="Q7" s="116">
        <f t="shared" ref="Q7" si="13">AN7+(CB8*$W$12)*$W$6+(CB15*$W$12)*$W$9</f>
        <v>14.7</v>
      </c>
      <c r="R7" s="116">
        <f t="shared" ref="R7" si="14">AO7+(CC8*$W$12)*$W$6+(CC15*$W$12)*$W$9</f>
        <v>15.8</v>
      </c>
      <c r="S7" s="116">
        <f t="shared" si="4"/>
        <v>22</v>
      </c>
      <c r="T7" s="432"/>
      <c r="U7" s="433"/>
      <c r="V7" s="116"/>
      <c r="W7" s="436"/>
      <c r="X7" s="410"/>
      <c r="Y7" s="428" t="s">
        <v>186</v>
      </c>
      <c r="Z7" s="116">
        <f>AS5*$W$12</f>
        <v>0</v>
      </c>
      <c r="AA7" s="116">
        <f t="shared" ref="AA7:AP7" si="15">AT5*$W$12</f>
        <v>0</v>
      </c>
      <c r="AB7" s="116">
        <f t="shared" si="15"/>
        <v>0</v>
      </c>
      <c r="AC7" s="116">
        <f t="shared" si="15"/>
        <v>0</v>
      </c>
      <c r="AD7" s="116">
        <f t="shared" si="15"/>
        <v>0</v>
      </c>
      <c r="AE7" s="116">
        <f t="shared" si="15"/>
        <v>0</v>
      </c>
      <c r="AF7" s="116">
        <f t="shared" si="15"/>
        <v>0</v>
      </c>
      <c r="AG7" s="116">
        <f t="shared" si="15"/>
        <v>0</v>
      </c>
      <c r="AH7" s="434">
        <f t="shared" si="15"/>
        <v>0</v>
      </c>
      <c r="AI7" s="116">
        <f t="shared" si="15"/>
        <v>0</v>
      </c>
      <c r="AJ7" s="116">
        <f t="shared" si="15"/>
        <v>0</v>
      </c>
      <c r="AK7" s="116">
        <f t="shared" ref="AK7" si="16">BD5*$W$12</f>
        <v>3.5</v>
      </c>
      <c r="AL7" s="522">
        <f t="shared" ref="AL7" si="17">BE5*$W$12</f>
        <v>6.5</v>
      </c>
      <c r="AM7" s="116">
        <f t="shared" si="15"/>
        <v>21.5</v>
      </c>
      <c r="AN7" s="116">
        <f t="shared" si="15"/>
        <v>9.5</v>
      </c>
      <c r="AO7" s="116">
        <f t="shared" si="15"/>
        <v>10</v>
      </c>
      <c r="AP7" s="116">
        <f t="shared" si="15"/>
        <v>14</v>
      </c>
      <c r="AR7" s="428" t="s">
        <v>131</v>
      </c>
      <c r="AS7" s="116">
        <v>119</v>
      </c>
      <c r="AT7" s="116">
        <v>142</v>
      </c>
      <c r="AU7" s="116">
        <v>170</v>
      </c>
      <c r="AV7" s="116">
        <v>140</v>
      </c>
      <c r="AW7" s="116">
        <v>115</v>
      </c>
      <c r="AX7" s="116">
        <v>129</v>
      </c>
      <c r="AY7" s="116">
        <v>131</v>
      </c>
      <c r="AZ7" s="116">
        <v>132</v>
      </c>
      <c r="BA7" s="116">
        <v>122</v>
      </c>
      <c r="BB7" s="116">
        <v>104</v>
      </c>
      <c r="BC7" s="116">
        <v>119</v>
      </c>
      <c r="BD7" s="522">
        <v>102</v>
      </c>
      <c r="BE7" s="116">
        <v>94</v>
      </c>
      <c r="BF7" s="116">
        <v>110</v>
      </c>
      <c r="BG7" s="116">
        <v>109</v>
      </c>
      <c r="BH7" s="116">
        <v>116</v>
      </c>
      <c r="BI7" s="116">
        <v>231</v>
      </c>
      <c r="BJ7" s="116"/>
      <c r="BL7" s="701"/>
      <c r="BM7" s="428" t="s">
        <v>36</v>
      </c>
      <c r="BN7" s="116">
        <v>0</v>
      </c>
      <c r="BO7" s="375">
        <v>0</v>
      </c>
      <c r="BP7" s="375">
        <v>0</v>
      </c>
      <c r="BQ7" s="116">
        <v>0</v>
      </c>
      <c r="BR7" s="375">
        <v>0</v>
      </c>
      <c r="BS7" s="375">
        <v>0</v>
      </c>
      <c r="BT7" s="375">
        <v>0</v>
      </c>
      <c r="BU7" s="375">
        <v>0</v>
      </c>
      <c r="BV7" s="116">
        <v>0</v>
      </c>
      <c r="BW7" s="116">
        <v>0</v>
      </c>
      <c r="BX7" s="375">
        <v>0</v>
      </c>
      <c r="BY7" s="594">
        <v>0</v>
      </c>
      <c r="BZ7" s="375">
        <v>0</v>
      </c>
      <c r="CA7" s="375">
        <v>0</v>
      </c>
      <c r="CB7" s="375">
        <v>0</v>
      </c>
      <c r="CC7" s="375">
        <v>0</v>
      </c>
      <c r="CD7" s="375"/>
      <c r="CF7" s="692"/>
      <c r="CG7" s="428" t="s">
        <v>36</v>
      </c>
      <c r="CH7" s="116">
        <v>0</v>
      </c>
      <c r="CI7" s="375">
        <v>0</v>
      </c>
      <c r="CJ7" s="375">
        <v>0</v>
      </c>
      <c r="CK7" s="116">
        <v>0</v>
      </c>
      <c r="CL7" s="375">
        <v>0</v>
      </c>
      <c r="CM7" s="375">
        <v>0</v>
      </c>
      <c r="CN7" s="375">
        <v>0</v>
      </c>
      <c r="CO7" s="375">
        <v>0</v>
      </c>
      <c r="CP7" s="116">
        <v>0</v>
      </c>
      <c r="CQ7" s="116">
        <v>0</v>
      </c>
      <c r="CR7" s="375">
        <v>0</v>
      </c>
      <c r="CS7" s="375">
        <v>0</v>
      </c>
      <c r="CT7" s="375">
        <v>0</v>
      </c>
      <c r="CU7" s="375">
        <v>0</v>
      </c>
      <c r="CV7" s="375">
        <v>0</v>
      </c>
      <c r="CW7" s="375">
        <v>0</v>
      </c>
      <c r="CX7" s="375"/>
      <c r="DA7" s="411" t="s">
        <v>3</v>
      </c>
      <c r="DB7" s="412">
        <v>6702.2333333333336</v>
      </c>
      <c r="DC7" s="412">
        <v>6640.9380000000001</v>
      </c>
      <c r="DD7" s="412">
        <v>6823.6333333333332</v>
      </c>
      <c r="DE7" s="412">
        <v>7183.333333333333</v>
      </c>
      <c r="DF7" s="412">
        <v>7628.1</v>
      </c>
      <c r="DG7" s="412">
        <v>8252.6666666666661</v>
      </c>
      <c r="DH7" s="412">
        <v>8528.1433333333334</v>
      </c>
      <c r="DI7" s="412">
        <v>8886.6333333333332</v>
      </c>
      <c r="DJ7" s="412">
        <v>9054.8666666666668</v>
      </c>
      <c r="DK7" s="412">
        <v>9326.6</v>
      </c>
      <c r="DL7" s="412">
        <v>9211.2666666666664</v>
      </c>
      <c r="DM7" s="412">
        <v>9119.5333333333328</v>
      </c>
      <c r="DN7" s="412">
        <v>9234.6666666666661</v>
      </c>
      <c r="DO7" s="412">
        <v>9317.3666666666668</v>
      </c>
      <c r="DP7" s="412">
        <v>9391.9666666666672</v>
      </c>
      <c r="DQ7" s="412">
        <v>9487.7999999999993</v>
      </c>
      <c r="DR7" s="412">
        <v>9484.7333333333336</v>
      </c>
      <c r="DS7" s="482"/>
    </row>
    <row r="8" spans="2:123">
      <c r="B8" s="363" t="s">
        <v>36</v>
      </c>
      <c r="C8" s="375">
        <v>0</v>
      </c>
      <c r="D8" s="375">
        <v>0</v>
      </c>
      <c r="E8" s="375">
        <v>0</v>
      </c>
      <c r="F8" s="375">
        <v>0</v>
      </c>
      <c r="G8" s="375">
        <v>0</v>
      </c>
      <c r="H8" s="375">
        <v>0</v>
      </c>
      <c r="I8" s="375">
        <f t="shared" ref="I8:Q8" si="18">AF8+(BT7*$W$6)+(BT14*$W$9)</f>
        <v>0</v>
      </c>
      <c r="J8" s="375">
        <f t="shared" si="18"/>
        <v>0</v>
      </c>
      <c r="K8" s="375">
        <f t="shared" si="18"/>
        <v>0</v>
      </c>
      <c r="L8" s="375">
        <f t="shared" si="18"/>
        <v>0</v>
      </c>
      <c r="M8" s="375">
        <f t="shared" si="18"/>
        <v>0</v>
      </c>
      <c r="N8" s="375">
        <f t="shared" si="18"/>
        <v>0</v>
      </c>
      <c r="O8" s="375">
        <f t="shared" si="18"/>
        <v>0</v>
      </c>
      <c r="P8" s="375">
        <f t="shared" si="18"/>
        <v>0</v>
      </c>
      <c r="Q8" s="375">
        <f t="shared" si="18"/>
        <v>0</v>
      </c>
      <c r="R8" s="375">
        <f>AO8+(CC7*$W$6)+(CC14*$W$9)</f>
        <v>0</v>
      </c>
      <c r="S8" s="517"/>
      <c r="T8" s="116"/>
      <c r="U8" s="433">
        <v>257.08301210136551</v>
      </c>
      <c r="V8" s="116"/>
      <c r="W8" s="386" t="s">
        <v>100</v>
      </c>
      <c r="X8" s="410"/>
      <c r="Y8" s="428" t="s">
        <v>36</v>
      </c>
      <c r="Z8" s="116">
        <f>AS4</f>
        <v>0</v>
      </c>
      <c r="AA8" s="116">
        <f t="shared" ref="AA8:AN8" si="19">AT4</f>
        <v>0</v>
      </c>
      <c r="AB8" s="116">
        <f t="shared" si="19"/>
        <v>0</v>
      </c>
      <c r="AC8" s="116">
        <f t="shared" si="19"/>
        <v>0</v>
      </c>
      <c r="AD8" s="116">
        <f t="shared" si="19"/>
        <v>0</v>
      </c>
      <c r="AE8" s="116">
        <f t="shared" si="19"/>
        <v>0</v>
      </c>
      <c r="AF8" s="116">
        <f t="shared" si="19"/>
        <v>0</v>
      </c>
      <c r="AG8" s="116">
        <f t="shared" si="19"/>
        <v>0</v>
      </c>
      <c r="AH8" s="434">
        <f t="shared" si="19"/>
        <v>0</v>
      </c>
      <c r="AI8" s="116">
        <f t="shared" si="19"/>
        <v>0</v>
      </c>
      <c r="AJ8" s="116">
        <f t="shared" si="19"/>
        <v>0</v>
      </c>
      <c r="AK8" s="116">
        <f t="shared" ref="AK8" si="20">BD4</f>
        <v>0</v>
      </c>
      <c r="AL8" s="522">
        <f t="shared" ref="AL8" si="21">BE4</f>
        <v>0</v>
      </c>
      <c r="AM8" s="116">
        <f t="shared" si="19"/>
        <v>0</v>
      </c>
      <c r="AN8" s="116">
        <f t="shared" si="19"/>
        <v>0</v>
      </c>
      <c r="AO8" s="116">
        <f>BH4</f>
        <v>0</v>
      </c>
      <c r="AP8" s="116"/>
      <c r="AR8" s="428" t="s">
        <v>132</v>
      </c>
      <c r="AS8" s="116">
        <v>0</v>
      </c>
      <c r="AT8" s="116">
        <v>0</v>
      </c>
      <c r="AU8" s="116">
        <v>0</v>
      </c>
      <c r="AV8" s="116">
        <v>0</v>
      </c>
      <c r="AW8" s="116">
        <v>0</v>
      </c>
      <c r="AX8" s="116">
        <v>0</v>
      </c>
      <c r="AY8" s="116">
        <v>0</v>
      </c>
      <c r="AZ8" s="116">
        <v>0</v>
      </c>
      <c r="BA8" s="116">
        <v>0</v>
      </c>
      <c r="BB8" s="116">
        <v>0</v>
      </c>
      <c r="BC8" s="116">
        <v>0</v>
      </c>
      <c r="BD8" s="522">
        <v>0</v>
      </c>
      <c r="BE8" s="116">
        <v>0</v>
      </c>
      <c r="BF8" s="116">
        <v>0</v>
      </c>
      <c r="BG8" s="116">
        <v>0</v>
      </c>
      <c r="BH8" s="116">
        <v>0</v>
      </c>
      <c r="BI8" s="116">
        <v>0</v>
      </c>
      <c r="BJ8" s="116"/>
      <c r="BL8" s="701"/>
      <c r="BM8" s="363" t="s">
        <v>162</v>
      </c>
      <c r="BN8" s="116">
        <v>0</v>
      </c>
      <c r="BO8" s="375">
        <v>0</v>
      </c>
      <c r="BP8" s="375">
        <v>0</v>
      </c>
      <c r="BQ8" s="116">
        <v>0</v>
      </c>
      <c r="BR8" s="375">
        <v>0</v>
      </c>
      <c r="BS8" s="375">
        <v>0</v>
      </c>
      <c r="BT8" s="375">
        <v>0</v>
      </c>
      <c r="BU8" s="375">
        <v>0</v>
      </c>
      <c r="BV8" s="116">
        <v>0</v>
      </c>
      <c r="BW8" s="375">
        <v>0</v>
      </c>
      <c r="BX8" s="116">
        <v>0</v>
      </c>
      <c r="BY8" s="594">
        <v>5</v>
      </c>
      <c r="BZ8" s="375">
        <v>8</v>
      </c>
      <c r="CA8" s="375">
        <v>16</v>
      </c>
      <c r="CB8" s="375">
        <v>8</v>
      </c>
      <c r="CC8" s="375">
        <v>12</v>
      </c>
      <c r="CD8" s="375">
        <v>15</v>
      </c>
      <c r="CF8" s="692"/>
      <c r="CG8" s="363" t="s">
        <v>162</v>
      </c>
      <c r="CH8" s="116">
        <v>0</v>
      </c>
      <c r="CI8" s="375">
        <v>0</v>
      </c>
      <c r="CJ8" s="375">
        <v>0</v>
      </c>
      <c r="CK8" s="116">
        <v>0</v>
      </c>
      <c r="CL8" s="375">
        <v>0</v>
      </c>
      <c r="CM8" s="375">
        <v>0</v>
      </c>
      <c r="CN8" s="375">
        <v>0</v>
      </c>
      <c r="CO8" s="375">
        <v>0</v>
      </c>
      <c r="CP8" s="116">
        <v>0</v>
      </c>
      <c r="CQ8" s="375">
        <v>0</v>
      </c>
      <c r="CR8" s="116">
        <v>0</v>
      </c>
      <c r="CS8" s="375">
        <v>2</v>
      </c>
      <c r="CT8" s="375">
        <v>5</v>
      </c>
      <c r="CU8" s="375">
        <v>16</v>
      </c>
      <c r="CV8" s="375">
        <v>4</v>
      </c>
      <c r="CW8" s="375">
        <v>3</v>
      </c>
      <c r="CX8" s="375">
        <v>4</v>
      </c>
      <c r="DA8" s="411" t="s">
        <v>4</v>
      </c>
      <c r="DB8" s="412">
        <v>18157.7</v>
      </c>
      <c r="DC8" s="412">
        <v>18573.733333333334</v>
      </c>
      <c r="DD8" s="412">
        <v>18767.599999999999</v>
      </c>
      <c r="DE8" s="412">
        <v>18926.733333333334</v>
      </c>
      <c r="DF8" s="412">
        <v>19212.333333333332</v>
      </c>
      <c r="DG8" s="412">
        <v>19973.566666666666</v>
      </c>
      <c r="DH8" s="412">
        <v>20916.033333333333</v>
      </c>
      <c r="DI8" s="412">
        <v>20591.2</v>
      </c>
      <c r="DJ8" s="412">
        <v>19483.666666666668</v>
      </c>
      <c r="DK8" s="412">
        <v>18344.333333333332</v>
      </c>
      <c r="DL8" s="412">
        <v>17811.766666666666</v>
      </c>
      <c r="DM8" s="412">
        <v>17308.599999999999</v>
      </c>
      <c r="DN8" s="412">
        <v>16967.766666666666</v>
      </c>
      <c r="DO8" s="412">
        <v>16713.400000000001</v>
      </c>
      <c r="DP8" s="412">
        <v>16410.133333333335</v>
      </c>
      <c r="DQ8" s="412">
        <v>16446.5</v>
      </c>
      <c r="DR8" s="412">
        <v>16251.3</v>
      </c>
      <c r="DS8" s="482"/>
    </row>
    <row r="9" spans="2:123" ht="18.75" thickBot="1">
      <c r="B9" s="428" t="s">
        <v>71</v>
      </c>
      <c r="C9" s="116">
        <f>Z9+BN9*$W$6+BN16*$W$9</f>
        <v>1181.5999999999999</v>
      </c>
      <c r="D9" s="116">
        <f t="shared" ref="D9:H9" si="22">AA9+BO9*$W$6+BO16*$W$9</f>
        <v>1312.4</v>
      </c>
      <c r="E9" s="116">
        <f t="shared" si="22"/>
        <v>1421.8</v>
      </c>
      <c r="F9" s="116">
        <f t="shared" si="22"/>
        <v>1488.8</v>
      </c>
      <c r="G9" s="116">
        <f t="shared" si="22"/>
        <v>1498.6</v>
      </c>
      <c r="H9" s="116">
        <f t="shared" si="22"/>
        <v>1524.2</v>
      </c>
      <c r="I9" s="116">
        <f t="shared" ref="I9:R9" si="23">AF9+(BT9*$W$6)+(BT16*$W$9)</f>
        <v>1591.8</v>
      </c>
      <c r="J9" s="116">
        <f t="shared" si="23"/>
        <v>1734.2</v>
      </c>
      <c r="K9" s="116">
        <f t="shared" si="23"/>
        <v>1976.6</v>
      </c>
      <c r="L9" s="116">
        <f t="shared" si="23"/>
        <v>1958.8</v>
      </c>
      <c r="M9" s="116">
        <f t="shared" si="23"/>
        <v>1874</v>
      </c>
      <c r="N9" s="116">
        <f t="shared" si="23"/>
        <v>1956.2</v>
      </c>
      <c r="O9" s="116">
        <f t="shared" si="23"/>
        <v>1930</v>
      </c>
      <c r="P9" s="116">
        <f t="shared" si="23"/>
        <v>1722.6</v>
      </c>
      <c r="Q9" s="116">
        <f t="shared" si="23"/>
        <v>1747.6</v>
      </c>
      <c r="R9" s="116">
        <f t="shared" si="23"/>
        <v>1639.2</v>
      </c>
      <c r="S9" s="116">
        <f>AP9+(CD9*$W$6)+(CD16*$W$9)</f>
        <v>1615.8</v>
      </c>
      <c r="T9" s="116"/>
      <c r="U9" s="433">
        <v>18.056700818378861</v>
      </c>
      <c r="V9" s="116"/>
      <c r="W9" s="388">
        <v>1</v>
      </c>
      <c r="X9" s="410"/>
      <c r="Y9" s="428" t="s">
        <v>71</v>
      </c>
      <c r="Z9" s="116">
        <f>AS6</f>
        <v>835</v>
      </c>
      <c r="AA9" s="116">
        <f t="shared" ref="AA9:AN9" si="24">AT6</f>
        <v>890</v>
      </c>
      <c r="AB9" s="116">
        <f t="shared" si="24"/>
        <v>958</v>
      </c>
      <c r="AC9" s="116">
        <f t="shared" si="24"/>
        <v>998</v>
      </c>
      <c r="AD9" s="116">
        <f t="shared" si="24"/>
        <v>1018</v>
      </c>
      <c r="AE9" s="116">
        <f t="shared" si="24"/>
        <v>1017</v>
      </c>
      <c r="AF9" s="116">
        <f t="shared" si="24"/>
        <v>1038</v>
      </c>
      <c r="AG9" s="116">
        <f t="shared" si="24"/>
        <v>1116</v>
      </c>
      <c r="AH9" s="434">
        <f t="shared" si="24"/>
        <v>1247</v>
      </c>
      <c r="AI9" s="116">
        <f t="shared" si="24"/>
        <v>1223</v>
      </c>
      <c r="AJ9" s="116">
        <f t="shared" si="24"/>
        <v>1199</v>
      </c>
      <c r="AK9" s="116">
        <f t="shared" ref="AK9" si="25">BD6</f>
        <v>1252</v>
      </c>
      <c r="AL9" s="522">
        <f t="shared" ref="AL9" si="26">BE6</f>
        <v>1230</v>
      </c>
      <c r="AM9" s="116">
        <f t="shared" si="24"/>
        <v>1135</v>
      </c>
      <c r="AN9" s="116">
        <f t="shared" si="24"/>
        <v>1151</v>
      </c>
      <c r="AO9" s="116">
        <f>BH6</f>
        <v>1079</v>
      </c>
      <c r="AP9" s="116">
        <f>BI6</f>
        <v>1044</v>
      </c>
      <c r="AR9" s="428" t="s">
        <v>133</v>
      </c>
      <c r="AS9" s="116">
        <v>0</v>
      </c>
      <c r="AT9" s="116">
        <v>0</v>
      </c>
      <c r="AU9" s="116">
        <v>0</v>
      </c>
      <c r="AV9" s="116">
        <v>0</v>
      </c>
      <c r="AW9" s="116">
        <v>0</v>
      </c>
      <c r="AX9" s="116">
        <v>0</v>
      </c>
      <c r="AY9" s="116">
        <v>0</v>
      </c>
      <c r="AZ9" s="116">
        <v>0</v>
      </c>
      <c r="BA9" s="116">
        <v>0</v>
      </c>
      <c r="BB9" s="116">
        <v>0</v>
      </c>
      <c r="BC9" s="116">
        <v>0</v>
      </c>
      <c r="BD9" s="522">
        <v>0</v>
      </c>
      <c r="BE9" s="116">
        <v>0</v>
      </c>
      <c r="BF9" s="116">
        <v>0</v>
      </c>
      <c r="BG9" s="116">
        <v>0</v>
      </c>
      <c r="BH9" s="116">
        <v>0</v>
      </c>
      <c r="BI9" s="116">
        <v>0</v>
      </c>
      <c r="BJ9" s="116"/>
      <c r="BL9" s="701"/>
      <c r="BM9" s="428" t="s">
        <v>71</v>
      </c>
      <c r="BN9" s="116">
        <v>287</v>
      </c>
      <c r="BO9" s="375">
        <v>343</v>
      </c>
      <c r="BP9" s="375">
        <v>371</v>
      </c>
      <c r="BQ9" s="116">
        <v>396</v>
      </c>
      <c r="BR9" s="375">
        <v>367</v>
      </c>
      <c r="BS9" s="375">
        <v>369</v>
      </c>
      <c r="BT9" s="375">
        <v>441</v>
      </c>
      <c r="BU9" s="375">
        <v>454</v>
      </c>
      <c r="BV9" s="116">
        <v>522</v>
      </c>
      <c r="BW9" s="116">
        <v>546</v>
      </c>
      <c r="BX9" s="375">
        <v>510</v>
      </c>
      <c r="BY9" s="594">
        <v>549</v>
      </c>
      <c r="BZ9" s="375">
        <v>550</v>
      </c>
      <c r="CA9" s="375">
        <v>477</v>
      </c>
      <c r="CB9" s="375">
        <v>447</v>
      </c>
      <c r="CC9" s="375">
        <v>459</v>
      </c>
      <c r="CD9" s="375">
        <v>471</v>
      </c>
      <c r="CF9" s="692"/>
      <c r="CG9" s="428" t="s">
        <v>71</v>
      </c>
      <c r="CH9" s="116">
        <v>246</v>
      </c>
      <c r="CI9" s="375">
        <v>272</v>
      </c>
      <c r="CJ9" s="375">
        <v>311</v>
      </c>
      <c r="CK9" s="116">
        <v>313</v>
      </c>
      <c r="CL9" s="375">
        <v>273</v>
      </c>
      <c r="CM9" s="375">
        <v>316</v>
      </c>
      <c r="CN9" s="375">
        <v>300</v>
      </c>
      <c r="CO9" s="375">
        <v>358</v>
      </c>
      <c r="CP9" s="116">
        <v>407</v>
      </c>
      <c r="CQ9" s="116">
        <v>390</v>
      </c>
      <c r="CR9" s="375">
        <v>338</v>
      </c>
      <c r="CS9" s="375">
        <v>321</v>
      </c>
      <c r="CT9" s="375">
        <v>331</v>
      </c>
      <c r="CU9" s="375">
        <v>257</v>
      </c>
      <c r="CV9" s="375">
        <v>310</v>
      </c>
      <c r="CW9" s="375">
        <v>261</v>
      </c>
      <c r="CX9" s="375">
        <v>250</v>
      </c>
      <c r="CZ9" s="360" t="s">
        <v>14</v>
      </c>
      <c r="DA9" s="411" t="s">
        <v>5</v>
      </c>
      <c r="DB9" s="412">
        <v>8865.7666666666664</v>
      </c>
      <c r="DC9" s="412">
        <v>8909.9</v>
      </c>
      <c r="DD9" s="412">
        <v>9158.0666666666675</v>
      </c>
      <c r="DE9" s="412">
        <v>9506.9</v>
      </c>
      <c r="DF9" s="412">
        <v>9833</v>
      </c>
      <c r="DG9" s="412">
        <v>10402.4</v>
      </c>
      <c r="DH9" s="412">
        <v>10899.933333333332</v>
      </c>
      <c r="DI9" s="412">
        <v>11145.366666666667</v>
      </c>
      <c r="DJ9" s="412">
        <v>10789.033333333333</v>
      </c>
      <c r="DK9" s="412">
        <v>10355.299999999999</v>
      </c>
      <c r="DL9" s="412">
        <v>10254.5</v>
      </c>
      <c r="DM9" s="412">
        <v>10292.366666666667</v>
      </c>
      <c r="DN9" s="412">
        <v>10196.6</v>
      </c>
      <c r="DO9" s="412">
        <v>10358.866666666667</v>
      </c>
      <c r="DP9" s="412">
        <v>10364.5</v>
      </c>
      <c r="DQ9" s="412">
        <v>10180.25</v>
      </c>
      <c r="DR9" s="412">
        <v>9864.9</v>
      </c>
      <c r="DS9" s="482"/>
    </row>
    <row r="10" spans="2:123" ht="18" customHeight="1" thickBot="1">
      <c r="B10" s="428" t="s">
        <v>11</v>
      </c>
      <c r="C10" s="116">
        <f t="shared" ref="C10:L11" si="27">Z10</f>
        <v>119</v>
      </c>
      <c r="D10" s="116">
        <f t="shared" si="27"/>
        <v>142</v>
      </c>
      <c r="E10" s="116">
        <f t="shared" si="27"/>
        <v>170</v>
      </c>
      <c r="F10" s="116">
        <f t="shared" si="27"/>
        <v>140</v>
      </c>
      <c r="G10" s="116">
        <f t="shared" si="27"/>
        <v>115</v>
      </c>
      <c r="H10" s="116">
        <f t="shared" si="27"/>
        <v>129</v>
      </c>
      <c r="I10" s="116">
        <f t="shared" si="27"/>
        <v>131</v>
      </c>
      <c r="J10" s="116">
        <f t="shared" si="27"/>
        <v>132</v>
      </c>
      <c r="K10" s="116">
        <f t="shared" si="27"/>
        <v>122</v>
      </c>
      <c r="L10" s="116">
        <f t="shared" si="27"/>
        <v>104</v>
      </c>
      <c r="M10" s="116">
        <f t="shared" ref="M10:S11" si="28">AJ10</f>
        <v>119</v>
      </c>
      <c r="N10" s="116">
        <f t="shared" si="28"/>
        <v>102</v>
      </c>
      <c r="O10" s="116">
        <f t="shared" si="28"/>
        <v>94</v>
      </c>
      <c r="P10" s="116">
        <f t="shared" si="28"/>
        <v>110</v>
      </c>
      <c r="Q10" s="116">
        <f t="shared" si="28"/>
        <v>109</v>
      </c>
      <c r="R10" s="375">
        <f t="shared" si="28"/>
        <v>116</v>
      </c>
      <c r="S10" s="116">
        <f t="shared" si="28"/>
        <v>231</v>
      </c>
      <c r="T10" s="116"/>
      <c r="U10" s="433"/>
      <c r="V10" s="116"/>
      <c r="X10" s="410"/>
      <c r="Y10" s="428" t="s">
        <v>11</v>
      </c>
      <c r="Z10" s="116">
        <v>119</v>
      </c>
      <c r="AA10" s="116">
        <v>142</v>
      </c>
      <c r="AB10" s="116">
        <v>170</v>
      </c>
      <c r="AC10" s="116">
        <v>140</v>
      </c>
      <c r="AD10" s="116">
        <v>115</v>
      </c>
      <c r="AE10" s="116">
        <v>129</v>
      </c>
      <c r="AF10" s="116">
        <f t="shared" ref="AF10:AM10" si="29">AY7+AY8</f>
        <v>131</v>
      </c>
      <c r="AG10" s="116">
        <f t="shared" si="29"/>
        <v>132</v>
      </c>
      <c r="AH10" s="434">
        <f t="shared" si="29"/>
        <v>122</v>
      </c>
      <c r="AI10" s="116">
        <f t="shared" si="29"/>
        <v>104</v>
      </c>
      <c r="AJ10" s="116">
        <f t="shared" si="29"/>
        <v>119</v>
      </c>
      <c r="AK10" s="116">
        <f t="shared" si="29"/>
        <v>102</v>
      </c>
      <c r="AL10" s="522">
        <f t="shared" si="29"/>
        <v>94</v>
      </c>
      <c r="AM10" s="116">
        <f t="shared" si="29"/>
        <v>110</v>
      </c>
      <c r="AN10" s="116">
        <f>BG7+BG8</f>
        <v>109</v>
      </c>
      <c r="AO10" s="116">
        <f>BH7+BH8</f>
        <v>116</v>
      </c>
      <c r="AP10" s="116">
        <f>BI7+BI8</f>
        <v>231</v>
      </c>
      <c r="AR10" s="428" t="s">
        <v>165</v>
      </c>
      <c r="AS10" s="116">
        <v>0</v>
      </c>
      <c r="AT10" s="116">
        <v>0</v>
      </c>
      <c r="AU10" s="116">
        <v>0</v>
      </c>
      <c r="AV10" s="116">
        <v>0</v>
      </c>
      <c r="AW10" s="116">
        <v>0</v>
      </c>
      <c r="AX10" s="116">
        <v>0</v>
      </c>
      <c r="AY10" s="116">
        <v>0</v>
      </c>
      <c r="AZ10" s="116">
        <v>0</v>
      </c>
      <c r="BA10" s="116">
        <v>0</v>
      </c>
      <c r="BB10" s="116">
        <v>0</v>
      </c>
      <c r="BC10" s="116">
        <v>0</v>
      </c>
      <c r="BD10" s="522">
        <v>0</v>
      </c>
      <c r="BE10" s="116">
        <v>0</v>
      </c>
      <c r="BF10" s="116">
        <v>0</v>
      </c>
      <c r="BG10" s="116">
        <v>0</v>
      </c>
      <c r="BH10" s="116">
        <v>0</v>
      </c>
      <c r="BI10" s="116">
        <v>0</v>
      </c>
      <c r="BJ10" s="116"/>
      <c r="BL10" s="702"/>
      <c r="BM10" s="431" t="s">
        <v>53</v>
      </c>
      <c r="BN10" s="437">
        <f t="shared" ref="BN10:BW10" si="30">BN7+BN9+$W$12*BN8</f>
        <v>287</v>
      </c>
      <c r="BO10" s="438">
        <f t="shared" si="30"/>
        <v>343</v>
      </c>
      <c r="BP10" s="438">
        <f t="shared" si="30"/>
        <v>371</v>
      </c>
      <c r="BQ10" s="437">
        <f t="shared" si="30"/>
        <v>396</v>
      </c>
      <c r="BR10" s="438">
        <f t="shared" si="30"/>
        <v>367</v>
      </c>
      <c r="BS10" s="438">
        <f t="shared" si="30"/>
        <v>369</v>
      </c>
      <c r="BT10" s="438">
        <f t="shared" si="30"/>
        <v>441</v>
      </c>
      <c r="BU10" s="439">
        <f t="shared" si="30"/>
        <v>454</v>
      </c>
      <c r="BV10" s="439">
        <f t="shared" si="30"/>
        <v>522</v>
      </c>
      <c r="BW10" s="439">
        <f t="shared" si="30"/>
        <v>546</v>
      </c>
      <c r="BX10" s="438">
        <v>510</v>
      </c>
      <c r="BY10" s="595">
        <v>551.5</v>
      </c>
      <c r="BZ10" s="440">
        <v>554</v>
      </c>
      <c r="CA10" s="440">
        <f>CA7+CA9+$W$12*CA8</f>
        <v>485</v>
      </c>
      <c r="CB10" s="440">
        <f t="shared" ref="CB10:CD10" si="31">CB7+CB9+$W$12*CB8</f>
        <v>451</v>
      </c>
      <c r="CC10" s="440">
        <f t="shared" si="31"/>
        <v>465</v>
      </c>
      <c r="CD10" s="440">
        <f t="shared" si="31"/>
        <v>478.5</v>
      </c>
      <c r="CF10" s="693"/>
      <c r="CG10" s="361" t="s">
        <v>53</v>
      </c>
      <c r="CH10" s="439">
        <f t="shared" ref="CH10:CP10" si="32">CH7+CH9+$W$12*CH8</f>
        <v>246</v>
      </c>
      <c r="CI10" s="439">
        <f t="shared" si="32"/>
        <v>272</v>
      </c>
      <c r="CJ10" s="439">
        <f t="shared" si="32"/>
        <v>311</v>
      </c>
      <c r="CK10" s="439">
        <f t="shared" si="32"/>
        <v>313</v>
      </c>
      <c r="CL10" s="439">
        <f t="shared" si="32"/>
        <v>273</v>
      </c>
      <c r="CM10" s="439">
        <f t="shared" si="32"/>
        <v>316</v>
      </c>
      <c r="CN10" s="439">
        <f t="shared" si="32"/>
        <v>300</v>
      </c>
      <c r="CO10" s="439">
        <f t="shared" si="32"/>
        <v>358</v>
      </c>
      <c r="CP10" s="439">
        <f t="shared" si="32"/>
        <v>407</v>
      </c>
      <c r="CQ10" s="439">
        <v>390</v>
      </c>
      <c r="CR10" s="439">
        <v>338</v>
      </c>
      <c r="CS10" s="439">
        <v>322</v>
      </c>
      <c r="CT10" s="439">
        <v>333.5</v>
      </c>
      <c r="CU10" s="439">
        <f>CU7+CU9+$W$12*CU8</f>
        <v>265</v>
      </c>
      <c r="CV10" s="439">
        <f t="shared" ref="CV10:CX10" si="33">CV7+CV9+$W$12*CV8</f>
        <v>312</v>
      </c>
      <c r="CW10" s="439">
        <f t="shared" si="33"/>
        <v>262.5</v>
      </c>
      <c r="CX10" s="439">
        <f t="shared" si="33"/>
        <v>252</v>
      </c>
      <c r="DA10" s="411" t="s">
        <v>6</v>
      </c>
      <c r="DB10" s="412">
        <v>6750.8666666666668</v>
      </c>
      <c r="DC10" s="412">
        <v>6536.8666666666668</v>
      </c>
      <c r="DD10" s="412">
        <v>6466.0666666666666</v>
      </c>
      <c r="DE10" s="412">
        <v>6406.4</v>
      </c>
      <c r="DF10" s="412">
        <v>5749.5666666666666</v>
      </c>
      <c r="DG10" s="412">
        <v>5992.166666666667</v>
      </c>
      <c r="DH10" s="412">
        <v>6025.4333333333334</v>
      </c>
      <c r="DI10" s="412">
        <v>6166.9</v>
      </c>
      <c r="DJ10" s="412">
        <v>5832.9666666666662</v>
      </c>
      <c r="DK10" s="412">
        <v>5941.5</v>
      </c>
      <c r="DL10" s="412">
        <v>6255.9</v>
      </c>
      <c r="DM10" s="412">
        <v>6411.166666666667</v>
      </c>
      <c r="DN10" s="412">
        <v>6160.2</v>
      </c>
      <c r="DO10" s="412">
        <v>5973.7</v>
      </c>
      <c r="DP10" s="412">
        <v>5366.1</v>
      </c>
      <c r="DQ10" s="412">
        <v>5132.7333333333336</v>
      </c>
      <c r="DR10" s="412">
        <v>4973.5333333333338</v>
      </c>
      <c r="DS10" s="482"/>
    </row>
    <row r="11" spans="2:123" ht="18.75" customHeight="1">
      <c r="B11" s="428" t="s">
        <v>12</v>
      </c>
      <c r="C11" s="116">
        <f t="shared" si="27"/>
        <v>0</v>
      </c>
      <c r="D11" s="116">
        <f t="shared" si="27"/>
        <v>0</v>
      </c>
      <c r="E11" s="116">
        <f t="shared" si="27"/>
        <v>0</v>
      </c>
      <c r="F11" s="116">
        <f t="shared" si="27"/>
        <v>0</v>
      </c>
      <c r="G11" s="116">
        <f t="shared" si="27"/>
        <v>0</v>
      </c>
      <c r="H11" s="116">
        <f t="shared" si="27"/>
        <v>0</v>
      </c>
      <c r="I11" s="116">
        <f t="shared" si="27"/>
        <v>0</v>
      </c>
      <c r="J11" s="116">
        <f t="shared" si="27"/>
        <v>0</v>
      </c>
      <c r="K11" s="116">
        <f t="shared" si="27"/>
        <v>0</v>
      </c>
      <c r="L11" s="116">
        <f t="shared" si="27"/>
        <v>0</v>
      </c>
      <c r="M11" s="116">
        <f t="shared" si="28"/>
        <v>0</v>
      </c>
      <c r="N11" s="116">
        <f t="shared" si="28"/>
        <v>0</v>
      </c>
      <c r="O11" s="116">
        <f t="shared" si="28"/>
        <v>0</v>
      </c>
      <c r="P11" s="116">
        <f t="shared" si="28"/>
        <v>0</v>
      </c>
      <c r="Q11" s="116">
        <f t="shared" si="28"/>
        <v>0</v>
      </c>
      <c r="R11" s="375">
        <f t="shared" si="28"/>
        <v>0</v>
      </c>
      <c r="S11" s="116">
        <f t="shared" si="28"/>
        <v>0</v>
      </c>
      <c r="T11" s="441"/>
      <c r="U11" s="433">
        <v>1046055.9040952764</v>
      </c>
      <c r="V11" s="116"/>
      <c r="W11" s="380" t="s">
        <v>163</v>
      </c>
      <c r="X11" s="410"/>
      <c r="Y11" s="428" t="s">
        <v>12</v>
      </c>
      <c r="Z11" s="116">
        <v>0</v>
      </c>
      <c r="AA11" s="116">
        <v>0</v>
      </c>
      <c r="AB11" s="116">
        <v>0</v>
      </c>
      <c r="AC11" s="116">
        <v>0</v>
      </c>
      <c r="AD11" s="116">
        <v>0</v>
      </c>
      <c r="AE11" s="116">
        <v>0</v>
      </c>
      <c r="AF11" s="116">
        <f t="shared" ref="AF11:AN11" si="34">SUM(AY9:AY11)</f>
        <v>0</v>
      </c>
      <c r="AG11" s="116">
        <f t="shared" si="34"/>
        <v>0</v>
      </c>
      <c r="AH11" s="434">
        <f t="shared" si="34"/>
        <v>0</v>
      </c>
      <c r="AI11" s="116">
        <f t="shared" si="34"/>
        <v>0</v>
      </c>
      <c r="AJ11" s="116">
        <f t="shared" si="34"/>
        <v>0</v>
      </c>
      <c r="AK11" s="116">
        <f t="shared" si="34"/>
        <v>0</v>
      </c>
      <c r="AL11" s="116">
        <f t="shared" si="34"/>
        <v>0</v>
      </c>
      <c r="AM11" s="434">
        <f t="shared" si="34"/>
        <v>0</v>
      </c>
      <c r="AN11" s="116">
        <f t="shared" si="34"/>
        <v>0</v>
      </c>
      <c r="AO11" s="116">
        <f>SUM(BH9:BH11)</f>
        <v>0</v>
      </c>
      <c r="AP11" s="116">
        <f>SUM(BI9:BI11)</f>
        <v>0</v>
      </c>
      <c r="AR11" s="442" t="s">
        <v>134</v>
      </c>
      <c r="AS11" s="443">
        <v>0</v>
      </c>
      <c r="AT11" s="443">
        <v>0</v>
      </c>
      <c r="AU11" s="443">
        <v>0</v>
      </c>
      <c r="AV11" s="443">
        <v>0</v>
      </c>
      <c r="AW11" s="443">
        <v>0</v>
      </c>
      <c r="AX11" s="443">
        <v>0</v>
      </c>
      <c r="AY11" s="443">
        <v>0</v>
      </c>
      <c r="AZ11" s="443">
        <v>0</v>
      </c>
      <c r="BA11" s="443">
        <v>0</v>
      </c>
      <c r="BB11" s="443">
        <v>0</v>
      </c>
      <c r="BC11" s="443">
        <v>0</v>
      </c>
      <c r="BD11" s="592">
        <v>0</v>
      </c>
      <c r="BE11" s="443">
        <v>0</v>
      </c>
      <c r="BF11" s="443">
        <v>0</v>
      </c>
      <c r="BG11" s="443">
        <v>0</v>
      </c>
      <c r="BH11" s="443">
        <v>0</v>
      </c>
      <c r="BI11" s="443">
        <v>0</v>
      </c>
      <c r="BJ11" s="116"/>
      <c r="BL11" s="700" t="s">
        <v>100</v>
      </c>
      <c r="BM11" s="428" t="s">
        <v>72</v>
      </c>
      <c r="BN11" s="116">
        <v>81</v>
      </c>
      <c r="BO11" s="375">
        <v>66</v>
      </c>
      <c r="BP11" s="375">
        <v>76</v>
      </c>
      <c r="BQ11" s="116">
        <v>89</v>
      </c>
      <c r="BR11" s="375">
        <v>95</v>
      </c>
      <c r="BS11" s="375">
        <v>143</v>
      </c>
      <c r="BT11" s="375">
        <v>124</v>
      </c>
      <c r="BU11" s="364">
        <v>110</v>
      </c>
      <c r="BV11" s="364">
        <v>84</v>
      </c>
      <c r="BW11" s="364">
        <v>49</v>
      </c>
      <c r="BX11" s="364">
        <v>35</v>
      </c>
      <c r="BY11" s="522">
        <v>40</v>
      </c>
      <c r="BZ11" s="116">
        <v>46</v>
      </c>
      <c r="CA11" s="116">
        <v>46</v>
      </c>
      <c r="CB11" s="116">
        <v>39</v>
      </c>
      <c r="CC11" s="116">
        <v>29</v>
      </c>
      <c r="CD11" s="116">
        <v>25</v>
      </c>
      <c r="CF11" s="695" t="s">
        <v>52</v>
      </c>
      <c r="CG11" s="428" t="s">
        <v>72</v>
      </c>
      <c r="CH11" s="116">
        <v>620</v>
      </c>
      <c r="CI11" s="375">
        <v>640</v>
      </c>
      <c r="CJ11" s="375">
        <v>670</v>
      </c>
      <c r="CK11" s="116">
        <v>748</v>
      </c>
      <c r="CL11" s="375">
        <v>835</v>
      </c>
      <c r="CM11" s="375">
        <v>876</v>
      </c>
      <c r="CN11" s="375">
        <v>848</v>
      </c>
      <c r="CO11" s="116">
        <v>729</v>
      </c>
      <c r="CP11" s="116">
        <v>691</v>
      </c>
      <c r="CQ11" s="116">
        <v>616</v>
      </c>
      <c r="CR11" s="116">
        <v>579</v>
      </c>
      <c r="CS11" s="116">
        <v>527</v>
      </c>
      <c r="CT11" s="116">
        <v>490</v>
      </c>
      <c r="CU11" s="116">
        <v>513</v>
      </c>
      <c r="CV11" s="116">
        <v>495</v>
      </c>
      <c r="CW11" s="116">
        <v>512</v>
      </c>
      <c r="CX11" s="116">
        <v>421</v>
      </c>
      <c r="DA11" s="411" t="s">
        <v>7</v>
      </c>
      <c r="DB11" s="412">
        <v>13549.3</v>
      </c>
      <c r="DC11" s="412">
        <v>13122.5</v>
      </c>
      <c r="DD11" s="412">
        <v>13132.433333333332</v>
      </c>
      <c r="DE11" s="412">
        <v>13071.333333333334</v>
      </c>
      <c r="DF11" s="412">
        <v>13261.233333333334</v>
      </c>
      <c r="DG11" s="412">
        <v>13793.6</v>
      </c>
      <c r="DH11" s="412">
        <v>14612.233333333334</v>
      </c>
      <c r="DI11" s="412">
        <v>14916.6</v>
      </c>
      <c r="DJ11" s="412">
        <v>14433.666666666666</v>
      </c>
      <c r="DK11" s="412">
        <v>13835.7</v>
      </c>
      <c r="DL11" s="412">
        <v>13799.066666666668</v>
      </c>
      <c r="DM11" s="412">
        <v>13530.6</v>
      </c>
      <c r="DN11" s="412">
        <v>13904.033333333333</v>
      </c>
      <c r="DO11" s="412">
        <v>13587.033333333333</v>
      </c>
      <c r="DP11" s="412">
        <v>13311.2</v>
      </c>
      <c r="DQ11" s="412">
        <v>13470.133333333333</v>
      </c>
      <c r="DR11" s="412">
        <v>13374.133333333333</v>
      </c>
      <c r="DS11" s="482"/>
    </row>
    <row r="12" spans="2:123" ht="18.75" thickBot="1">
      <c r="B12" s="428" t="s">
        <v>164</v>
      </c>
      <c r="C12" s="441"/>
      <c r="D12" s="441"/>
      <c r="E12" s="441"/>
      <c r="F12" s="441">
        <f t="shared" ref="F12:S14" si="35">AC12</f>
        <v>4527799.72</v>
      </c>
      <c r="G12" s="441">
        <f t="shared" si="35"/>
        <v>4386318</v>
      </c>
      <c r="H12" s="441">
        <f t="shared" si="35"/>
        <v>4311201.5199999996</v>
      </c>
      <c r="I12" s="441">
        <f t="shared" si="35"/>
        <v>3646780.32</v>
      </c>
      <c r="J12" s="441">
        <f t="shared" si="35"/>
        <v>3036994.36</v>
      </c>
      <c r="K12" s="441">
        <f t="shared" si="35"/>
        <v>4394441.16</v>
      </c>
      <c r="L12" s="441">
        <f t="shared" si="35"/>
        <v>4482158.2400000012</v>
      </c>
      <c r="M12" s="441">
        <f t="shared" si="35"/>
        <v>3479219.100000001</v>
      </c>
      <c r="N12" s="441">
        <f t="shared" si="35"/>
        <v>4338019.4999999991</v>
      </c>
      <c r="O12" s="441">
        <f t="shared" si="35"/>
        <v>4899473.4799999986</v>
      </c>
      <c r="P12" s="441">
        <f t="shared" si="35"/>
        <v>4949534</v>
      </c>
      <c r="Q12" s="441">
        <f t="shared" si="35"/>
        <v>4321691</v>
      </c>
      <c r="R12" s="505">
        <f t="shared" si="35"/>
        <v>3785626</v>
      </c>
      <c r="S12" s="444"/>
      <c r="T12" s="445"/>
      <c r="U12" s="446">
        <v>1.3110074367824165</v>
      </c>
      <c r="V12" s="116"/>
      <c r="W12" s="388">
        <v>0.5</v>
      </c>
      <c r="X12" s="410"/>
      <c r="Y12" s="428" t="s">
        <v>164</v>
      </c>
      <c r="Z12" s="441"/>
      <c r="AA12" s="441"/>
      <c r="AB12" s="441"/>
      <c r="AC12" s="441">
        <v>4527799.72</v>
      </c>
      <c r="AD12" s="441">
        <v>4386318</v>
      </c>
      <c r="AE12" s="441">
        <v>4311201.5199999996</v>
      </c>
      <c r="AF12" s="441">
        <v>3646780.32</v>
      </c>
      <c r="AG12" s="441">
        <v>3036994.36</v>
      </c>
      <c r="AH12" s="447">
        <v>4394441.16</v>
      </c>
      <c r="AI12" s="441">
        <v>4482158.2400000012</v>
      </c>
      <c r="AJ12" s="441">
        <v>3479219.100000001</v>
      </c>
      <c r="AK12" s="441">
        <v>4338019.4999999991</v>
      </c>
      <c r="AL12" s="441">
        <v>4899473.4799999986</v>
      </c>
      <c r="AM12" s="447">
        <v>4949534</v>
      </c>
      <c r="AN12" s="441">
        <v>4321691</v>
      </c>
      <c r="AO12" s="441">
        <v>3785626</v>
      </c>
      <c r="AP12" s="441"/>
      <c r="AV12" s="427"/>
      <c r="AW12" s="427"/>
      <c r="AX12" s="427"/>
      <c r="AY12" s="427"/>
      <c r="AZ12" s="427"/>
      <c r="BA12" s="427"/>
      <c r="BB12" s="427"/>
      <c r="BC12" s="427"/>
      <c r="BD12" s="593"/>
      <c r="BE12" s="427"/>
      <c r="BF12" s="427"/>
      <c r="BG12" s="427"/>
      <c r="BH12" s="427"/>
      <c r="BI12" s="427"/>
      <c r="BJ12" s="427"/>
      <c r="BL12" s="701"/>
      <c r="BM12" s="428" t="s">
        <v>73</v>
      </c>
      <c r="BN12" s="116">
        <v>66</v>
      </c>
      <c r="BO12" s="375">
        <v>96</v>
      </c>
      <c r="BP12" s="375">
        <v>79</v>
      </c>
      <c r="BQ12" s="116">
        <v>86</v>
      </c>
      <c r="BR12" s="375">
        <v>102</v>
      </c>
      <c r="BS12" s="375">
        <v>117</v>
      </c>
      <c r="BT12" s="375">
        <v>138</v>
      </c>
      <c r="BU12" s="116">
        <v>133</v>
      </c>
      <c r="BV12" s="116">
        <v>117</v>
      </c>
      <c r="BW12" s="116">
        <v>103</v>
      </c>
      <c r="BX12" s="116">
        <v>76</v>
      </c>
      <c r="BY12" s="522">
        <v>59</v>
      </c>
      <c r="BZ12" s="116">
        <v>72</v>
      </c>
      <c r="CA12" s="116">
        <v>70</v>
      </c>
      <c r="CB12" s="116">
        <v>60</v>
      </c>
      <c r="CC12" s="116">
        <v>63</v>
      </c>
      <c r="CD12" s="116">
        <v>42</v>
      </c>
      <c r="CF12" s="696"/>
      <c r="CG12" s="428" t="s">
        <v>73</v>
      </c>
      <c r="CH12" s="116">
        <v>460</v>
      </c>
      <c r="CI12" s="375">
        <v>537</v>
      </c>
      <c r="CJ12" s="375">
        <v>506</v>
      </c>
      <c r="CK12" s="116">
        <v>541</v>
      </c>
      <c r="CL12" s="375">
        <v>666</v>
      </c>
      <c r="CM12" s="375">
        <v>735</v>
      </c>
      <c r="CN12" s="375">
        <v>773</v>
      </c>
      <c r="CO12" s="116">
        <v>743</v>
      </c>
      <c r="CP12" s="116">
        <v>658</v>
      </c>
      <c r="CQ12" s="116">
        <v>675</v>
      </c>
      <c r="CR12" s="116">
        <v>637</v>
      </c>
      <c r="CS12" s="116">
        <v>620</v>
      </c>
      <c r="CT12" s="116">
        <v>513</v>
      </c>
      <c r="CU12" s="116">
        <v>498</v>
      </c>
      <c r="CV12" s="116">
        <v>503</v>
      </c>
      <c r="CW12" s="116">
        <v>511</v>
      </c>
      <c r="CX12" s="116">
        <v>471</v>
      </c>
      <c r="DA12" s="411" t="s">
        <v>8</v>
      </c>
      <c r="DB12" s="412">
        <v>18460.866666666665</v>
      </c>
      <c r="DC12" s="412">
        <v>18884.566666666666</v>
      </c>
      <c r="DD12" s="412">
        <v>19417.766666666666</v>
      </c>
      <c r="DE12" s="412">
        <v>19959.566666666666</v>
      </c>
      <c r="DF12" s="412">
        <v>20486.166666666668</v>
      </c>
      <c r="DG12" s="412">
        <v>20065.433333333334</v>
      </c>
      <c r="DH12" s="412">
        <v>19605.276666666668</v>
      </c>
      <c r="DI12" s="412">
        <v>19227</v>
      </c>
      <c r="DJ12" s="412">
        <v>19184.166666666668</v>
      </c>
      <c r="DK12" s="412">
        <v>19397.866666666665</v>
      </c>
      <c r="DL12" s="412">
        <v>19716.033333333333</v>
      </c>
      <c r="DM12" s="412">
        <v>20209.3</v>
      </c>
      <c r="DN12" s="412">
        <v>20561.166666666668</v>
      </c>
      <c r="DO12" s="412">
        <v>20869.066666666666</v>
      </c>
      <c r="DP12" s="412">
        <v>21264.95</v>
      </c>
      <c r="DQ12" s="412">
        <v>21944.966666666667</v>
      </c>
      <c r="DR12" s="448">
        <v>22845.15</v>
      </c>
      <c r="DS12" s="482"/>
    </row>
    <row r="13" spans="2:123">
      <c r="B13" s="428" t="s">
        <v>16</v>
      </c>
      <c r="C13" s="445">
        <f t="shared" ref="C13:E14" si="36">Z13</f>
        <v>15.468023489166209</v>
      </c>
      <c r="D13" s="445">
        <f t="shared" si="36"/>
        <v>16.041431352286654</v>
      </c>
      <c r="E13" s="445">
        <f t="shared" si="36"/>
        <v>16.900513954390959</v>
      </c>
      <c r="F13" s="445">
        <f t="shared" si="35"/>
        <v>17.17048328544638</v>
      </c>
      <c r="G13" s="445">
        <f t="shared" si="35"/>
        <v>17.053068882337175</v>
      </c>
      <c r="H13" s="445">
        <f t="shared" si="35"/>
        <v>16.035360835037078</v>
      </c>
      <c r="I13" s="445">
        <f t="shared" si="35"/>
        <v>15.726399038437258</v>
      </c>
      <c r="J13" s="445">
        <f t="shared" si="35"/>
        <v>16.790371113340019</v>
      </c>
      <c r="K13" s="445">
        <f t="shared" si="35"/>
        <v>19.008180478634216</v>
      </c>
      <c r="L13" s="445">
        <f t="shared" si="35"/>
        <v>19.35626823387901</v>
      </c>
      <c r="M13" s="445">
        <f t="shared" si="35"/>
        <v>19.566565488429781</v>
      </c>
      <c r="N13" s="445">
        <f t="shared" si="35"/>
        <v>21.765385726668594</v>
      </c>
      <c r="O13" s="445">
        <f t="shared" si="35"/>
        <v>23.03007350749975</v>
      </c>
      <c r="P13" s="445">
        <f t="shared" si="35"/>
        <v>21.571528939236618</v>
      </c>
      <c r="Q13" s="445">
        <f t="shared" si="35"/>
        <v>22.539086524455378</v>
      </c>
      <c r="R13" s="506">
        <f t="shared" si="35"/>
        <v>21.611001964636543</v>
      </c>
      <c r="S13" s="445">
        <f t="shared" si="35"/>
        <v>21.486450809295903</v>
      </c>
      <c r="T13" s="449"/>
      <c r="U13" s="450">
        <v>4.6355080822989363</v>
      </c>
      <c r="V13" s="451"/>
      <c r="X13" s="410"/>
      <c r="Y13" s="428" t="s">
        <v>16</v>
      </c>
      <c r="Z13" s="445">
        <v>15.468023489166209</v>
      </c>
      <c r="AA13" s="445">
        <v>16.041431352286654</v>
      </c>
      <c r="AB13" s="445">
        <v>16.900513954390959</v>
      </c>
      <c r="AC13" s="445">
        <v>17.17048328544638</v>
      </c>
      <c r="AD13" s="445">
        <v>17.053068882337175</v>
      </c>
      <c r="AE13" s="445">
        <v>16.035360835037078</v>
      </c>
      <c r="AF13" s="445">
        <v>15.726399038437258</v>
      </c>
      <c r="AG13" s="445">
        <v>16.790371113340019</v>
      </c>
      <c r="AH13" s="452">
        <v>19.008180478634216</v>
      </c>
      <c r="AI13" s="445">
        <v>19.35626823387901</v>
      </c>
      <c r="AJ13" s="445">
        <v>19.566565488429781</v>
      </c>
      <c r="AK13" s="445">
        <v>21.765385726668594</v>
      </c>
      <c r="AL13" s="445">
        <v>23.03007350749975</v>
      </c>
      <c r="AM13" s="452">
        <f t="shared" ref="AM13:AO13" si="37">(BE4+BF6+$W$12*BF5)/DO4*100</f>
        <v>21.571528939236618</v>
      </c>
      <c r="AN13" s="445">
        <f t="shared" si="37"/>
        <v>22.539086524455378</v>
      </c>
      <c r="AO13" s="445">
        <f t="shared" si="37"/>
        <v>21.611001964636543</v>
      </c>
      <c r="AP13" s="445">
        <f>(BH4+BI6+$W$12*BI5)/DR4*100</f>
        <v>21.486450809295903</v>
      </c>
      <c r="BL13" s="701"/>
      <c r="BM13" s="428" t="s">
        <v>74</v>
      </c>
      <c r="BN13" s="116">
        <v>107</v>
      </c>
      <c r="BO13" s="375">
        <v>89</v>
      </c>
      <c r="BP13" s="375">
        <v>116</v>
      </c>
      <c r="BQ13" s="116">
        <v>130</v>
      </c>
      <c r="BR13" s="375">
        <v>141</v>
      </c>
      <c r="BS13" s="375">
        <v>171</v>
      </c>
      <c r="BT13" s="375">
        <v>169</v>
      </c>
      <c r="BU13" s="116">
        <v>173</v>
      </c>
      <c r="BV13" s="116">
        <v>169</v>
      </c>
      <c r="BW13" s="116">
        <v>182</v>
      </c>
      <c r="BX13" s="116">
        <v>167</v>
      </c>
      <c r="BY13" s="522">
        <v>142</v>
      </c>
      <c r="BZ13" s="116">
        <v>117</v>
      </c>
      <c r="CA13" s="116">
        <v>144</v>
      </c>
      <c r="CB13" s="116">
        <v>100</v>
      </c>
      <c r="CC13" s="116">
        <v>119</v>
      </c>
      <c r="CD13" s="116">
        <v>92</v>
      </c>
      <c r="CF13" s="696"/>
      <c r="CG13" s="428" t="s">
        <v>74</v>
      </c>
      <c r="CH13" s="116">
        <v>429</v>
      </c>
      <c r="CI13" s="375">
        <v>431</v>
      </c>
      <c r="CJ13" s="375">
        <v>510</v>
      </c>
      <c r="CK13" s="116">
        <v>520</v>
      </c>
      <c r="CL13" s="375">
        <v>563</v>
      </c>
      <c r="CM13" s="375">
        <v>679</v>
      </c>
      <c r="CN13" s="375">
        <v>517</v>
      </c>
      <c r="CO13" s="116">
        <v>730</v>
      </c>
      <c r="CP13" s="116">
        <v>732</v>
      </c>
      <c r="CQ13" s="116">
        <v>747</v>
      </c>
      <c r="CR13" s="116">
        <v>765</v>
      </c>
      <c r="CS13" s="116">
        <v>686</v>
      </c>
      <c r="CT13" s="116">
        <v>630</v>
      </c>
      <c r="CU13" s="116">
        <v>622</v>
      </c>
      <c r="CV13" s="116">
        <v>556</v>
      </c>
      <c r="CW13" s="116">
        <v>584</v>
      </c>
      <c r="CX13" s="116">
        <v>544</v>
      </c>
      <c r="CY13" s="360" t="s">
        <v>14</v>
      </c>
      <c r="DA13" s="413" t="s">
        <v>65</v>
      </c>
      <c r="DB13" s="414">
        <f t="shared" ref="DB13:DR13" si="38">SUM(DB4:DB12)</f>
        <v>90830.366666666669</v>
      </c>
      <c r="DC13" s="414">
        <f t="shared" si="38"/>
        <v>91956.404666666684</v>
      </c>
      <c r="DD13" s="414">
        <f t="shared" si="38"/>
        <v>93566.766666666648</v>
      </c>
      <c r="DE13" s="414">
        <f t="shared" si="38"/>
        <v>95220.733333333337</v>
      </c>
      <c r="DF13" s="414">
        <f t="shared" si="38"/>
        <v>96883.3</v>
      </c>
      <c r="DG13" s="414">
        <f t="shared" si="38"/>
        <v>100372.63333333335</v>
      </c>
      <c r="DH13" s="414">
        <f t="shared" si="38"/>
        <v>103738.68666666668</v>
      </c>
      <c r="DI13" s="414">
        <f t="shared" si="38"/>
        <v>104811.76666666666</v>
      </c>
      <c r="DJ13" s="414">
        <f t="shared" si="38"/>
        <v>102596.20000000001</v>
      </c>
      <c r="DK13" s="414">
        <f t="shared" si="38"/>
        <v>100875.4</v>
      </c>
      <c r="DL13" s="414">
        <f t="shared" si="38"/>
        <v>100159.56666666665</v>
      </c>
      <c r="DM13" s="414">
        <f t="shared" si="38"/>
        <v>99451.466666666674</v>
      </c>
      <c r="DN13" s="414">
        <f t="shared" si="38"/>
        <v>99024.4</v>
      </c>
      <c r="DO13" s="414">
        <f t="shared" si="38"/>
        <v>98552.3</v>
      </c>
      <c r="DP13" s="414">
        <f t="shared" si="38"/>
        <v>97624.35</v>
      </c>
      <c r="DQ13" s="414">
        <f t="shared" si="38"/>
        <v>97622.18333333332</v>
      </c>
      <c r="DR13" s="414">
        <f t="shared" si="38"/>
        <v>96876.950000000012</v>
      </c>
    </row>
    <row r="14" spans="2:123">
      <c r="B14" s="442" t="s">
        <v>17</v>
      </c>
      <c r="C14" s="453">
        <f t="shared" si="36"/>
        <v>0.4667381974248927</v>
      </c>
      <c r="D14" s="453">
        <f t="shared" si="36"/>
        <v>0.48175865294667913</v>
      </c>
      <c r="E14" s="453">
        <f t="shared" si="36"/>
        <v>0.47741935483870968</v>
      </c>
      <c r="F14" s="453">
        <f t="shared" si="35"/>
        <v>0.53038674033149169</v>
      </c>
      <c r="G14" s="453">
        <f t="shared" si="35"/>
        <v>0.54282765737874095</v>
      </c>
      <c r="H14" s="453">
        <f t="shared" si="35"/>
        <v>0.53085376162299236</v>
      </c>
      <c r="I14" s="453">
        <f t="shared" si="35"/>
        <v>0.59253246753246758</v>
      </c>
      <c r="J14" s="453">
        <f t="shared" si="35"/>
        <v>0.59616985845129056</v>
      </c>
      <c r="K14" s="453">
        <f t="shared" si="35"/>
        <v>0.5705378020265004</v>
      </c>
      <c r="L14" s="453">
        <f t="shared" si="35"/>
        <v>0.58351729212656367</v>
      </c>
      <c r="M14" s="453">
        <f t="shared" si="35"/>
        <v>0.58090379008746351</v>
      </c>
      <c r="N14" s="453">
        <f t="shared" si="35"/>
        <v>0.58582677165354335</v>
      </c>
      <c r="O14" s="453">
        <f t="shared" si="35"/>
        <v>0.56356589147286817</v>
      </c>
      <c r="P14" s="453">
        <f t="shared" si="35"/>
        <v>0.56093868281604842</v>
      </c>
      <c r="Q14" s="453">
        <f t="shared" si="35"/>
        <v>0.55291411042944782</v>
      </c>
      <c r="R14" s="507">
        <f t="shared" si="35"/>
        <v>0.62564102564102564</v>
      </c>
      <c r="S14" s="453">
        <f t="shared" si="35"/>
        <v>0.59841740850642933</v>
      </c>
      <c r="U14" s="433"/>
      <c r="V14" s="116"/>
      <c r="W14" s="360"/>
      <c r="X14" s="360"/>
      <c r="Y14" s="442" t="s">
        <v>17</v>
      </c>
      <c r="Z14" s="453">
        <v>0.4667381974248927</v>
      </c>
      <c r="AA14" s="453">
        <v>0.48175865294667913</v>
      </c>
      <c r="AB14" s="453">
        <v>0.47741935483870968</v>
      </c>
      <c r="AC14" s="453">
        <v>0.53038674033149169</v>
      </c>
      <c r="AD14" s="453">
        <v>0.54282765737874095</v>
      </c>
      <c r="AE14" s="453">
        <v>0.53085376162299236</v>
      </c>
      <c r="AF14" s="453">
        <v>0.59253246753246758</v>
      </c>
      <c r="AG14" s="453">
        <v>0.59616985845129056</v>
      </c>
      <c r="AH14" s="454">
        <v>0.5705378020265004</v>
      </c>
      <c r="AI14" s="453">
        <v>0.58351729212656367</v>
      </c>
      <c r="AJ14" s="453">
        <v>0.58090379008746351</v>
      </c>
      <c r="AK14" s="453">
        <v>0.58582677165354335</v>
      </c>
      <c r="AL14" s="453">
        <v>0.56356589147286817</v>
      </c>
      <c r="AM14" s="454">
        <v>0.56093868281604842</v>
      </c>
      <c r="AN14" s="453">
        <v>0.55291411042944782</v>
      </c>
      <c r="AO14" s="453">
        <v>0.62564102564102564</v>
      </c>
      <c r="AP14" s="453">
        <v>0.59841740850642933</v>
      </c>
      <c r="AR14" s="360" t="s">
        <v>14</v>
      </c>
      <c r="BE14" s="360" t="s">
        <v>14</v>
      </c>
      <c r="BF14" s="360" t="s">
        <v>14</v>
      </c>
      <c r="BG14" s="360" t="s">
        <v>14</v>
      </c>
      <c r="BH14" s="360" t="s">
        <v>14</v>
      </c>
      <c r="BL14" s="701"/>
      <c r="BM14" s="428" t="s">
        <v>36</v>
      </c>
      <c r="BN14" s="116">
        <v>0</v>
      </c>
      <c r="BO14" s="375">
        <v>0</v>
      </c>
      <c r="BP14" s="375">
        <v>0</v>
      </c>
      <c r="BQ14" s="116">
        <v>0</v>
      </c>
      <c r="BR14" s="375">
        <v>0</v>
      </c>
      <c r="BS14" s="375">
        <v>0</v>
      </c>
      <c r="BT14" s="375">
        <v>0</v>
      </c>
      <c r="BU14" s="375">
        <v>0</v>
      </c>
      <c r="BV14" s="116">
        <v>0</v>
      </c>
      <c r="BW14" s="116">
        <v>0</v>
      </c>
      <c r="BX14" s="375">
        <v>0</v>
      </c>
      <c r="BY14" s="594">
        <v>0</v>
      </c>
      <c r="BZ14" s="375">
        <v>0</v>
      </c>
      <c r="CA14" s="375">
        <v>0</v>
      </c>
      <c r="CB14" s="375">
        <v>0</v>
      </c>
      <c r="CC14" s="375">
        <v>0</v>
      </c>
      <c r="CD14" s="375"/>
      <c r="CF14" s="696"/>
      <c r="CG14" s="428" t="s">
        <v>36</v>
      </c>
      <c r="CH14" s="116">
        <v>0</v>
      </c>
      <c r="CI14" s="375">
        <v>0</v>
      </c>
      <c r="CJ14" s="375">
        <v>0</v>
      </c>
      <c r="CK14" s="116">
        <v>0</v>
      </c>
      <c r="CL14" s="375">
        <v>0</v>
      </c>
      <c r="CM14" s="375">
        <v>0</v>
      </c>
      <c r="CN14" s="375">
        <v>0</v>
      </c>
      <c r="CO14" s="375">
        <v>0</v>
      </c>
      <c r="CP14" s="116">
        <v>0</v>
      </c>
      <c r="CQ14" s="116">
        <v>0</v>
      </c>
      <c r="CR14" s="375">
        <v>0</v>
      </c>
      <c r="CS14" s="375">
        <v>0</v>
      </c>
      <c r="CT14" s="375">
        <v>0</v>
      </c>
      <c r="CU14" s="375">
        <v>0</v>
      </c>
      <c r="CV14" s="375">
        <v>0</v>
      </c>
      <c r="CW14" s="375">
        <v>0</v>
      </c>
      <c r="CX14" s="375"/>
      <c r="DK14" s="409"/>
      <c r="DL14" s="409"/>
      <c r="DM14" s="409"/>
    </row>
    <row r="15" spans="2:123">
      <c r="F15" s="427"/>
      <c r="K15" s="427" t="s">
        <v>14</v>
      </c>
      <c r="S15" s="538">
        <f>S14-R14</f>
        <v>-2.7223617134596312E-2</v>
      </c>
      <c r="T15" s="455"/>
      <c r="U15" s="82"/>
      <c r="V15" s="360"/>
      <c r="W15" s="360"/>
      <c r="X15" s="360"/>
      <c r="AC15" s="427"/>
      <c r="AD15" s="427"/>
      <c r="AE15" s="427"/>
      <c r="AF15" s="427"/>
      <c r="AG15" s="427"/>
      <c r="AH15" s="456"/>
      <c r="AI15" s="427"/>
      <c r="AJ15" s="427"/>
      <c r="AK15" s="427"/>
      <c r="AL15" s="427"/>
      <c r="AM15" s="456"/>
      <c r="AN15" s="428"/>
      <c r="AO15" s="428"/>
      <c r="AP15" s="428"/>
      <c r="AR15" s="213"/>
      <c r="AS15" s="213"/>
      <c r="AT15" s="213"/>
      <c r="AU15" s="213"/>
      <c r="AV15" s="213"/>
      <c r="AW15" s="213"/>
      <c r="AX15" s="213"/>
      <c r="AY15" s="213"/>
      <c r="AZ15" s="213"/>
      <c r="BA15" s="213"/>
      <c r="BB15" s="213"/>
      <c r="BC15" s="213"/>
      <c r="BE15" s="213"/>
      <c r="BF15" s="213"/>
      <c r="BG15" s="213"/>
      <c r="BH15" s="213"/>
      <c r="BI15" s="213"/>
      <c r="BJ15" s="213"/>
      <c r="BL15" s="701"/>
      <c r="BM15" s="363" t="s">
        <v>162</v>
      </c>
      <c r="BN15" s="116">
        <v>0</v>
      </c>
      <c r="BO15" s="375">
        <v>0</v>
      </c>
      <c r="BP15" s="375">
        <v>0</v>
      </c>
      <c r="BQ15" s="116">
        <v>0</v>
      </c>
      <c r="BR15" s="375">
        <v>0</v>
      </c>
      <c r="BS15" s="375">
        <v>0</v>
      </c>
      <c r="BT15" s="375">
        <v>0</v>
      </c>
      <c r="BU15" s="375">
        <v>0</v>
      </c>
      <c r="BV15" s="116">
        <v>0</v>
      </c>
      <c r="BW15" s="375">
        <v>0</v>
      </c>
      <c r="BX15" s="116">
        <v>0</v>
      </c>
      <c r="BY15" s="594">
        <v>2</v>
      </c>
      <c r="BZ15" s="375">
        <v>3</v>
      </c>
      <c r="CA15" s="375">
        <v>14</v>
      </c>
      <c r="CB15" s="375">
        <v>4</v>
      </c>
      <c r="CC15" s="375">
        <v>2</v>
      </c>
      <c r="CD15" s="375">
        <v>4</v>
      </c>
      <c r="CF15" s="696"/>
      <c r="CG15" s="363" t="s">
        <v>162</v>
      </c>
      <c r="CH15" s="116">
        <v>0</v>
      </c>
      <c r="CI15" s="375">
        <v>0</v>
      </c>
      <c r="CJ15" s="375">
        <v>0</v>
      </c>
      <c r="CK15" s="116">
        <v>0</v>
      </c>
      <c r="CL15" s="375">
        <v>0</v>
      </c>
      <c r="CM15" s="375">
        <v>0</v>
      </c>
      <c r="CN15" s="375">
        <v>0</v>
      </c>
      <c r="CO15" s="375">
        <v>0</v>
      </c>
      <c r="CP15" s="116">
        <v>0</v>
      </c>
      <c r="CQ15" s="375">
        <v>0</v>
      </c>
      <c r="CR15" s="116">
        <v>0</v>
      </c>
      <c r="CS15" s="375">
        <v>7</v>
      </c>
      <c r="CT15" s="375">
        <v>9</v>
      </c>
      <c r="CU15" s="375">
        <v>28</v>
      </c>
      <c r="CV15" s="375">
        <v>12</v>
      </c>
      <c r="CW15" s="375">
        <v>13</v>
      </c>
      <c r="CX15" s="375">
        <v>19</v>
      </c>
    </row>
    <row r="16" spans="2:123">
      <c r="G16" s="360"/>
      <c r="H16" s="360"/>
      <c r="I16" s="360"/>
      <c r="J16" s="360"/>
      <c r="K16" s="360"/>
      <c r="L16" s="409"/>
      <c r="M16" s="409"/>
      <c r="N16" s="409"/>
      <c r="O16" s="409"/>
      <c r="P16" s="409"/>
      <c r="Q16" s="409"/>
      <c r="R16" s="508"/>
      <c r="S16" s="409"/>
      <c r="T16" s="455"/>
      <c r="U16" s="82"/>
      <c r="V16" s="360"/>
      <c r="W16" s="360"/>
      <c r="X16" s="360"/>
      <c r="AI16" s="360" t="s">
        <v>14</v>
      </c>
      <c r="AN16" s="213"/>
      <c r="AO16" s="213"/>
      <c r="AP16" s="213"/>
      <c r="AR16" s="213"/>
      <c r="AS16" s="213"/>
      <c r="AT16" s="213"/>
      <c r="AU16" s="213"/>
      <c r="AV16" s="213"/>
      <c r="AW16" s="213"/>
      <c r="AX16" s="213"/>
      <c r="AY16" s="213"/>
      <c r="AZ16" s="213"/>
      <c r="BA16" s="213"/>
      <c r="BB16" s="213"/>
      <c r="BC16" s="213"/>
      <c r="BE16" s="213"/>
      <c r="BF16" s="213"/>
      <c r="BG16" s="213"/>
      <c r="BH16" s="213"/>
      <c r="BI16" s="213"/>
      <c r="BJ16" s="213"/>
      <c r="BL16" s="701"/>
      <c r="BM16" s="428" t="s">
        <v>71</v>
      </c>
      <c r="BN16" s="116">
        <v>117</v>
      </c>
      <c r="BO16" s="375">
        <v>148</v>
      </c>
      <c r="BP16" s="375">
        <v>167</v>
      </c>
      <c r="BQ16" s="116">
        <v>174</v>
      </c>
      <c r="BR16" s="375">
        <v>187</v>
      </c>
      <c r="BS16" s="375">
        <v>212</v>
      </c>
      <c r="BT16" s="375">
        <v>201</v>
      </c>
      <c r="BU16" s="375">
        <v>255</v>
      </c>
      <c r="BV16" s="116">
        <v>312</v>
      </c>
      <c r="BW16" s="116">
        <v>299</v>
      </c>
      <c r="BX16" s="375">
        <v>267</v>
      </c>
      <c r="BY16" s="594">
        <v>265</v>
      </c>
      <c r="BZ16" s="375">
        <v>260</v>
      </c>
      <c r="CA16" s="375">
        <v>206</v>
      </c>
      <c r="CB16" s="375">
        <v>239</v>
      </c>
      <c r="CC16" s="375">
        <v>193</v>
      </c>
      <c r="CD16" s="375">
        <v>195</v>
      </c>
      <c r="CF16" s="696"/>
      <c r="CG16" s="428" t="s">
        <v>71</v>
      </c>
      <c r="CH16" s="116">
        <v>275</v>
      </c>
      <c r="CI16" s="375">
        <v>367</v>
      </c>
      <c r="CJ16" s="375">
        <v>394</v>
      </c>
      <c r="CK16" s="116">
        <v>431</v>
      </c>
      <c r="CL16" s="375">
        <v>468</v>
      </c>
      <c r="CM16" s="375">
        <v>477</v>
      </c>
      <c r="CN16" s="375">
        <v>543</v>
      </c>
      <c r="CO16" s="375">
        <v>606</v>
      </c>
      <c r="CP16" s="116">
        <v>739</v>
      </c>
      <c r="CQ16" s="116">
        <v>754</v>
      </c>
      <c r="CR16" s="375">
        <v>706</v>
      </c>
      <c r="CS16" s="375">
        <v>758</v>
      </c>
      <c r="CT16" s="375">
        <v>739</v>
      </c>
      <c r="CU16" s="375">
        <v>644</v>
      </c>
      <c r="CV16" s="375">
        <v>615</v>
      </c>
      <c r="CW16" s="375">
        <v>584</v>
      </c>
      <c r="CX16" s="375">
        <v>611</v>
      </c>
    </row>
    <row r="17" spans="2:104">
      <c r="G17" s="360" t="s">
        <v>14</v>
      </c>
      <c r="H17" s="360"/>
      <c r="I17" s="360"/>
      <c r="J17" s="360"/>
      <c r="K17" s="360"/>
      <c r="L17" s="409"/>
      <c r="M17" s="409"/>
      <c r="N17" s="409"/>
      <c r="O17" s="409"/>
      <c r="P17" s="409"/>
      <c r="Q17" s="409"/>
      <c r="R17" s="508"/>
      <c r="S17" s="409"/>
      <c r="T17" s="455"/>
      <c r="U17" s="82"/>
      <c r="V17" s="360"/>
      <c r="W17" s="360"/>
      <c r="X17" s="360"/>
      <c r="AD17" s="360" t="s">
        <v>14</v>
      </c>
      <c r="AK17" s="360" t="s">
        <v>14</v>
      </c>
      <c r="AL17" s="360" t="s">
        <v>14</v>
      </c>
      <c r="AM17" s="188" t="s">
        <v>14</v>
      </c>
      <c r="AN17" s="213" t="s">
        <v>14</v>
      </c>
      <c r="AO17" s="213" t="s">
        <v>14</v>
      </c>
      <c r="AP17" s="213"/>
      <c r="AR17" s="213"/>
      <c r="AS17" s="213"/>
      <c r="AT17" s="213"/>
      <c r="AU17" s="213"/>
      <c r="AV17" s="213"/>
      <c r="AW17" s="213"/>
      <c r="AX17" s="213"/>
      <c r="AY17" s="213"/>
      <c r="AZ17" s="213"/>
      <c r="BA17" s="213"/>
      <c r="BB17" s="213"/>
      <c r="BC17" s="213"/>
      <c r="BE17" s="213"/>
      <c r="BF17" s="213"/>
      <c r="BG17" s="213"/>
      <c r="BH17" s="213"/>
      <c r="BI17" s="213"/>
      <c r="BJ17" s="213"/>
      <c r="BL17" s="702"/>
      <c r="BM17" s="431" t="s">
        <v>53</v>
      </c>
      <c r="BN17" s="437">
        <f>BN14+BN16+$W$12*BN15</f>
        <v>117</v>
      </c>
      <c r="BO17" s="438">
        <f t="shared" ref="BO17" si="39">BO14+BO16+$W$12*BO15</f>
        <v>148</v>
      </c>
      <c r="BP17" s="438">
        <f t="shared" ref="BP17" si="40">BP14+BP16+$W$12*BP15</f>
        <v>167</v>
      </c>
      <c r="BQ17" s="437">
        <f t="shared" ref="BQ17" si="41">BQ14+BQ16+$W$12*BQ15</f>
        <v>174</v>
      </c>
      <c r="BR17" s="438">
        <f t="shared" ref="BR17" si="42">BR14+BR16+$W$12*BR15</f>
        <v>187</v>
      </c>
      <c r="BS17" s="438">
        <f t="shared" ref="BS17" si="43">BS14+BS16+$W$12*BS15</f>
        <v>212</v>
      </c>
      <c r="BT17" s="438">
        <f t="shared" ref="BT17" si="44">BT14+BT16+$W$12*BT15</f>
        <v>201</v>
      </c>
      <c r="BU17" s="439">
        <f t="shared" ref="BU17" si="45">BU14+BU16+$W$12*BU15</f>
        <v>255</v>
      </c>
      <c r="BV17" s="439">
        <f t="shared" ref="BV17" si="46">BV14+BV16+$W$12*BV15</f>
        <v>312</v>
      </c>
      <c r="BW17" s="439">
        <f t="shared" ref="BW17" si="47">BW14+BW16+$W$12*BW15</f>
        <v>299</v>
      </c>
      <c r="BX17" s="438">
        <v>267</v>
      </c>
      <c r="BY17" s="595">
        <v>266</v>
      </c>
      <c r="BZ17" s="440">
        <v>261.5</v>
      </c>
      <c r="CA17" s="440">
        <f t="shared" ref="CA17" si="48">CA14+CA16+$W$12*CA15</f>
        <v>213</v>
      </c>
      <c r="CB17" s="440">
        <f t="shared" ref="CB17:CD17" si="49">CB14+CB16+$W$12*CB15</f>
        <v>241</v>
      </c>
      <c r="CC17" s="440">
        <f t="shared" si="49"/>
        <v>194</v>
      </c>
      <c r="CD17" s="440">
        <f t="shared" si="49"/>
        <v>197</v>
      </c>
      <c r="CE17" s="360" t="s">
        <v>14</v>
      </c>
      <c r="CF17" s="697"/>
      <c r="CG17" s="361" t="s">
        <v>53</v>
      </c>
      <c r="CH17" s="439">
        <f t="shared" ref="CH17" si="50">CH14+CH16+$W$12*CH15</f>
        <v>275</v>
      </c>
      <c r="CI17" s="439">
        <f t="shared" ref="CI17" si="51">CI14+CI16+$W$12*CI15</f>
        <v>367</v>
      </c>
      <c r="CJ17" s="439">
        <f t="shared" ref="CJ17" si="52">CJ14+CJ16+$W$12*CJ15</f>
        <v>394</v>
      </c>
      <c r="CK17" s="439">
        <f t="shared" ref="CK17" si="53">CK14+CK16+$W$12*CK15</f>
        <v>431</v>
      </c>
      <c r="CL17" s="439">
        <f t="shared" ref="CL17" si="54">CL14+CL16+$W$12*CL15</f>
        <v>468</v>
      </c>
      <c r="CM17" s="439">
        <f t="shared" ref="CM17" si="55">CM14+CM16+$W$12*CM15</f>
        <v>477</v>
      </c>
      <c r="CN17" s="439">
        <f t="shared" ref="CN17" si="56">CN14+CN16+$W$12*CN15</f>
        <v>543</v>
      </c>
      <c r="CO17" s="439">
        <f t="shared" ref="CO17" si="57">CO14+CO16+$W$12*CO15</f>
        <v>606</v>
      </c>
      <c r="CP17" s="439">
        <f t="shared" ref="CP17" si="58">CP14+CP16+$W$12*CP15</f>
        <v>739</v>
      </c>
      <c r="CQ17" s="439">
        <v>754</v>
      </c>
      <c r="CR17" s="439">
        <v>706</v>
      </c>
      <c r="CS17" s="439">
        <v>761.5</v>
      </c>
      <c r="CT17" s="439">
        <v>743.5</v>
      </c>
      <c r="CU17" s="439">
        <f t="shared" ref="CU17" si="59">CU14+CU16+$W$12*CU15</f>
        <v>658</v>
      </c>
      <c r="CV17" s="439">
        <f t="shared" ref="CV17:CX17" si="60">CV14+CV16+$W$12*CV15</f>
        <v>621</v>
      </c>
      <c r="CW17" s="439">
        <f t="shared" si="60"/>
        <v>590.5</v>
      </c>
      <c r="CX17" s="439">
        <f t="shared" si="60"/>
        <v>620.5</v>
      </c>
    </row>
    <row r="18" spans="2:104">
      <c r="G18" s="360"/>
      <c r="H18" s="360"/>
      <c r="I18" s="360"/>
      <c r="J18" s="360"/>
      <c r="K18" s="360"/>
      <c r="L18" s="409"/>
      <c r="M18" s="409"/>
      <c r="N18" s="409"/>
      <c r="O18" s="409"/>
      <c r="P18" s="409"/>
      <c r="Q18" s="409"/>
      <c r="R18" s="508"/>
      <c r="S18" s="409"/>
      <c r="T18" s="455"/>
      <c r="U18" s="82"/>
      <c r="V18" s="360"/>
      <c r="W18" s="360"/>
      <c r="X18" s="360"/>
      <c r="AN18" s="213"/>
      <c r="AO18" s="213"/>
      <c r="AP18" s="213"/>
      <c r="BL18" s="457"/>
      <c r="BX18" s="213"/>
      <c r="BZ18" s="213"/>
      <c r="CA18" s="213"/>
      <c r="CF18" s="458"/>
      <c r="CG18" s="459"/>
      <c r="CH18" s="459"/>
      <c r="CI18" s="459"/>
      <c r="CJ18" s="459"/>
      <c r="CK18" s="459"/>
      <c r="CL18" s="459"/>
      <c r="CM18" s="459"/>
      <c r="CN18" s="459"/>
      <c r="CO18" s="459"/>
      <c r="CP18" s="459"/>
      <c r="CQ18" s="459"/>
      <c r="CR18" s="459"/>
      <c r="CS18" s="213"/>
      <c r="CT18" s="213"/>
      <c r="CU18" s="213"/>
    </row>
    <row r="19" spans="2:104">
      <c r="G19" s="360"/>
      <c r="H19" s="360"/>
      <c r="I19" s="360"/>
      <c r="J19" s="360"/>
      <c r="K19" s="360"/>
      <c r="L19" s="409"/>
      <c r="M19" s="409"/>
      <c r="N19" s="409"/>
      <c r="O19" s="409"/>
      <c r="P19" s="409"/>
      <c r="Q19" s="409"/>
      <c r="R19" s="508"/>
      <c r="S19" s="409"/>
      <c r="T19" s="455"/>
      <c r="U19" s="82"/>
      <c r="V19" s="360"/>
      <c r="W19" s="360"/>
      <c r="X19" s="360"/>
      <c r="AN19" s="213"/>
      <c r="AO19" s="213"/>
      <c r="AP19" s="213"/>
      <c r="BJ19" s="362"/>
    </row>
    <row r="20" spans="2:104" ht="18" customHeight="1">
      <c r="G20" s="360"/>
      <c r="H20" s="360"/>
      <c r="I20" s="360"/>
      <c r="J20" s="360"/>
      <c r="K20" s="360"/>
      <c r="L20" s="409"/>
      <c r="M20" s="409"/>
      <c r="N20" s="409"/>
      <c r="O20" s="409"/>
      <c r="P20" s="409"/>
      <c r="Q20" s="409"/>
      <c r="R20" s="508"/>
      <c r="S20" s="409"/>
      <c r="T20" s="362"/>
      <c r="U20" s="382" t="s">
        <v>112</v>
      </c>
      <c r="V20" s="362"/>
      <c r="W20" s="360"/>
      <c r="X20" s="360"/>
      <c r="AN20" s="213"/>
      <c r="AO20" s="213"/>
      <c r="AP20" s="213"/>
      <c r="BJ20" s="116"/>
    </row>
    <row r="21" spans="2:104">
      <c r="B21" s="361" t="s">
        <v>1</v>
      </c>
      <c r="C21" s="361" t="s">
        <v>124</v>
      </c>
      <c r="D21" s="361" t="s">
        <v>123</v>
      </c>
      <c r="E21" s="361" t="s">
        <v>122</v>
      </c>
      <c r="F21" s="361" t="s">
        <v>49</v>
      </c>
      <c r="G21" s="361" t="s">
        <v>48</v>
      </c>
      <c r="H21" s="361" t="s">
        <v>47</v>
      </c>
      <c r="I21" s="361" t="s">
        <v>46</v>
      </c>
      <c r="J21" s="361" t="s">
        <v>45</v>
      </c>
      <c r="K21" s="361" t="s">
        <v>44</v>
      </c>
      <c r="L21" s="361" t="s">
        <v>43</v>
      </c>
      <c r="M21" s="361" t="s">
        <v>96</v>
      </c>
      <c r="N21" s="361" t="s">
        <v>69</v>
      </c>
      <c r="O21" s="361" t="s">
        <v>77</v>
      </c>
      <c r="P21" s="361" t="s">
        <v>161</v>
      </c>
      <c r="Q21" s="361" t="str">
        <f>Q3</f>
        <v>2018-19</v>
      </c>
      <c r="R21" s="403" t="str">
        <f>R3</f>
        <v>2019-20</v>
      </c>
      <c r="S21" s="361" t="s">
        <v>174</v>
      </c>
      <c r="T21" s="432"/>
      <c r="U21" s="433">
        <v>136.71619265227264</v>
      </c>
      <c r="V21" s="116"/>
      <c r="W21" s="360"/>
      <c r="X21" s="360"/>
      <c r="Y21" s="361" t="s">
        <v>1</v>
      </c>
      <c r="Z21" s="361" t="s">
        <v>124</v>
      </c>
      <c r="AA21" s="361" t="s">
        <v>123</v>
      </c>
      <c r="AB21" s="361" t="s">
        <v>122</v>
      </c>
      <c r="AC21" s="361" t="s">
        <v>49</v>
      </c>
      <c r="AD21" s="361" t="s">
        <v>48</v>
      </c>
      <c r="AE21" s="361" t="s">
        <v>47</v>
      </c>
      <c r="AF21" s="361" t="s">
        <v>46</v>
      </c>
      <c r="AG21" s="361" t="s">
        <v>45</v>
      </c>
      <c r="AH21" s="431" t="s">
        <v>44</v>
      </c>
      <c r="AI21" s="361" t="s">
        <v>43</v>
      </c>
      <c r="AJ21" s="361" t="s">
        <v>96</v>
      </c>
      <c r="AK21" s="361" t="s">
        <v>69</v>
      </c>
      <c r="AL21" s="361" t="s">
        <v>77</v>
      </c>
      <c r="AM21" s="431" t="s">
        <v>161</v>
      </c>
      <c r="AN21" s="361" t="str">
        <f>AN3</f>
        <v>2018-19</v>
      </c>
      <c r="AO21" s="361" t="str">
        <f>AO3</f>
        <v>2019-20</v>
      </c>
      <c r="AP21" s="361" t="s">
        <v>174</v>
      </c>
      <c r="AR21" s="361" t="s">
        <v>1</v>
      </c>
      <c r="AS21" s="361" t="s">
        <v>124</v>
      </c>
      <c r="AT21" s="361" t="s">
        <v>123</v>
      </c>
      <c r="AU21" s="361" t="s">
        <v>122</v>
      </c>
      <c r="AV21" s="361" t="s">
        <v>49</v>
      </c>
      <c r="AW21" s="361" t="s">
        <v>48</v>
      </c>
      <c r="AX21" s="361" t="s">
        <v>47</v>
      </c>
      <c r="AY21" s="361" t="s">
        <v>46</v>
      </c>
      <c r="AZ21" s="361" t="s">
        <v>45</v>
      </c>
      <c r="BA21" s="361" t="s">
        <v>44</v>
      </c>
      <c r="BB21" s="361" t="s">
        <v>43</v>
      </c>
      <c r="BC21" s="361" t="s">
        <v>96</v>
      </c>
      <c r="BD21" s="590" t="s">
        <v>69</v>
      </c>
      <c r="BE21" s="362" t="s">
        <v>77</v>
      </c>
      <c r="BF21" s="362" t="s">
        <v>161</v>
      </c>
      <c r="BG21" s="362" t="str">
        <f>BG3</f>
        <v>2018-19</v>
      </c>
      <c r="BH21" s="362" t="str">
        <f>BH3</f>
        <v>2019-20</v>
      </c>
      <c r="BI21" s="362" t="s">
        <v>174</v>
      </c>
      <c r="BJ21" s="116"/>
      <c r="BL21" s="408"/>
      <c r="BM21" s="361" t="s">
        <v>1</v>
      </c>
      <c r="BN21" s="361" t="s">
        <v>124</v>
      </c>
      <c r="BO21" s="361" t="s">
        <v>123</v>
      </c>
      <c r="BP21" s="361" t="s">
        <v>122</v>
      </c>
      <c r="BQ21" s="361" t="s">
        <v>49</v>
      </c>
      <c r="BR21" s="361" t="s">
        <v>48</v>
      </c>
      <c r="BS21" s="361" t="s">
        <v>47</v>
      </c>
      <c r="BT21" s="361" t="s">
        <v>46</v>
      </c>
      <c r="BU21" s="361" t="s">
        <v>45</v>
      </c>
      <c r="BV21" s="361" t="s">
        <v>44</v>
      </c>
      <c r="BW21" s="361" t="s">
        <v>43</v>
      </c>
      <c r="BX21" s="361" t="s">
        <v>96</v>
      </c>
      <c r="BY21" s="590" t="s">
        <v>69</v>
      </c>
      <c r="BZ21" s="362" t="str">
        <f>BZ3</f>
        <v>2016-17</v>
      </c>
      <c r="CA21" s="362" t="str">
        <f>CA3</f>
        <v>2017-18</v>
      </c>
      <c r="CB21" s="362" t="str">
        <f>CB3</f>
        <v>2018-19</v>
      </c>
      <c r="CC21" s="362" t="str">
        <f>CC3</f>
        <v>2019-20</v>
      </c>
      <c r="CD21" s="362" t="s">
        <v>174</v>
      </c>
      <c r="CF21" s="458"/>
      <c r="CG21" s="361" t="s">
        <v>1</v>
      </c>
      <c r="CH21" s="361" t="s">
        <v>124</v>
      </c>
      <c r="CI21" s="361" t="s">
        <v>123</v>
      </c>
      <c r="CJ21" s="361" t="s">
        <v>122</v>
      </c>
      <c r="CK21" s="361" t="s">
        <v>49</v>
      </c>
      <c r="CL21" s="361" t="s">
        <v>48</v>
      </c>
      <c r="CM21" s="361" t="s">
        <v>47</v>
      </c>
      <c r="CN21" s="361" t="s">
        <v>46</v>
      </c>
      <c r="CO21" s="361" t="s">
        <v>45</v>
      </c>
      <c r="CP21" s="361" t="s">
        <v>44</v>
      </c>
      <c r="CQ21" s="361" t="s">
        <v>43</v>
      </c>
      <c r="CR21" s="361" t="s">
        <v>96</v>
      </c>
      <c r="CS21" s="361" t="s">
        <v>69</v>
      </c>
      <c r="CT21" s="361" t="str">
        <f>CT3</f>
        <v>2016-17</v>
      </c>
      <c r="CU21" s="361" t="str">
        <f>CU3</f>
        <v>2017-18</v>
      </c>
      <c r="CV21" s="361" t="str">
        <f>CV3</f>
        <v>2018-19</v>
      </c>
      <c r="CW21" s="361" t="str">
        <f>CW3</f>
        <v>2019-20</v>
      </c>
      <c r="CX21" s="361" t="s">
        <v>174</v>
      </c>
    </row>
    <row r="22" spans="2:104">
      <c r="B22" s="428" t="s">
        <v>72</v>
      </c>
      <c r="C22" s="116">
        <f t="shared" ref="C22:H24" si="61">Z22+BN22*$W$6+BN29*$W$9</f>
        <v>2346.1999999999998</v>
      </c>
      <c r="D22" s="116">
        <f t="shared" si="61"/>
        <v>2389.1999999999998</v>
      </c>
      <c r="E22" s="116">
        <f t="shared" si="61"/>
        <v>2546</v>
      </c>
      <c r="F22" s="116">
        <f t="shared" si="61"/>
        <v>2329.4</v>
      </c>
      <c r="G22" s="116">
        <f t="shared" si="61"/>
        <v>2505.1999999999998</v>
      </c>
      <c r="H22" s="116">
        <f t="shared" si="61"/>
        <v>2584.1999999999998</v>
      </c>
      <c r="I22" s="116">
        <f t="shared" ref="I22:S24" si="62">AF22+(BT22*$W$6)+(BT29*$W$9)</f>
        <v>2338.1999999999998</v>
      </c>
      <c r="J22" s="116">
        <f t="shared" si="62"/>
        <v>2311.8000000000002</v>
      </c>
      <c r="K22" s="116">
        <f t="shared" si="62"/>
        <v>2255</v>
      </c>
      <c r="L22" s="116">
        <f t="shared" si="62"/>
        <v>2195.6</v>
      </c>
      <c r="M22" s="116">
        <f t="shared" si="62"/>
        <v>2287.6</v>
      </c>
      <c r="N22" s="116">
        <f t="shared" si="62"/>
        <v>2099.4</v>
      </c>
      <c r="O22" s="116">
        <f t="shared" si="62"/>
        <v>2235</v>
      </c>
      <c r="P22" s="116">
        <f t="shared" si="62"/>
        <v>2374.8000000000002</v>
      </c>
      <c r="Q22" s="116">
        <f t="shared" si="62"/>
        <v>2514.1999999999998</v>
      </c>
      <c r="R22" s="116">
        <f t="shared" si="62"/>
        <v>2239</v>
      </c>
      <c r="S22" s="116">
        <f t="shared" si="62"/>
        <v>1731.8</v>
      </c>
      <c r="T22" s="432"/>
      <c r="U22" s="433">
        <v>156.661005571478</v>
      </c>
      <c r="V22" s="116"/>
      <c r="W22" s="360"/>
      <c r="X22" s="360"/>
      <c r="Y22" s="428" t="s">
        <v>72</v>
      </c>
      <c r="Z22" s="116">
        <v>1475</v>
      </c>
      <c r="AA22" s="116">
        <v>1527</v>
      </c>
      <c r="AB22" s="116">
        <v>1621</v>
      </c>
      <c r="AC22" s="116">
        <v>1463</v>
      </c>
      <c r="AD22" s="116">
        <v>1590</v>
      </c>
      <c r="AE22" s="116">
        <v>1636</v>
      </c>
      <c r="AF22" s="116">
        <v>1482</v>
      </c>
      <c r="AG22" s="116">
        <v>1480</v>
      </c>
      <c r="AH22" s="434">
        <v>1453</v>
      </c>
      <c r="AI22" s="116">
        <v>1422</v>
      </c>
      <c r="AJ22" s="116">
        <v>1495</v>
      </c>
      <c r="AK22" s="116">
        <v>1361</v>
      </c>
      <c r="AL22" s="116">
        <v>1474</v>
      </c>
      <c r="AM22" s="434">
        <v>1584</v>
      </c>
      <c r="AN22" s="116">
        <v>1670</v>
      </c>
      <c r="AO22" s="116">
        <v>1481</v>
      </c>
      <c r="AP22" s="116">
        <v>1196</v>
      </c>
      <c r="AR22" s="428" t="s">
        <v>130</v>
      </c>
      <c r="AS22" s="460">
        <v>128</v>
      </c>
      <c r="AT22" s="460">
        <v>138</v>
      </c>
      <c r="AU22" s="460">
        <v>131</v>
      </c>
      <c r="AV22" s="460">
        <v>109</v>
      </c>
      <c r="AW22" s="460">
        <v>158</v>
      </c>
      <c r="AX22" s="460">
        <v>134</v>
      </c>
      <c r="AY22" s="460">
        <v>225</v>
      </c>
      <c r="AZ22" s="460">
        <v>241</v>
      </c>
      <c r="BA22" s="460">
        <v>312</v>
      </c>
      <c r="BB22" s="460">
        <v>256</v>
      </c>
      <c r="BC22" s="116">
        <v>298</v>
      </c>
      <c r="BD22" s="591">
        <v>316</v>
      </c>
      <c r="BE22" s="364">
        <v>134</v>
      </c>
      <c r="BF22" s="364">
        <v>147</v>
      </c>
      <c r="BG22" s="364">
        <v>152</v>
      </c>
      <c r="BH22" s="364">
        <v>356</v>
      </c>
      <c r="BI22" s="589"/>
      <c r="BJ22" s="116"/>
      <c r="BL22" s="700" t="s">
        <v>99</v>
      </c>
      <c r="BM22" s="428" t="s">
        <v>72</v>
      </c>
      <c r="BN22" s="116">
        <v>804</v>
      </c>
      <c r="BO22" s="375">
        <v>784</v>
      </c>
      <c r="BP22" s="375">
        <v>825</v>
      </c>
      <c r="BQ22" s="116">
        <v>773</v>
      </c>
      <c r="BR22" s="375">
        <v>814</v>
      </c>
      <c r="BS22" s="375">
        <v>879</v>
      </c>
      <c r="BT22" s="375">
        <v>804</v>
      </c>
      <c r="BU22" s="364">
        <v>746</v>
      </c>
      <c r="BV22" s="364">
        <v>800</v>
      </c>
      <c r="BW22" s="364">
        <v>747</v>
      </c>
      <c r="BX22" s="364">
        <v>792</v>
      </c>
      <c r="BY22" s="591">
        <v>748</v>
      </c>
      <c r="BZ22" s="364">
        <v>785</v>
      </c>
      <c r="CA22" s="364">
        <v>876</v>
      </c>
      <c r="CB22" s="364">
        <v>934</v>
      </c>
      <c r="CC22" s="364">
        <v>810</v>
      </c>
      <c r="CD22" s="364">
        <v>576</v>
      </c>
      <c r="CF22" s="694" t="s">
        <v>51</v>
      </c>
      <c r="CG22" s="435" t="s">
        <v>72</v>
      </c>
      <c r="CH22" s="364">
        <v>347</v>
      </c>
      <c r="CI22" s="374">
        <v>332</v>
      </c>
      <c r="CJ22" s="374">
        <v>371</v>
      </c>
      <c r="CK22" s="364">
        <v>337</v>
      </c>
      <c r="CL22" s="374">
        <v>351</v>
      </c>
      <c r="CM22" s="374">
        <v>349</v>
      </c>
      <c r="CN22" s="374">
        <v>297</v>
      </c>
      <c r="CO22" s="364">
        <v>277</v>
      </c>
      <c r="CP22" s="364">
        <v>237</v>
      </c>
      <c r="CQ22" s="364">
        <v>236</v>
      </c>
      <c r="CR22" s="116">
        <v>210</v>
      </c>
      <c r="CS22" s="116">
        <v>201</v>
      </c>
      <c r="CT22" s="116">
        <v>185</v>
      </c>
      <c r="CU22" s="116">
        <v>140</v>
      </c>
      <c r="CV22" s="116">
        <v>141</v>
      </c>
      <c r="CW22" s="116">
        <v>157</v>
      </c>
      <c r="CX22" s="116">
        <v>123</v>
      </c>
    </row>
    <row r="23" spans="2:104">
      <c r="B23" s="428" t="s">
        <v>73</v>
      </c>
      <c r="C23" s="116">
        <f t="shared" si="61"/>
        <v>1804.8</v>
      </c>
      <c r="D23" s="116">
        <f t="shared" si="61"/>
        <v>1931.2</v>
      </c>
      <c r="E23" s="116">
        <f t="shared" si="61"/>
        <v>2134.8000000000002</v>
      </c>
      <c r="F23" s="116">
        <f t="shared" si="61"/>
        <v>2027.6</v>
      </c>
      <c r="G23" s="116">
        <f t="shared" si="61"/>
        <v>2181.8000000000002</v>
      </c>
      <c r="H23" s="116">
        <f t="shared" si="61"/>
        <v>2218.6</v>
      </c>
      <c r="I23" s="116">
        <f t="shared" si="62"/>
        <v>2053.6</v>
      </c>
      <c r="J23" s="116">
        <f t="shared" si="62"/>
        <v>2197.8000000000002</v>
      </c>
      <c r="K23" s="116">
        <f t="shared" si="62"/>
        <v>2323</v>
      </c>
      <c r="L23" s="116">
        <f t="shared" si="62"/>
        <v>2285.8000000000002</v>
      </c>
      <c r="M23" s="116">
        <f t="shared" si="62"/>
        <v>2117.4</v>
      </c>
      <c r="N23" s="116">
        <f t="shared" si="62"/>
        <v>2372.4</v>
      </c>
      <c r="O23" s="116">
        <f t="shared" si="62"/>
        <v>2072.1999999999998</v>
      </c>
      <c r="P23" s="116">
        <f t="shared" si="62"/>
        <v>2218.1999999999998</v>
      </c>
      <c r="Q23" s="116">
        <f t="shared" si="62"/>
        <v>2223.4</v>
      </c>
      <c r="R23" s="116">
        <f t="shared" si="62"/>
        <v>2306</v>
      </c>
      <c r="S23" s="116">
        <f t="shared" si="62"/>
        <v>2008.2</v>
      </c>
      <c r="T23" s="432"/>
      <c r="U23" s="433">
        <v>298.15366955089883</v>
      </c>
      <c r="V23" s="116"/>
      <c r="W23" s="360"/>
      <c r="X23" s="360"/>
      <c r="Y23" s="428" t="s">
        <v>73</v>
      </c>
      <c r="Z23" s="116">
        <v>1112</v>
      </c>
      <c r="AA23" s="116">
        <v>1211</v>
      </c>
      <c r="AB23" s="116">
        <v>1335</v>
      </c>
      <c r="AC23" s="116">
        <v>1279</v>
      </c>
      <c r="AD23" s="116">
        <v>1354</v>
      </c>
      <c r="AE23" s="116">
        <v>1385</v>
      </c>
      <c r="AF23" s="116">
        <v>1273</v>
      </c>
      <c r="AG23" s="116">
        <v>1358</v>
      </c>
      <c r="AH23" s="434">
        <v>1463</v>
      </c>
      <c r="AI23" s="116">
        <v>1432</v>
      </c>
      <c r="AJ23" s="116">
        <v>1349</v>
      </c>
      <c r="AK23" s="116">
        <v>1493</v>
      </c>
      <c r="AL23" s="116">
        <v>1305</v>
      </c>
      <c r="AM23" s="434">
        <v>1422</v>
      </c>
      <c r="AN23" s="116">
        <v>1459</v>
      </c>
      <c r="AO23" s="116">
        <v>1526</v>
      </c>
      <c r="AP23" s="116">
        <v>1306</v>
      </c>
      <c r="AR23" s="363" t="s">
        <v>162</v>
      </c>
      <c r="AS23" s="116">
        <v>0</v>
      </c>
      <c r="AT23" s="375">
        <v>0</v>
      </c>
      <c r="AU23" s="375">
        <v>0</v>
      </c>
      <c r="AV23" s="116">
        <v>0</v>
      </c>
      <c r="AW23" s="375">
        <v>0</v>
      </c>
      <c r="AX23" s="375">
        <v>0</v>
      </c>
      <c r="AY23" s="375">
        <v>0</v>
      </c>
      <c r="AZ23" s="375">
        <v>0</v>
      </c>
      <c r="BA23" s="116">
        <v>0</v>
      </c>
      <c r="BB23" s="375">
        <v>0</v>
      </c>
      <c r="BC23" s="116">
        <v>0</v>
      </c>
      <c r="BD23" s="522">
        <v>33</v>
      </c>
      <c r="BE23" s="116">
        <v>25</v>
      </c>
      <c r="BF23" s="116">
        <v>30</v>
      </c>
      <c r="BG23" s="116">
        <v>40</v>
      </c>
      <c r="BH23" s="116">
        <v>43</v>
      </c>
      <c r="BI23" s="116">
        <v>20</v>
      </c>
      <c r="BJ23" s="116"/>
      <c r="BL23" s="701"/>
      <c r="BM23" s="428" t="s">
        <v>73</v>
      </c>
      <c r="BN23" s="116">
        <v>541</v>
      </c>
      <c r="BO23" s="375">
        <v>569</v>
      </c>
      <c r="BP23" s="375">
        <v>631</v>
      </c>
      <c r="BQ23" s="116">
        <v>597</v>
      </c>
      <c r="BR23" s="375">
        <v>686</v>
      </c>
      <c r="BS23" s="375">
        <v>647</v>
      </c>
      <c r="BT23" s="375">
        <v>637</v>
      </c>
      <c r="BU23" s="116">
        <v>676</v>
      </c>
      <c r="BV23" s="116">
        <v>700</v>
      </c>
      <c r="BW23" s="116">
        <v>746</v>
      </c>
      <c r="BX23" s="116">
        <v>673</v>
      </c>
      <c r="BY23" s="522">
        <v>793</v>
      </c>
      <c r="BZ23" s="116">
        <v>689</v>
      </c>
      <c r="CA23" s="116">
        <v>754</v>
      </c>
      <c r="CB23" s="116">
        <v>768</v>
      </c>
      <c r="CC23" s="116">
        <v>785</v>
      </c>
      <c r="CD23" s="116">
        <v>684</v>
      </c>
      <c r="CF23" s="692"/>
      <c r="CG23" s="428" t="s">
        <v>73</v>
      </c>
      <c r="CH23" s="116">
        <v>423</v>
      </c>
      <c r="CI23" s="375">
        <v>407</v>
      </c>
      <c r="CJ23" s="375">
        <v>446</v>
      </c>
      <c r="CK23" s="116">
        <v>375</v>
      </c>
      <c r="CL23" s="375">
        <v>397</v>
      </c>
      <c r="CM23" s="375">
        <v>436</v>
      </c>
      <c r="CN23" s="375">
        <v>382</v>
      </c>
      <c r="CO23" s="116">
        <v>390</v>
      </c>
      <c r="CP23" s="116">
        <v>404</v>
      </c>
      <c r="CQ23" s="116">
        <v>348</v>
      </c>
      <c r="CR23" s="116">
        <v>306</v>
      </c>
      <c r="CS23" s="116">
        <v>319</v>
      </c>
      <c r="CT23" s="116">
        <v>315</v>
      </c>
      <c r="CU23" s="116">
        <v>271</v>
      </c>
      <c r="CV23" s="116">
        <v>226</v>
      </c>
      <c r="CW23" s="116">
        <v>237</v>
      </c>
      <c r="CX23" s="116">
        <v>249</v>
      </c>
      <c r="CZ23" s="360" t="s">
        <v>14</v>
      </c>
    </row>
    <row r="24" spans="2:104" ht="18" customHeight="1">
      <c r="B24" s="428" t="s">
        <v>74</v>
      </c>
      <c r="C24" s="116">
        <f t="shared" si="61"/>
        <v>1490.8</v>
      </c>
      <c r="D24" s="116">
        <f t="shared" si="61"/>
        <v>1722.8</v>
      </c>
      <c r="E24" s="116">
        <f t="shared" si="61"/>
        <v>1974.6</v>
      </c>
      <c r="F24" s="116">
        <f t="shared" si="61"/>
        <v>1873.2</v>
      </c>
      <c r="G24" s="116">
        <f t="shared" si="61"/>
        <v>2163.6</v>
      </c>
      <c r="H24" s="116">
        <f t="shared" si="61"/>
        <v>2131.6</v>
      </c>
      <c r="I24" s="116">
        <f t="shared" si="62"/>
        <v>2096</v>
      </c>
      <c r="J24" s="116">
        <f t="shared" si="62"/>
        <v>2209.8000000000002</v>
      </c>
      <c r="K24" s="116">
        <f t="shared" si="62"/>
        <v>2463.4</v>
      </c>
      <c r="L24" s="116">
        <f t="shared" si="62"/>
        <v>2427.1999999999998</v>
      </c>
      <c r="M24" s="116">
        <f t="shared" si="62"/>
        <v>2504.4</v>
      </c>
      <c r="N24" s="116">
        <f t="shared" si="62"/>
        <v>2278.8000000000002</v>
      </c>
      <c r="O24" s="116">
        <f t="shared" si="62"/>
        <v>2601.8000000000002</v>
      </c>
      <c r="P24" s="116">
        <f t="shared" si="62"/>
        <v>2198</v>
      </c>
      <c r="Q24" s="116">
        <f t="shared" si="62"/>
        <v>2410.4</v>
      </c>
      <c r="R24" s="116">
        <f t="shared" si="62"/>
        <v>2346.6</v>
      </c>
      <c r="S24" s="116">
        <f t="shared" si="62"/>
        <v>2333.1999999999998</v>
      </c>
      <c r="T24" s="116"/>
      <c r="U24" s="433">
        <v>451.87679736848605</v>
      </c>
      <c r="V24" s="116"/>
      <c r="W24" s="360"/>
      <c r="X24" s="360"/>
      <c r="Y24" s="428" t="s">
        <v>74</v>
      </c>
      <c r="Z24" s="116">
        <v>931</v>
      </c>
      <c r="AA24" s="116">
        <v>1069</v>
      </c>
      <c r="AB24" s="116">
        <v>1221</v>
      </c>
      <c r="AC24" s="116">
        <v>1179</v>
      </c>
      <c r="AD24" s="116">
        <v>1339</v>
      </c>
      <c r="AE24" s="116">
        <v>1305</v>
      </c>
      <c r="AF24" s="116">
        <v>1292</v>
      </c>
      <c r="AG24" s="116">
        <v>1357</v>
      </c>
      <c r="AH24" s="434">
        <v>1504</v>
      </c>
      <c r="AI24" s="116">
        <v>1477</v>
      </c>
      <c r="AJ24" s="116">
        <v>1539</v>
      </c>
      <c r="AK24" s="116">
        <v>1396</v>
      </c>
      <c r="AL24" s="116">
        <v>1593</v>
      </c>
      <c r="AM24" s="434">
        <v>1363</v>
      </c>
      <c r="AN24" s="116">
        <v>1523</v>
      </c>
      <c r="AO24" s="116">
        <v>1502</v>
      </c>
      <c r="AP24" s="116">
        <v>1497</v>
      </c>
      <c r="AR24" s="428" t="s">
        <v>71</v>
      </c>
      <c r="AS24" s="116">
        <v>914</v>
      </c>
      <c r="AT24" s="116">
        <v>1004</v>
      </c>
      <c r="AU24" s="116">
        <v>1058</v>
      </c>
      <c r="AV24" s="116">
        <v>1159</v>
      </c>
      <c r="AW24" s="116">
        <v>1161</v>
      </c>
      <c r="AX24" s="116">
        <v>1157</v>
      </c>
      <c r="AY24" s="116">
        <v>1243</v>
      </c>
      <c r="AZ24" s="116">
        <v>1312</v>
      </c>
      <c r="BA24" s="116">
        <v>1413</v>
      </c>
      <c r="BB24" s="116">
        <v>1548</v>
      </c>
      <c r="BC24" s="116">
        <v>1469</v>
      </c>
      <c r="BD24" s="522">
        <v>1557</v>
      </c>
      <c r="BE24" s="116">
        <v>1564</v>
      </c>
      <c r="BF24" s="116">
        <v>1607</v>
      </c>
      <c r="BG24" s="116">
        <v>1514</v>
      </c>
      <c r="BH24" s="116">
        <v>1657</v>
      </c>
      <c r="BI24" s="116">
        <v>1588</v>
      </c>
      <c r="BJ24" s="116"/>
      <c r="BL24" s="701"/>
      <c r="BM24" s="428" t="s">
        <v>74</v>
      </c>
      <c r="BN24" s="116">
        <v>421</v>
      </c>
      <c r="BO24" s="375">
        <v>456</v>
      </c>
      <c r="BP24" s="375">
        <v>517</v>
      </c>
      <c r="BQ24" s="116">
        <v>494</v>
      </c>
      <c r="BR24" s="375">
        <v>592</v>
      </c>
      <c r="BS24" s="375">
        <v>577</v>
      </c>
      <c r="BT24" s="375">
        <v>565</v>
      </c>
      <c r="BU24" s="116">
        <v>631</v>
      </c>
      <c r="BV24" s="116">
        <v>683</v>
      </c>
      <c r="BW24" s="116">
        <v>694</v>
      </c>
      <c r="BX24" s="116">
        <v>728</v>
      </c>
      <c r="BY24" s="522">
        <v>661</v>
      </c>
      <c r="BZ24" s="116">
        <v>761</v>
      </c>
      <c r="CA24" s="116">
        <v>645</v>
      </c>
      <c r="CB24" s="116">
        <v>773</v>
      </c>
      <c r="CC24" s="116">
        <v>732</v>
      </c>
      <c r="CD24" s="116">
        <v>709</v>
      </c>
      <c r="CF24" s="692"/>
      <c r="CG24" s="428" t="s">
        <v>74</v>
      </c>
      <c r="CH24" s="116">
        <v>399</v>
      </c>
      <c r="CI24" s="375">
        <v>484</v>
      </c>
      <c r="CJ24" s="375">
        <v>528</v>
      </c>
      <c r="CK24" s="116">
        <v>444</v>
      </c>
      <c r="CL24" s="375">
        <v>545</v>
      </c>
      <c r="CM24" s="375">
        <v>519</v>
      </c>
      <c r="CN24" s="375">
        <v>509</v>
      </c>
      <c r="CO24" s="116">
        <v>516</v>
      </c>
      <c r="CP24" s="116">
        <v>578</v>
      </c>
      <c r="CQ24" s="116">
        <v>546</v>
      </c>
      <c r="CR24" s="116">
        <v>533</v>
      </c>
      <c r="CS24" s="116">
        <v>469</v>
      </c>
      <c r="CT24" s="116">
        <v>517</v>
      </c>
      <c r="CU24" s="116">
        <v>432</v>
      </c>
      <c r="CV24" s="116">
        <v>383</v>
      </c>
      <c r="CW24" s="116">
        <v>371</v>
      </c>
      <c r="CX24" s="116">
        <v>381</v>
      </c>
    </row>
    <row r="25" spans="2:104">
      <c r="B25" s="428" t="s">
        <v>186</v>
      </c>
      <c r="C25" s="116">
        <f t="shared" ref="C25:S25" si="63">Z25+(BN26*$W$12)*$W$6+(BN33*$W$12)*$W$9</f>
        <v>0</v>
      </c>
      <c r="D25" s="116">
        <f t="shared" si="63"/>
        <v>0</v>
      </c>
      <c r="E25" s="116">
        <f t="shared" si="63"/>
        <v>0</v>
      </c>
      <c r="F25" s="116">
        <f t="shared" si="63"/>
        <v>0</v>
      </c>
      <c r="G25" s="116">
        <f t="shared" si="63"/>
        <v>0</v>
      </c>
      <c r="H25" s="116">
        <f t="shared" si="63"/>
        <v>0</v>
      </c>
      <c r="I25" s="116">
        <f t="shared" si="63"/>
        <v>0</v>
      </c>
      <c r="J25" s="116">
        <f t="shared" si="63"/>
        <v>0</v>
      </c>
      <c r="K25" s="116">
        <f t="shared" si="63"/>
        <v>0</v>
      </c>
      <c r="L25" s="116">
        <f t="shared" si="63"/>
        <v>0</v>
      </c>
      <c r="M25" s="116">
        <f t="shared" si="63"/>
        <v>0</v>
      </c>
      <c r="N25" s="116">
        <f t="shared" si="63"/>
        <v>27.7</v>
      </c>
      <c r="O25" s="116">
        <f t="shared" si="63"/>
        <v>22.2</v>
      </c>
      <c r="P25" s="116">
        <f t="shared" si="63"/>
        <v>24.9</v>
      </c>
      <c r="Q25" s="116">
        <f t="shared" si="63"/>
        <v>33.5</v>
      </c>
      <c r="R25" s="116">
        <f t="shared" si="63"/>
        <v>36.5</v>
      </c>
      <c r="S25" s="116">
        <f t="shared" si="63"/>
        <v>18.2</v>
      </c>
      <c r="T25" s="116"/>
      <c r="U25" s="433"/>
      <c r="V25" s="116"/>
      <c r="W25" s="360"/>
      <c r="X25" s="360"/>
      <c r="Y25" s="428" t="s">
        <v>186</v>
      </c>
      <c r="Z25" s="116">
        <f t="shared" ref="Z25:AP25" si="64">AS23*$W$12</f>
        <v>0</v>
      </c>
      <c r="AA25" s="116">
        <f t="shared" si="64"/>
        <v>0</v>
      </c>
      <c r="AB25" s="116">
        <f t="shared" si="64"/>
        <v>0</v>
      </c>
      <c r="AC25" s="116">
        <f t="shared" si="64"/>
        <v>0</v>
      </c>
      <c r="AD25" s="116">
        <f t="shared" si="64"/>
        <v>0</v>
      </c>
      <c r="AE25" s="116">
        <f t="shared" si="64"/>
        <v>0</v>
      </c>
      <c r="AF25" s="116">
        <f t="shared" si="64"/>
        <v>0</v>
      </c>
      <c r="AG25" s="116">
        <f t="shared" si="64"/>
        <v>0</v>
      </c>
      <c r="AH25" s="434">
        <f t="shared" si="64"/>
        <v>0</v>
      </c>
      <c r="AI25" s="116">
        <f t="shared" si="64"/>
        <v>0</v>
      </c>
      <c r="AJ25" s="116">
        <f t="shared" si="64"/>
        <v>0</v>
      </c>
      <c r="AK25" s="116">
        <f t="shared" si="64"/>
        <v>16.5</v>
      </c>
      <c r="AL25" s="522">
        <f t="shared" si="64"/>
        <v>12.5</v>
      </c>
      <c r="AM25" s="434">
        <f t="shared" si="64"/>
        <v>15</v>
      </c>
      <c r="AN25" s="116">
        <f t="shared" si="64"/>
        <v>20</v>
      </c>
      <c r="AO25" s="116">
        <f t="shared" si="64"/>
        <v>21.5</v>
      </c>
      <c r="AP25" s="116">
        <f t="shared" si="64"/>
        <v>10</v>
      </c>
      <c r="AR25" s="428" t="s">
        <v>131</v>
      </c>
      <c r="AS25" s="116">
        <v>123</v>
      </c>
      <c r="AT25" s="116">
        <v>219</v>
      </c>
      <c r="AU25" s="116">
        <v>215</v>
      </c>
      <c r="AV25" s="116">
        <v>214</v>
      </c>
      <c r="AW25" s="116">
        <v>250</v>
      </c>
      <c r="AX25" s="116">
        <v>267</v>
      </c>
      <c r="AY25" s="116">
        <v>289</v>
      </c>
      <c r="AZ25" s="116">
        <v>320</v>
      </c>
      <c r="BA25" s="116">
        <v>294</v>
      </c>
      <c r="BB25" s="116">
        <v>310</v>
      </c>
      <c r="BC25" s="116">
        <v>300</v>
      </c>
      <c r="BD25" s="522">
        <v>313</v>
      </c>
      <c r="BE25" s="116">
        <v>372</v>
      </c>
      <c r="BF25" s="116">
        <v>300</v>
      </c>
      <c r="BG25" s="116">
        <v>402</v>
      </c>
      <c r="BH25" s="116">
        <v>431</v>
      </c>
      <c r="BI25" s="116">
        <v>493</v>
      </c>
      <c r="BJ25" s="116"/>
      <c r="BL25" s="701"/>
      <c r="BM25" s="428" t="s">
        <v>36</v>
      </c>
      <c r="BN25" s="116">
        <v>72</v>
      </c>
      <c r="BO25" s="375">
        <v>88</v>
      </c>
      <c r="BP25" s="375">
        <v>71</v>
      </c>
      <c r="BQ25" s="116">
        <v>53</v>
      </c>
      <c r="BR25" s="375">
        <v>78</v>
      </c>
      <c r="BS25" s="375">
        <v>71</v>
      </c>
      <c r="BT25" s="375">
        <v>109</v>
      </c>
      <c r="BU25" s="375">
        <v>110</v>
      </c>
      <c r="BV25" s="116">
        <v>151</v>
      </c>
      <c r="BW25" s="116">
        <v>122</v>
      </c>
      <c r="BX25" s="375">
        <v>133</v>
      </c>
      <c r="BY25" s="594">
        <v>143</v>
      </c>
      <c r="BZ25" s="375">
        <v>63</v>
      </c>
      <c r="CA25" s="375">
        <v>69</v>
      </c>
      <c r="CB25" s="375">
        <v>68</v>
      </c>
      <c r="CC25" s="375">
        <v>183</v>
      </c>
      <c r="CD25" s="375"/>
      <c r="CF25" s="692"/>
      <c r="CG25" s="428" t="s">
        <v>36</v>
      </c>
      <c r="CH25" s="116">
        <v>100</v>
      </c>
      <c r="CI25" s="375">
        <v>124</v>
      </c>
      <c r="CJ25" s="375">
        <v>105</v>
      </c>
      <c r="CK25" s="116">
        <v>89</v>
      </c>
      <c r="CL25" s="375">
        <v>131</v>
      </c>
      <c r="CM25" s="375">
        <v>110</v>
      </c>
      <c r="CN25" s="375">
        <v>181</v>
      </c>
      <c r="CO25" s="375">
        <v>182</v>
      </c>
      <c r="CP25" s="116">
        <v>226</v>
      </c>
      <c r="CQ25" s="116">
        <v>163</v>
      </c>
      <c r="CR25" s="375">
        <v>188</v>
      </c>
      <c r="CS25" s="375">
        <v>174</v>
      </c>
      <c r="CT25" s="375">
        <v>75</v>
      </c>
      <c r="CU25" s="375">
        <v>75</v>
      </c>
      <c r="CV25" s="375">
        <v>60</v>
      </c>
      <c r="CW25" s="375">
        <v>126</v>
      </c>
      <c r="CX25" s="375"/>
    </row>
    <row r="26" spans="2:104">
      <c r="B26" s="428" t="s">
        <v>36</v>
      </c>
      <c r="C26" s="116">
        <f t="shared" ref="C26:Q26" si="65">Z26+(BN25*$W$6)+(BN32*$W$9)</f>
        <v>229.6</v>
      </c>
      <c r="D26" s="116">
        <f t="shared" si="65"/>
        <v>252.4</v>
      </c>
      <c r="E26" s="116">
        <f t="shared" si="65"/>
        <v>241.8</v>
      </c>
      <c r="F26" s="116">
        <f t="shared" si="65"/>
        <v>200.4</v>
      </c>
      <c r="G26" s="116">
        <f t="shared" si="65"/>
        <v>286.39999999999998</v>
      </c>
      <c r="H26" s="116">
        <f t="shared" si="65"/>
        <v>243.8</v>
      </c>
      <c r="I26" s="375">
        <f t="shared" si="65"/>
        <v>409.2</v>
      </c>
      <c r="J26" s="375">
        <f t="shared" si="65"/>
        <v>439</v>
      </c>
      <c r="K26" s="375">
        <f t="shared" si="65"/>
        <v>561.79999999999995</v>
      </c>
      <c r="L26" s="375">
        <f t="shared" si="65"/>
        <v>461.6</v>
      </c>
      <c r="M26" s="375">
        <f t="shared" si="65"/>
        <v>531.4</v>
      </c>
      <c r="N26" s="375">
        <f t="shared" si="65"/>
        <v>561.4</v>
      </c>
      <c r="O26" s="375">
        <f t="shared" si="65"/>
        <v>229.4</v>
      </c>
      <c r="P26" s="375">
        <f t="shared" si="65"/>
        <v>249.2</v>
      </c>
      <c r="Q26" s="375">
        <f t="shared" si="65"/>
        <v>245.4</v>
      </c>
      <c r="R26" s="375">
        <f>AO26+(CC25*$W$6)+(CC32*$W$9)</f>
        <v>583.4</v>
      </c>
      <c r="S26" s="517"/>
      <c r="T26" s="116"/>
      <c r="U26" s="433"/>
      <c r="V26" s="116"/>
      <c r="W26" s="360"/>
      <c r="X26" s="360"/>
      <c r="Y26" s="428" t="s">
        <v>36</v>
      </c>
      <c r="Z26" s="116">
        <f t="shared" ref="Z26:AO26" si="66">AS22</f>
        <v>128</v>
      </c>
      <c r="AA26" s="116">
        <f t="shared" si="66"/>
        <v>138</v>
      </c>
      <c r="AB26" s="116">
        <f t="shared" si="66"/>
        <v>131</v>
      </c>
      <c r="AC26" s="116">
        <f t="shared" si="66"/>
        <v>109</v>
      </c>
      <c r="AD26" s="116">
        <f t="shared" si="66"/>
        <v>158</v>
      </c>
      <c r="AE26" s="116">
        <f t="shared" si="66"/>
        <v>134</v>
      </c>
      <c r="AF26" s="116">
        <f t="shared" si="66"/>
        <v>225</v>
      </c>
      <c r="AG26" s="116">
        <f t="shared" si="66"/>
        <v>241</v>
      </c>
      <c r="AH26" s="434">
        <f t="shared" si="66"/>
        <v>312</v>
      </c>
      <c r="AI26" s="116">
        <f t="shared" si="66"/>
        <v>256</v>
      </c>
      <c r="AJ26" s="116">
        <f t="shared" si="66"/>
        <v>298</v>
      </c>
      <c r="AK26" s="116">
        <f t="shared" si="66"/>
        <v>316</v>
      </c>
      <c r="AL26" s="522">
        <f t="shared" si="66"/>
        <v>134</v>
      </c>
      <c r="AM26" s="434">
        <f t="shared" si="66"/>
        <v>147</v>
      </c>
      <c r="AN26" s="116">
        <f t="shared" si="66"/>
        <v>152</v>
      </c>
      <c r="AO26" s="116">
        <f t="shared" si="66"/>
        <v>356</v>
      </c>
      <c r="AP26" s="116"/>
      <c r="AR26" s="428" t="s">
        <v>132</v>
      </c>
      <c r="AS26" s="116">
        <v>13</v>
      </c>
      <c r="AT26" s="116">
        <v>16</v>
      </c>
      <c r="AU26" s="116">
        <v>10</v>
      </c>
      <c r="AV26" s="116">
        <v>8</v>
      </c>
      <c r="AW26" s="116">
        <v>4</v>
      </c>
      <c r="AX26" s="116">
        <v>4</v>
      </c>
      <c r="AY26" s="116">
        <v>7</v>
      </c>
      <c r="AZ26" s="116">
        <v>6</v>
      </c>
      <c r="BA26" s="116">
        <v>10</v>
      </c>
      <c r="BB26" s="116">
        <v>6</v>
      </c>
      <c r="BC26" s="116">
        <v>13</v>
      </c>
      <c r="BD26" s="522">
        <v>9</v>
      </c>
      <c r="BE26" s="116">
        <v>12</v>
      </c>
      <c r="BF26" s="116">
        <v>13</v>
      </c>
      <c r="BG26" s="116">
        <v>9</v>
      </c>
      <c r="BH26" s="116">
        <v>8</v>
      </c>
      <c r="BI26" s="116">
        <v>6</v>
      </c>
      <c r="BJ26" s="116"/>
      <c r="BL26" s="701"/>
      <c r="BM26" s="363" t="s">
        <v>162</v>
      </c>
      <c r="BN26" s="116">
        <v>0</v>
      </c>
      <c r="BO26" s="375">
        <v>0</v>
      </c>
      <c r="BP26" s="375">
        <v>0</v>
      </c>
      <c r="BQ26" s="116">
        <v>0</v>
      </c>
      <c r="BR26" s="375">
        <v>0</v>
      </c>
      <c r="BS26" s="375">
        <v>0</v>
      </c>
      <c r="BT26" s="375">
        <v>0</v>
      </c>
      <c r="BU26" s="375">
        <v>0</v>
      </c>
      <c r="BV26" s="116">
        <v>0</v>
      </c>
      <c r="BW26" s="375">
        <v>0</v>
      </c>
      <c r="BX26" s="116">
        <v>0</v>
      </c>
      <c r="BY26" s="594">
        <v>13</v>
      </c>
      <c r="BZ26" s="375">
        <v>13</v>
      </c>
      <c r="CA26" s="375">
        <v>16</v>
      </c>
      <c r="CB26" s="375">
        <v>15</v>
      </c>
      <c r="CC26" s="375">
        <v>15</v>
      </c>
      <c r="CD26" s="375">
        <v>8</v>
      </c>
      <c r="CF26" s="692"/>
      <c r="CG26" s="363" t="s">
        <v>162</v>
      </c>
      <c r="CH26" s="116">
        <v>0</v>
      </c>
      <c r="CI26" s="375">
        <v>0</v>
      </c>
      <c r="CJ26" s="375">
        <v>0</v>
      </c>
      <c r="CK26" s="116">
        <v>0</v>
      </c>
      <c r="CL26" s="375">
        <v>0</v>
      </c>
      <c r="CM26" s="375">
        <v>0</v>
      </c>
      <c r="CN26" s="375">
        <v>0</v>
      </c>
      <c r="CO26" s="375">
        <v>0</v>
      </c>
      <c r="CP26" s="116">
        <v>0</v>
      </c>
      <c r="CQ26" s="375">
        <v>0</v>
      </c>
      <c r="CR26" s="116">
        <v>0</v>
      </c>
      <c r="CS26" s="375">
        <v>13</v>
      </c>
      <c r="CT26" s="375">
        <v>9</v>
      </c>
      <c r="CU26" s="375">
        <v>8</v>
      </c>
      <c r="CV26" s="375">
        <v>17</v>
      </c>
      <c r="CW26" s="375">
        <v>19</v>
      </c>
      <c r="CX26" s="375">
        <v>14</v>
      </c>
    </row>
    <row r="27" spans="2:104" ht="18" customHeight="1">
      <c r="B27" s="428" t="s">
        <v>71</v>
      </c>
      <c r="C27" s="116">
        <f t="shared" ref="C27:H27" si="67">Z27+BN27*$W$6+BN34*$W$9</f>
        <v>1466.8</v>
      </c>
      <c r="D27" s="116">
        <f t="shared" si="67"/>
        <v>1613</v>
      </c>
      <c r="E27" s="116">
        <f t="shared" si="67"/>
        <v>1748</v>
      </c>
      <c r="F27" s="116">
        <f t="shared" si="67"/>
        <v>1897.2</v>
      </c>
      <c r="G27" s="116">
        <f t="shared" si="67"/>
        <v>1899.6</v>
      </c>
      <c r="H27" s="116">
        <f t="shared" si="67"/>
        <v>1898.6</v>
      </c>
      <c r="I27" s="375">
        <f t="shared" ref="I27:S27" si="68">AF27+(BT27*$W$6)+(BT34*$W$9)</f>
        <v>2078.6</v>
      </c>
      <c r="J27" s="375">
        <f t="shared" si="68"/>
        <v>2168.1999999999998</v>
      </c>
      <c r="K27" s="375">
        <f t="shared" si="68"/>
        <v>2379.4</v>
      </c>
      <c r="L27" s="375">
        <f t="shared" si="68"/>
        <v>2597.4</v>
      </c>
      <c r="M27" s="375">
        <f t="shared" si="68"/>
        <v>2458</v>
      </c>
      <c r="N27" s="375">
        <f t="shared" si="68"/>
        <v>2614.1999999999998</v>
      </c>
      <c r="O27" s="375">
        <f t="shared" si="68"/>
        <v>2606.4</v>
      </c>
      <c r="P27" s="375">
        <f t="shared" si="68"/>
        <v>2684.2</v>
      </c>
      <c r="Q27" s="375">
        <f t="shared" si="68"/>
        <v>2551.4</v>
      </c>
      <c r="R27" s="375">
        <f t="shared" si="68"/>
        <v>2714.6</v>
      </c>
      <c r="S27" s="375">
        <f t="shared" si="68"/>
        <v>2567.4</v>
      </c>
      <c r="T27" s="116"/>
      <c r="U27" s="433">
        <v>57.279529017306388</v>
      </c>
      <c r="V27" s="116"/>
      <c r="W27" s="360"/>
      <c r="X27" s="360"/>
      <c r="Y27" s="428" t="s">
        <v>71</v>
      </c>
      <c r="Z27" s="116">
        <f t="shared" ref="Z27:AP27" si="69">AS24</f>
        <v>914</v>
      </c>
      <c r="AA27" s="116">
        <f t="shared" si="69"/>
        <v>1004</v>
      </c>
      <c r="AB27" s="116">
        <f t="shared" si="69"/>
        <v>1058</v>
      </c>
      <c r="AC27" s="116">
        <f t="shared" si="69"/>
        <v>1159</v>
      </c>
      <c r="AD27" s="116">
        <f t="shared" si="69"/>
        <v>1161</v>
      </c>
      <c r="AE27" s="116">
        <f t="shared" si="69"/>
        <v>1157</v>
      </c>
      <c r="AF27" s="116">
        <f t="shared" si="69"/>
        <v>1243</v>
      </c>
      <c r="AG27" s="116">
        <f t="shared" si="69"/>
        <v>1312</v>
      </c>
      <c r="AH27" s="434">
        <f t="shared" si="69"/>
        <v>1413</v>
      </c>
      <c r="AI27" s="116">
        <f t="shared" si="69"/>
        <v>1548</v>
      </c>
      <c r="AJ27" s="116">
        <f t="shared" si="69"/>
        <v>1469</v>
      </c>
      <c r="AK27" s="116">
        <f t="shared" si="69"/>
        <v>1557</v>
      </c>
      <c r="AL27" s="522">
        <f t="shared" si="69"/>
        <v>1564</v>
      </c>
      <c r="AM27" s="434">
        <f t="shared" si="69"/>
        <v>1607</v>
      </c>
      <c r="AN27" s="116">
        <f t="shared" si="69"/>
        <v>1514</v>
      </c>
      <c r="AO27" s="116">
        <f t="shared" si="69"/>
        <v>1657</v>
      </c>
      <c r="AP27" s="116">
        <f t="shared" si="69"/>
        <v>1588</v>
      </c>
      <c r="AR27" s="428" t="s">
        <v>133</v>
      </c>
      <c r="AS27" s="116">
        <v>0</v>
      </c>
      <c r="AT27" s="116">
        <v>0</v>
      </c>
      <c r="AU27" s="116">
        <v>0</v>
      </c>
      <c r="AV27" s="116">
        <v>0</v>
      </c>
      <c r="AW27" s="116">
        <v>0</v>
      </c>
      <c r="AX27" s="116">
        <v>0</v>
      </c>
      <c r="AY27" s="116">
        <v>0</v>
      </c>
      <c r="AZ27" s="116">
        <v>0</v>
      </c>
      <c r="BA27" s="116">
        <v>0</v>
      </c>
      <c r="BB27" s="116">
        <v>0</v>
      </c>
      <c r="BC27" s="116">
        <v>0</v>
      </c>
      <c r="BD27" s="522">
        <v>0</v>
      </c>
      <c r="BE27" s="116">
        <v>0</v>
      </c>
      <c r="BF27" s="116">
        <v>0</v>
      </c>
      <c r="BG27" s="116">
        <v>0</v>
      </c>
      <c r="BH27" s="116">
        <v>0</v>
      </c>
      <c r="BI27" s="116">
        <v>0</v>
      </c>
      <c r="BJ27" s="116"/>
      <c r="BL27" s="701"/>
      <c r="BM27" s="428" t="s">
        <v>71</v>
      </c>
      <c r="BN27" s="116">
        <v>401</v>
      </c>
      <c r="BO27" s="375">
        <v>425</v>
      </c>
      <c r="BP27" s="375">
        <v>480</v>
      </c>
      <c r="BQ27" s="116">
        <v>504</v>
      </c>
      <c r="BR27" s="375">
        <v>472</v>
      </c>
      <c r="BS27" s="375">
        <v>497</v>
      </c>
      <c r="BT27" s="375">
        <v>507</v>
      </c>
      <c r="BU27" s="375">
        <v>519</v>
      </c>
      <c r="BV27" s="116">
        <v>613</v>
      </c>
      <c r="BW27" s="116">
        <v>653</v>
      </c>
      <c r="BX27" s="375">
        <v>620</v>
      </c>
      <c r="BY27" s="594">
        <v>734</v>
      </c>
      <c r="BZ27" s="375">
        <v>688</v>
      </c>
      <c r="CA27" s="375">
        <v>739</v>
      </c>
      <c r="CB27" s="375">
        <v>693</v>
      </c>
      <c r="CC27" s="375">
        <v>782</v>
      </c>
      <c r="CD27" s="375">
        <v>713</v>
      </c>
      <c r="CF27" s="692"/>
      <c r="CG27" s="428" t="s">
        <v>71</v>
      </c>
      <c r="CH27" s="116">
        <v>514</v>
      </c>
      <c r="CI27" s="375">
        <v>570</v>
      </c>
      <c r="CJ27" s="375">
        <v>635</v>
      </c>
      <c r="CK27" s="116">
        <v>639</v>
      </c>
      <c r="CL27" s="375">
        <v>629</v>
      </c>
      <c r="CM27" s="375">
        <v>603</v>
      </c>
      <c r="CN27" s="375">
        <v>680</v>
      </c>
      <c r="CO27" s="375">
        <v>683</v>
      </c>
      <c r="CP27" s="116">
        <v>765</v>
      </c>
      <c r="CQ27" s="116">
        <v>780</v>
      </c>
      <c r="CR27" s="375">
        <v>732</v>
      </c>
      <c r="CS27" s="375">
        <v>737</v>
      </c>
      <c r="CT27" s="375">
        <v>745</v>
      </c>
      <c r="CU27" s="375">
        <v>740</v>
      </c>
      <c r="CV27" s="375">
        <v>721</v>
      </c>
      <c r="CW27" s="375">
        <v>670</v>
      </c>
      <c r="CX27" s="375">
        <v>613</v>
      </c>
    </row>
    <row r="28" spans="2:104">
      <c r="B28" s="428" t="s">
        <v>11</v>
      </c>
      <c r="C28" s="116">
        <f t="shared" ref="C28:L29" si="70">Z28</f>
        <v>136</v>
      </c>
      <c r="D28" s="116">
        <f t="shared" si="70"/>
        <v>235</v>
      </c>
      <c r="E28" s="116">
        <f t="shared" si="70"/>
        <v>225</v>
      </c>
      <c r="F28" s="116">
        <f t="shared" si="70"/>
        <v>222</v>
      </c>
      <c r="G28" s="116">
        <f t="shared" si="70"/>
        <v>254</v>
      </c>
      <c r="H28" s="116">
        <f t="shared" si="70"/>
        <v>271</v>
      </c>
      <c r="I28" s="116">
        <f t="shared" si="70"/>
        <v>296</v>
      </c>
      <c r="J28" s="116">
        <f t="shared" si="70"/>
        <v>326</v>
      </c>
      <c r="K28" s="116">
        <f t="shared" si="70"/>
        <v>304</v>
      </c>
      <c r="L28" s="116">
        <f t="shared" si="70"/>
        <v>316</v>
      </c>
      <c r="M28" s="116">
        <f t="shared" ref="M28:S29" si="71">AJ28</f>
        <v>313</v>
      </c>
      <c r="N28" s="116">
        <f t="shared" si="71"/>
        <v>322</v>
      </c>
      <c r="O28" s="116">
        <f t="shared" si="71"/>
        <v>384</v>
      </c>
      <c r="P28" s="116">
        <f t="shared" si="71"/>
        <v>313</v>
      </c>
      <c r="Q28" s="116">
        <f t="shared" si="71"/>
        <v>411</v>
      </c>
      <c r="R28" s="375">
        <f t="shared" si="71"/>
        <v>439</v>
      </c>
      <c r="S28" s="116">
        <f t="shared" si="71"/>
        <v>499</v>
      </c>
      <c r="T28" s="116"/>
      <c r="U28" s="433"/>
      <c r="V28" s="116"/>
      <c r="W28" s="360"/>
      <c r="X28" s="360"/>
      <c r="Y28" s="428" t="s">
        <v>11</v>
      </c>
      <c r="Z28" s="116">
        <v>136</v>
      </c>
      <c r="AA28" s="116">
        <v>235</v>
      </c>
      <c r="AB28" s="116">
        <v>225</v>
      </c>
      <c r="AC28" s="116">
        <v>222</v>
      </c>
      <c r="AD28" s="116">
        <v>254</v>
      </c>
      <c r="AE28" s="116">
        <v>271</v>
      </c>
      <c r="AF28" s="116">
        <v>296</v>
      </c>
      <c r="AG28" s="116">
        <v>326</v>
      </c>
      <c r="AH28" s="434">
        <f>BA25+BA26</f>
        <v>304</v>
      </c>
      <c r="AI28" s="116">
        <f>BB25+BB26</f>
        <v>316</v>
      </c>
      <c r="AJ28" s="116">
        <v>313</v>
      </c>
      <c r="AK28" s="116">
        <v>322</v>
      </c>
      <c r="AL28" s="116">
        <f>BE25+BE26</f>
        <v>384</v>
      </c>
      <c r="AM28" s="434">
        <f>BF25+BF26</f>
        <v>313</v>
      </c>
      <c r="AN28" s="116">
        <f>BG25+BG26</f>
        <v>411</v>
      </c>
      <c r="AO28" s="116">
        <f>BH25+BH26</f>
        <v>439</v>
      </c>
      <c r="AP28" s="116">
        <f>BI25+BI26</f>
        <v>499</v>
      </c>
      <c r="AR28" s="428" t="s">
        <v>165</v>
      </c>
      <c r="AS28" s="116">
        <v>0</v>
      </c>
      <c r="AT28" s="116">
        <v>0</v>
      </c>
      <c r="AU28" s="116">
        <v>0</v>
      </c>
      <c r="AV28" s="116">
        <v>0</v>
      </c>
      <c r="AW28" s="116">
        <v>0</v>
      </c>
      <c r="AX28" s="116">
        <v>0</v>
      </c>
      <c r="AY28" s="116">
        <v>0</v>
      </c>
      <c r="AZ28" s="116">
        <v>0</v>
      </c>
      <c r="BA28" s="116">
        <v>0</v>
      </c>
      <c r="BB28" s="116">
        <v>0</v>
      </c>
      <c r="BC28" s="116">
        <v>0</v>
      </c>
      <c r="BD28" s="522">
        <v>0</v>
      </c>
      <c r="BE28" s="116">
        <v>0</v>
      </c>
      <c r="BF28" s="116">
        <v>0</v>
      </c>
      <c r="BG28" s="116">
        <v>0</v>
      </c>
      <c r="BH28" s="116">
        <v>0</v>
      </c>
      <c r="BI28" s="116">
        <v>0</v>
      </c>
      <c r="BL28" s="702"/>
      <c r="BM28" s="431" t="s">
        <v>53</v>
      </c>
      <c r="BN28" s="437">
        <f t="shared" ref="BN28:BW28" si="72">BN25+BN27+$W$12*BN26</f>
        <v>473</v>
      </c>
      <c r="BO28" s="438">
        <f t="shared" si="72"/>
        <v>513</v>
      </c>
      <c r="BP28" s="438">
        <f t="shared" si="72"/>
        <v>551</v>
      </c>
      <c r="BQ28" s="437">
        <f t="shared" si="72"/>
        <v>557</v>
      </c>
      <c r="BR28" s="438">
        <f t="shared" si="72"/>
        <v>550</v>
      </c>
      <c r="BS28" s="438">
        <f t="shared" si="72"/>
        <v>568</v>
      </c>
      <c r="BT28" s="438">
        <f t="shared" si="72"/>
        <v>616</v>
      </c>
      <c r="BU28" s="439">
        <f t="shared" si="72"/>
        <v>629</v>
      </c>
      <c r="BV28" s="439">
        <f t="shared" si="72"/>
        <v>764</v>
      </c>
      <c r="BW28" s="439">
        <f t="shared" si="72"/>
        <v>775</v>
      </c>
      <c r="BX28" s="438">
        <v>753</v>
      </c>
      <c r="BY28" s="595">
        <v>883.5</v>
      </c>
      <c r="BZ28" s="440">
        <v>843.5</v>
      </c>
      <c r="CA28" s="440">
        <f>CA25+CA27+$W$12*CA26</f>
        <v>816</v>
      </c>
      <c r="CB28" s="440">
        <f t="shared" ref="CB28:CD28" si="73">CB25+CB27+$W$12*CB26</f>
        <v>768.5</v>
      </c>
      <c r="CC28" s="440">
        <f t="shared" si="73"/>
        <v>972.5</v>
      </c>
      <c r="CD28" s="440">
        <f t="shared" si="73"/>
        <v>717</v>
      </c>
      <c r="CF28" s="693"/>
      <c r="CG28" s="361" t="s">
        <v>53</v>
      </c>
      <c r="CH28" s="439">
        <f t="shared" ref="CH28:CP28" si="74">CH25+CH27+$W$12*CH26</f>
        <v>614</v>
      </c>
      <c r="CI28" s="439">
        <f t="shared" si="74"/>
        <v>694</v>
      </c>
      <c r="CJ28" s="439">
        <f t="shared" si="74"/>
        <v>740</v>
      </c>
      <c r="CK28" s="439">
        <f t="shared" si="74"/>
        <v>728</v>
      </c>
      <c r="CL28" s="439">
        <f t="shared" si="74"/>
        <v>760</v>
      </c>
      <c r="CM28" s="439">
        <f t="shared" si="74"/>
        <v>713</v>
      </c>
      <c r="CN28" s="439">
        <f t="shared" si="74"/>
        <v>861</v>
      </c>
      <c r="CO28" s="439">
        <f t="shared" si="74"/>
        <v>865</v>
      </c>
      <c r="CP28" s="439">
        <f t="shared" si="74"/>
        <v>991</v>
      </c>
      <c r="CQ28" s="439">
        <v>943</v>
      </c>
      <c r="CR28" s="439">
        <v>920</v>
      </c>
      <c r="CS28" s="439">
        <v>917.5</v>
      </c>
      <c r="CT28" s="439">
        <v>916.5</v>
      </c>
      <c r="CU28" s="439">
        <f>CU25+CU27+$W$12*CU26</f>
        <v>819</v>
      </c>
      <c r="CV28" s="439">
        <f t="shared" ref="CV28:CX28" si="75">CV25+CV27+$W$12*CV26</f>
        <v>789.5</v>
      </c>
      <c r="CW28" s="439">
        <f t="shared" si="75"/>
        <v>805.5</v>
      </c>
      <c r="CX28" s="439">
        <f t="shared" si="75"/>
        <v>620</v>
      </c>
    </row>
    <row r="29" spans="2:104">
      <c r="B29" s="428" t="s">
        <v>12</v>
      </c>
      <c r="C29" s="116">
        <f t="shared" si="70"/>
        <v>0</v>
      </c>
      <c r="D29" s="116">
        <f t="shared" si="70"/>
        <v>0</v>
      </c>
      <c r="E29" s="116">
        <f t="shared" si="70"/>
        <v>0</v>
      </c>
      <c r="F29" s="116">
        <f t="shared" si="70"/>
        <v>0</v>
      </c>
      <c r="G29" s="116">
        <f t="shared" si="70"/>
        <v>0</v>
      </c>
      <c r="H29" s="116">
        <f t="shared" si="70"/>
        <v>0</v>
      </c>
      <c r="I29" s="116">
        <f t="shared" si="70"/>
        <v>0</v>
      </c>
      <c r="J29" s="116">
        <f t="shared" si="70"/>
        <v>0</v>
      </c>
      <c r="K29" s="116">
        <f t="shared" si="70"/>
        <v>0</v>
      </c>
      <c r="L29" s="116">
        <f t="shared" si="70"/>
        <v>0</v>
      </c>
      <c r="M29" s="116">
        <f t="shared" si="71"/>
        <v>0</v>
      </c>
      <c r="N29" s="116">
        <f t="shared" si="71"/>
        <v>0</v>
      </c>
      <c r="O29" s="116">
        <f t="shared" si="71"/>
        <v>0</v>
      </c>
      <c r="P29" s="116">
        <f t="shared" si="71"/>
        <v>0</v>
      </c>
      <c r="Q29" s="116">
        <f t="shared" si="71"/>
        <v>0</v>
      </c>
      <c r="R29" s="375">
        <f t="shared" si="71"/>
        <v>0</v>
      </c>
      <c r="S29" s="116">
        <f t="shared" si="71"/>
        <v>1</v>
      </c>
      <c r="T29" s="441"/>
      <c r="U29" s="433">
        <v>506834.90817744675</v>
      </c>
      <c r="V29" s="116"/>
      <c r="W29" s="360"/>
      <c r="X29" s="360"/>
      <c r="Y29" s="428" t="s">
        <v>12</v>
      </c>
      <c r="Z29" s="116">
        <v>0</v>
      </c>
      <c r="AA29" s="116">
        <v>0</v>
      </c>
      <c r="AB29" s="116">
        <v>0</v>
      </c>
      <c r="AC29" s="116">
        <v>0</v>
      </c>
      <c r="AD29" s="116">
        <v>0</v>
      </c>
      <c r="AE29" s="116">
        <v>0</v>
      </c>
      <c r="AF29" s="116">
        <f t="shared" ref="AF29:AP29" si="76">SUM(AY27:AY29)</f>
        <v>0</v>
      </c>
      <c r="AG29" s="116">
        <f t="shared" si="76"/>
        <v>0</v>
      </c>
      <c r="AH29" s="434">
        <f t="shared" si="76"/>
        <v>0</v>
      </c>
      <c r="AI29" s="116">
        <f t="shared" si="76"/>
        <v>0</v>
      </c>
      <c r="AJ29" s="116">
        <f t="shared" si="76"/>
        <v>0</v>
      </c>
      <c r="AK29" s="116">
        <f t="shared" si="76"/>
        <v>0</v>
      </c>
      <c r="AL29" s="116">
        <f t="shared" si="76"/>
        <v>0</v>
      </c>
      <c r="AM29" s="434">
        <f t="shared" si="76"/>
        <v>0</v>
      </c>
      <c r="AN29" s="116">
        <f t="shared" si="76"/>
        <v>0</v>
      </c>
      <c r="AO29" s="116">
        <f t="shared" si="76"/>
        <v>0</v>
      </c>
      <c r="AP29" s="116">
        <f t="shared" si="76"/>
        <v>1</v>
      </c>
      <c r="AR29" s="442" t="s">
        <v>134</v>
      </c>
      <c r="AS29" s="443">
        <v>0</v>
      </c>
      <c r="AT29" s="443">
        <v>0</v>
      </c>
      <c r="AU29" s="443">
        <v>0</v>
      </c>
      <c r="AV29" s="443">
        <v>0</v>
      </c>
      <c r="AW29" s="443">
        <v>0</v>
      </c>
      <c r="AX29" s="443">
        <v>0</v>
      </c>
      <c r="AY29" s="443">
        <v>0</v>
      </c>
      <c r="AZ29" s="443">
        <v>0</v>
      </c>
      <c r="BA29" s="443">
        <v>0</v>
      </c>
      <c r="BB29" s="443">
        <v>0</v>
      </c>
      <c r="BC29" s="443">
        <v>0</v>
      </c>
      <c r="BD29" s="592">
        <v>0</v>
      </c>
      <c r="BE29" s="443">
        <v>0</v>
      </c>
      <c r="BF29" s="443">
        <v>0</v>
      </c>
      <c r="BG29" s="443">
        <v>0</v>
      </c>
      <c r="BH29" s="443">
        <v>0</v>
      </c>
      <c r="BI29" s="443">
        <v>1</v>
      </c>
      <c r="BL29" s="700" t="s">
        <v>100</v>
      </c>
      <c r="BM29" s="428" t="s">
        <v>72</v>
      </c>
      <c r="BN29" s="116">
        <v>228</v>
      </c>
      <c r="BO29" s="375">
        <v>235</v>
      </c>
      <c r="BP29" s="375">
        <v>265</v>
      </c>
      <c r="BQ29" s="116">
        <v>248</v>
      </c>
      <c r="BR29" s="375">
        <v>264</v>
      </c>
      <c r="BS29" s="375">
        <v>245</v>
      </c>
      <c r="BT29" s="375">
        <v>213</v>
      </c>
      <c r="BU29" s="364">
        <v>235</v>
      </c>
      <c r="BV29" s="364">
        <v>162</v>
      </c>
      <c r="BW29" s="364">
        <v>176</v>
      </c>
      <c r="BX29" s="364">
        <v>159</v>
      </c>
      <c r="BY29" s="591">
        <v>140</v>
      </c>
      <c r="BZ29" s="364">
        <v>133</v>
      </c>
      <c r="CA29" s="364">
        <v>90</v>
      </c>
      <c r="CB29" s="364">
        <v>97</v>
      </c>
      <c r="CC29" s="364">
        <v>110</v>
      </c>
      <c r="CD29" s="364">
        <v>75</v>
      </c>
      <c r="CF29" s="695" t="s">
        <v>52</v>
      </c>
      <c r="CG29" s="428" t="s">
        <v>72</v>
      </c>
      <c r="CH29" s="116">
        <v>913</v>
      </c>
      <c r="CI29" s="375">
        <v>922</v>
      </c>
      <c r="CJ29" s="375">
        <v>984</v>
      </c>
      <c r="CK29" s="116">
        <v>932</v>
      </c>
      <c r="CL29" s="375">
        <v>991</v>
      </c>
      <c r="CM29" s="375">
        <v>1020</v>
      </c>
      <c r="CN29" s="375">
        <v>933</v>
      </c>
      <c r="CO29" s="116">
        <v>939</v>
      </c>
      <c r="CP29" s="116">
        <v>887</v>
      </c>
      <c r="CQ29" s="116">
        <v>863</v>
      </c>
      <c r="CR29" s="116">
        <v>900</v>
      </c>
      <c r="CS29" s="116">
        <v>827</v>
      </c>
      <c r="CT29" s="116">
        <v>866</v>
      </c>
      <c r="CU29" s="116">
        <v>916</v>
      </c>
      <c r="CV29" s="116">
        <v>987</v>
      </c>
      <c r="CW29" s="116">
        <v>873</v>
      </c>
      <c r="CX29" s="116">
        <v>603</v>
      </c>
    </row>
    <row r="30" spans="2:104">
      <c r="B30" s="428" t="s">
        <v>164</v>
      </c>
      <c r="C30" s="441"/>
      <c r="D30" s="441"/>
      <c r="E30" s="441"/>
      <c r="F30" s="441">
        <f t="shared" ref="F30:S32" si="77">AC30</f>
        <v>2745863.5299999993</v>
      </c>
      <c r="G30" s="441">
        <f t="shared" si="77"/>
        <v>2895210.4099999988</v>
      </c>
      <c r="H30" s="441">
        <f t="shared" si="77"/>
        <v>3604390.4599999995</v>
      </c>
      <c r="I30" s="441">
        <f t="shared" si="77"/>
        <v>3489372.48</v>
      </c>
      <c r="J30" s="441">
        <f t="shared" si="77"/>
        <v>3601246</v>
      </c>
      <c r="K30" s="441">
        <f t="shared" si="77"/>
        <v>2937824</v>
      </c>
      <c r="L30" s="441">
        <f t="shared" si="77"/>
        <v>2641736</v>
      </c>
      <c r="M30" s="441">
        <f t="shared" si="77"/>
        <v>2754965</v>
      </c>
      <c r="N30" s="441">
        <f t="shared" si="77"/>
        <v>2560618</v>
      </c>
      <c r="O30" s="441">
        <f t="shared" si="77"/>
        <v>2811564</v>
      </c>
      <c r="P30" s="441">
        <f t="shared" si="77"/>
        <v>3435867</v>
      </c>
      <c r="Q30" s="441">
        <f t="shared" si="77"/>
        <v>3613027</v>
      </c>
      <c r="R30" s="505">
        <f t="shared" si="77"/>
        <v>3603782</v>
      </c>
      <c r="S30" s="444"/>
      <c r="T30" s="445"/>
      <c r="U30" s="446">
        <v>2.0039597456491838</v>
      </c>
      <c r="V30" s="116"/>
      <c r="W30" s="360"/>
      <c r="X30" s="360"/>
      <c r="Y30" s="428" t="s">
        <v>164</v>
      </c>
      <c r="Z30" s="441"/>
      <c r="AA30" s="441"/>
      <c r="AB30" s="441"/>
      <c r="AC30" s="441">
        <v>2745863.5299999993</v>
      </c>
      <c r="AD30" s="441">
        <v>2895210.4099999988</v>
      </c>
      <c r="AE30" s="441">
        <v>3604390.4599999995</v>
      </c>
      <c r="AF30" s="441">
        <v>3489372.48</v>
      </c>
      <c r="AG30" s="441">
        <v>3601246</v>
      </c>
      <c r="AH30" s="447">
        <v>2937824</v>
      </c>
      <c r="AI30" s="441">
        <v>2641736</v>
      </c>
      <c r="AJ30" s="441">
        <v>2754965</v>
      </c>
      <c r="AK30" s="441">
        <v>2560618</v>
      </c>
      <c r="AL30" s="441">
        <v>2811564</v>
      </c>
      <c r="AM30" s="447">
        <v>3435867</v>
      </c>
      <c r="AN30" s="441">
        <v>3613027</v>
      </c>
      <c r="AO30" s="441">
        <v>3603782</v>
      </c>
      <c r="AP30" s="441"/>
      <c r="BL30" s="701"/>
      <c r="BM30" s="428" t="s">
        <v>73</v>
      </c>
      <c r="BN30" s="116">
        <v>260</v>
      </c>
      <c r="BO30" s="375">
        <v>265</v>
      </c>
      <c r="BP30" s="375">
        <v>295</v>
      </c>
      <c r="BQ30" s="116">
        <v>271</v>
      </c>
      <c r="BR30" s="375">
        <v>279</v>
      </c>
      <c r="BS30" s="375">
        <v>316</v>
      </c>
      <c r="BT30" s="375">
        <v>271</v>
      </c>
      <c r="BU30" s="116">
        <v>299</v>
      </c>
      <c r="BV30" s="116">
        <v>300</v>
      </c>
      <c r="BW30" s="116">
        <v>257</v>
      </c>
      <c r="BX30" s="116">
        <v>230</v>
      </c>
      <c r="BY30" s="522">
        <v>245</v>
      </c>
      <c r="BZ30" s="116">
        <v>216</v>
      </c>
      <c r="CA30" s="116">
        <v>193</v>
      </c>
      <c r="CB30" s="116">
        <v>150</v>
      </c>
      <c r="CC30" s="116">
        <v>152</v>
      </c>
      <c r="CD30" s="116">
        <v>155</v>
      </c>
      <c r="CF30" s="696"/>
      <c r="CG30" s="428" t="s">
        <v>73</v>
      </c>
      <c r="CH30" s="116">
        <v>638</v>
      </c>
      <c r="CI30" s="375">
        <v>692</v>
      </c>
      <c r="CJ30" s="375">
        <v>775</v>
      </c>
      <c r="CK30" s="116">
        <v>764</v>
      </c>
      <c r="CL30" s="375">
        <v>847</v>
      </c>
      <c r="CM30" s="375">
        <v>843</v>
      </c>
      <c r="CN30" s="375">
        <v>797</v>
      </c>
      <c r="CO30" s="116">
        <v>884</v>
      </c>
      <c r="CP30" s="116">
        <v>896</v>
      </c>
      <c r="CQ30" s="116">
        <v>912</v>
      </c>
      <c r="CR30" s="116">
        <v>827</v>
      </c>
      <c r="CS30" s="116">
        <v>964</v>
      </c>
      <c r="CT30" s="116">
        <v>806</v>
      </c>
      <c r="CU30" s="116">
        <v>869</v>
      </c>
      <c r="CV30" s="116">
        <v>842</v>
      </c>
      <c r="CW30" s="116">
        <v>852</v>
      </c>
      <c r="CX30" s="116">
        <v>745</v>
      </c>
    </row>
    <row r="31" spans="2:104">
      <c r="B31" s="428" t="s">
        <v>16</v>
      </c>
      <c r="C31" s="445">
        <f t="shared" ref="C31:E32" si="78">Z31</f>
        <v>15.979144303021009</v>
      </c>
      <c r="D31" s="445">
        <f t="shared" si="78"/>
        <v>16.033545959555777</v>
      </c>
      <c r="E31" s="445">
        <f t="shared" si="78"/>
        <v>16.488469165591933</v>
      </c>
      <c r="F31" s="445">
        <f t="shared" si="77"/>
        <v>17.975276906211015</v>
      </c>
      <c r="G31" s="445">
        <f t="shared" si="77"/>
        <v>18.301905118705687</v>
      </c>
      <c r="H31" s="445">
        <f t="shared" si="77"/>
        <v>17.114903620953275</v>
      </c>
      <c r="I31" s="445">
        <f t="shared" si="77"/>
        <v>18.138534913796654</v>
      </c>
      <c r="J31" s="445">
        <f t="shared" si="77"/>
        <v>18.447393845325394</v>
      </c>
      <c r="K31" s="445">
        <f t="shared" si="77"/>
        <v>20.748052489565836</v>
      </c>
      <c r="L31" s="445">
        <f t="shared" si="77"/>
        <v>22.178328183524439</v>
      </c>
      <c r="M31" s="445">
        <f t="shared" si="77"/>
        <v>23.329607168319967</v>
      </c>
      <c r="N31" s="445">
        <f t="shared" si="77"/>
        <v>24.071085821053973</v>
      </c>
      <c r="O31" s="445">
        <f t="shared" si="77"/>
        <v>23.731249999999999</v>
      </c>
      <c r="P31" s="445">
        <f t="shared" si="77"/>
        <v>22.122834645669293</v>
      </c>
      <c r="Q31" s="445">
        <f t="shared" si="77"/>
        <v>20.748134190193287</v>
      </c>
      <c r="R31" s="506">
        <f t="shared" si="77"/>
        <v>23.439700873306528</v>
      </c>
      <c r="S31" s="445">
        <f t="shared" si="77"/>
        <v>27.204002171865067</v>
      </c>
      <c r="T31" s="449"/>
      <c r="U31" s="450">
        <v>4.9568850818349697</v>
      </c>
      <c r="V31" s="451"/>
      <c r="W31" s="360"/>
      <c r="X31" s="360"/>
      <c r="Y31" s="428" t="s">
        <v>16</v>
      </c>
      <c r="Z31" s="445">
        <v>15.979144303021009</v>
      </c>
      <c r="AA31" s="445">
        <v>16.033545959555777</v>
      </c>
      <c r="AB31" s="445">
        <v>16.488469165591933</v>
      </c>
      <c r="AC31" s="445">
        <v>17.975276906211015</v>
      </c>
      <c r="AD31" s="445">
        <v>18.301905118705687</v>
      </c>
      <c r="AE31" s="445">
        <v>17.114903620953275</v>
      </c>
      <c r="AF31" s="445">
        <v>18.138534913796654</v>
      </c>
      <c r="AG31" s="445">
        <v>18.447393845325394</v>
      </c>
      <c r="AH31" s="452">
        <v>20.748052489565836</v>
      </c>
      <c r="AI31" s="445">
        <v>22.178328183524439</v>
      </c>
      <c r="AJ31" s="445">
        <v>23.329607168319967</v>
      </c>
      <c r="AK31" s="445">
        <v>24.071085821053973</v>
      </c>
      <c r="AL31" s="445">
        <v>23.731249999999999</v>
      </c>
      <c r="AM31" s="452">
        <f t="shared" ref="AM31:AO31" si="79">(BE22+BF24+$W$12*BF23)/DO5*100</f>
        <v>22.122834645669293</v>
      </c>
      <c r="AN31" s="445">
        <f t="shared" si="79"/>
        <v>20.748134190193287</v>
      </c>
      <c r="AO31" s="445">
        <f t="shared" si="79"/>
        <v>23.439700873306528</v>
      </c>
      <c r="AP31" s="445">
        <f>(BH22+BI24+$W$12*BI23)/DR5*100</f>
        <v>27.204002171865067</v>
      </c>
      <c r="AR31" s="213"/>
      <c r="AS31" s="213"/>
      <c r="AT31" s="213"/>
      <c r="AU31" s="213"/>
      <c r="AV31" s="213"/>
      <c r="AW31" s="213"/>
      <c r="AX31" s="213"/>
      <c r="AY31" s="213"/>
      <c r="AZ31" s="213"/>
      <c r="BA31" s="213"/>
      <c r="BB31" s="213"/>
      <c r="BC31" s="213"/>
      <c r="BE31" s="213"/>
      <c r="BF31" s="213"/>
      <c r="BG31" s="213"/>
      <c r="BH31" s="213"/>
      <c r="BI31" s="213"/>
      <c r="BJ31" s="213"/>
      <c r="BL31" s="701"/>
      <c r="BM31" s="428" t="s">
        <v>74</v>
      </c>
      <c r="BN31" s="116">
        <v>223</v>
      </c>
      <c r="BO31" s="375">
        <v>289</v>
      </c>
      <c r="BP31" s="375">
        <v>340</v>
      </c>
      <c r="BQ31" s="116">
        <v>299</v>
      </c>
      <c r="BR31" s="375">
        <v>351</v>
      </c>
      <c r="BS31" s="375">
        <v>365</v>
      </c>
      <c r="BT31" s="375">
        <v>352</v>
      </c>
      <c r="BU31" s="116">
        <v>348</v>
      </c>
      <c r="BV31" s="116">
        <v>413</v>
      </c>
      <c r="BW31" s="116">
        <v>395</v>
      </c>
      <c r="BX31" s="116">
        <v>383</v>
      </c>
      <c r="BY31" s="522">
        <v>354</v>
      </c>
      <c r="BZ31" s="116">
        <v>400</v>
      </c>
      <c r="CA31" s="116">
        <v>319</v>
      </c>
      <c r="CB31" s="116">
        <v>269</v>
      </c>
      <c r="CC31" s="116">
        <v>259</v>
      </c>
      <c r="CD31" s="116">
        <v>269</v>
      </c>
      <c r="CF31" s="696"/>
      <c r="CG31" s="428" t="s">
        <v>74</v>
      </c>
      <c r="CH31" s="116">
        <v>468</v>
      </c>
      <c r="CI31" s="375">
        <v>550</v>
      </c>
      <c r="CJ31" s="375">
        <v>669</v>
      </c>
      <c r="CK31" s="116">
        <v>648</v>
      </c>
      <c r="CL31" s="375">
        <v>749</v>
      </c>
      <c r="CM31" s="375">
        <v>788</v>
      </c>
      <c r="CN31" s="375">
        <v>760</v>
      </c>
      <c r="CO31" s="116">
        <v>811</v>
      </c>
      <c r="CP31" s="116">
        <v>931</v>
      </c>
      <c r="CQ31" s="116">
        <v>938</v>
      </c>
      <c r="CR31" s="116">
        <v>961</v>
      </c>
      <c r="CS31" s="116">
        <v>900</v>
      </c>
      <c r="CT31" s="116">
        <v>1044</v>
      </c>
      <c r="CU31" s="116">
        <v>851</v>
      </c>
      <c r="CV31" s="116">
        <v>928</v>
      </c>
      <c r="CW31" s="116">
        <v>879</v>
      </c>
      <c r="CX31" s="116">
        <v>866</v>
      </c>
    </row>
    <row r="32" spans="2:104">
      <c r="B32" s="442" t="s">
        <v>17</v>
      </c>
      <c r="C32" s="453">
        <f t="shared" si="78"/>
        <v>0.36086956521739133</v>
      </c>
      <c r="D32" s="453">
        <f t="shared" si="78"/>
        <v>0.37366548042704628</v>
      </c>
      <c r="E32" s="453">
        <f t="shared" si="78"/>
        <v>0.32810750279955209</v>
      </c>
      <c r="F32" s="453">
        <f t="shared" si="77"/>
        <v>0.3711967545638945</v>
      </c>
      <c r="G32" s="453">
        <f t="shared" si="77"/>
        <v>0.37048503611971106</v>
      </c>
      <c r="H32" s="453">
        <f t="shared" si="77"/>
        <v>0.38059071729957805</v>
      </c>
      <c r="I32" s="453">
        <f t="shared" si="77"/>
        <v>0.44127243066884175</v>
      </c>
      <c r="J32" s="453">
        <f t="shared" si="77"/>
        <v>0.47019867549668876</v>
      </c>
      <c r="K32" s="453">
        <f t="shared" si="77"/>
        <v>0.44865319865319864</v>
      </c>
      <c r="L32" s="453">
        <f t="shared" si="77"/>
        <v>0.47593984962406016</v>
      </c>
      <c r="M32" s="453">
        <f t="shared" si="77"/>
        <v>0.45255972696245733</v>
      </c>
      <c r="N32" s="453">
        <f t="shared" si="77"/>
        <v>0.46113306982872199</v>
      </c>
      <c r="O32" s="453">
        <f t="shared" si="77"/>
        <v>0.47662247034194</v>
      </c>
      <c r="P32" s="453">
        <f t="shared" si="77"/>
        <v>0.47954866008462621</v>
      </c>
      <c r="Q32" s="453">
        <f t="shared" si="77"/>
        <v>0.51604095563139929</v>
      </c>
      <c r="R32" s="507">
        <f t="shared" si="77"/>
        <v>0.53461812990720914</v>
      </c>
      <c r="S32" s="453">
        <f t="shared" si="77"/>
        <v>0.4935064935064935</v>
      </c>
      <c r="T32" s="213"/>
      <c r="U32" s="82"/>
      <c r="V32" s="360"/>
      <c r="W32" s="360"/>
      <c r="X32" s="360"/>
      <c r="Y32" s="442" t="s">
        <v>17</v>
      </c>
      <c r="Z32" s="453">
        <v>0.36086956521739133</v>
      </c>
      <c r="AA32" s="453">
        <v>0.37366548042704628</v>
      </c>
      <c r="AB32" s="453">
        <v>0.32810750279955209</v>
      </c>
      <c r="AC32" s="453">
        <v>0.3711967545638945</v>
      </c>
      <c r="AD32" s="453">
        <v>0.37048503611971106</v>
      </c>
      <c r="AE32" s="453">
        <v>0.38059071729957805</v>
      </c>
      <c r="AF32" s="453">
        <v>0.44127243066884175</v>
      </c>
      <c r="AG32" s="453">
        <v>0.47019867549668876</v>
      </c>
      <c r="AH32" s="454">
        <v>0.44865319865319864</v>
      </c>
      <c r="AI32" s="453">
        <v>0.47593984962406016</v>
      </c>
      <c r="AJ32" s="453">
        <v>0.45255972696245733</v>
      </c>
      <c r="AK32" s="453">
        <v>0.46113306982872199</v>
      </c>
      <c r="AL32" s="453">
        <v>0.47662247034194</v>
      </c>
      <c r="AM32" s="454">
        <v>0.47954866008462621</v>
      </c>
      <c r="AN32" s="453">
        <v>0.51604095563139929</v>
      </c>
      <c r="AO32" s="453">
        <v>0.53461812990720914</v>
      </c>
      <c r="AP32" s="453">
        <v>0.4935064935064935</v>
      </c>
      <c r="AR32" s="213"/>
      <c r="AS32" s="213"/>
      <c r="AT32" s="213"/>
      <c r="AU32" s="213"/>
      <c r="AV32" s="213"/>
      <c r="AW32" s="213"/>
      <c r="AX32" s="213"/>
      <c r="AY32" s="213"/>
      <c r="AZ32" s="213"/>
      <c r="BA32" s="213"/>
      <c r="BB32" s="213"/>
      <c r="BC32" s="213"/>
      <c r="BE32" s="213"/>
      <c r="BF32" s="213"/>
      <c r="BG32" s="213"/>
      <c r="BH32" s="213"/>
      <c r="BI32" s="213"/>
      <c r="BJ32" s="213"/>
      <c r="BL32" s="701"/>
      <c r="BM32" s="428" t="s">
        <v>36</v>
      </c>
      <c r="BN32" s="116">
        <v>44</v>
      </c>
      <c r="BO32" s="375">
        <v>44</v>
      </c>
      <c r="BP32" s="375">
        <v>54</v>
      </c>
      <c r="BQ32" s="116">
        <v>49</v>
      </c>
      <c r="BR32" s="375">
        <v>66</v>
      </c>
      <c r="BS32" s="375">
        <v>53</v>
      </c>
      <c r="BT32" s="375">
        <v>97</v>
      </c>
      <c r="BU32" s="375">
        <v>110</v>
      </c>
      <c r="BV32" s="116">
        <v>129</v>
      </c>
      <c r="BW32" s="116">
        <v>108</v>
      </c>
      <c r="BX32" s="375">
        <v>127</v>
      </c>
      <c r="BY32" s="594">
        <v>131</v>
      </c>
      <c r="BZ32" s="375">
        <v>45</v>
      </c>
      <c r="CA32" s="375">
        <v>47</v>
      </c>
      <c r="CB32" s="375">
        <v>39</v>
      </c>
      <c r="CC32" s="375">
        <v>81</v>
      </c>
      <c r="CD32" s="375"/>
      <c r="CF32" s="696"/>
      <c r="CG32" s="428" t="s">
        <v>36</v>
      </c>
      <c r="CH32" s="116">
        <v>60</v>
      </c>
      <c r="CI32" s="375">
        <v>52</v>
      </c>
      <c r="CJ32" s="375">
        <v>74</v>
      </c>
      <c r="CK32" s="116">
        <v>62</v>
      </c>
      <c r="CL32" s="375">
        <v>79</v>
      </c>
      <c r="CM32" s="375">
        <v>67</v>
      </c>
      <c r="CN32" s="375">
        <v>122</v>
      </c>
      <c r="CO32" s="375">
        <v>148</v>
      </c>
      <c r="CP32" s="116">
        <v>183</v>
      </c>
      <c r="CQ32" s="116">
        <v>175</v>
      </c>
      <c r="CR32" s="375">
        <v>199</v>
      </c>
      <c r="CS32" s="375">
        <v>231</v>
      </c>
      <c r="CT32" s="375">
        <v>78</v>
      </c>
      <c r="CU32" s="375">
        <v>88</v>
      </c>
      <c r="CV32" s="375">
        <v>86</v>
      </c>
      <c r="CW32" s="375">
        <v>219</v>
      </c>
      <c r="CX32" s="375"/>
    </row>
    <row r="33" spans="2:102">
      <c r="G33" s="360"/>
      <c r="H33" s="360"/>
      <c r="I33" s="360"/>
      <c r="J33" s="360"/>
      <c r="K33" s="360"/>
      <c r="L33" s="360"/>
      <c r="M33" s="360"/>
      <c r="N33" s="360"/>
      <c r="O33" s="360"/>
      <c r="P33" s="360"/>
      <c r="Q33" s="360"/>
      <c r="R33" s="372"/>
      <c r="S33" s="538">
        <f>S32-R32</f>
        <v>-4.1111636400715634E-2</v>
      </c>
      <c r="T33" s="213"/>
      <c r="U33" s="82"/>
      <c r="V33" s="360"/>
      <c r="W33" s="360"/>
      <c r="X33" s="360"/>
      <c r="AN33" s="213"/>
      <c r="AO33" s="213"/>
      <c r="AP33" s="213"/>
      <c r="AR33" s="213"/>
      <c r="AS33" s="213"/>
      <c r="AT33" s="213"/>
      <c r="AU33" s="213"/>
      <c r="AV33" s="213"/>
      <c r="AW33" s="213"/>
      <c r="AX33" s="213"/>
      <c r="AY33" s="213"/>
      <c r="AZ33" s="213"/>
      <c r="BA33" s="213"/>
      <c r="BB33" s="213"/>
      <c r="BC33" s="213"/>
      <c r="BE33" s="213"/>
      <c r="BF33" s="213"/>
      <c r="BG33" s="213"/>
      <c r="BH33" s="213"/>
      <c r="BI33" s="213"/>
      <c r="BJ33" s="213"/>
      <c r="BL33" s="701"/>
      <c r="BM33" s="363" t="s">
        <v>162</v>
      </c>
      <c r="BN33" s="116">
        <v>0</v>
      </c>
      <c r="BO33" s="375">
        <v>0</v>
      </c>
      <c r="BP33" s="375">
        <v>0</v>
      </c>
      <c r="BQ33" s="116">
        <v>0</v>
      </c>
      <c r="BR33" s="375">
        <v>0</v>
      </c>
      <c r="BS33" s="375">
        <v>0</v>
      </c>
      <c r="BT33" s="375">
        <v>0</v>
      </c>
      <c r="BU33" s="375">
        <v>0</v>
      </c>
      <c r="BV33" s="116">
        <v>0</v>
      </c>
      <c r="BW33" s="375">
        <v>0</v>
      </c>
      <c r="BX33" s="116">
        <v>0</v>
      </c>
      <c r="BY33" s="594">
        <v>12</v>
      </c>
      <c r="BZ33" s="375">
        <v>9</v>
      </c>
      <c r="CA33" s="375">
        <v>7</v>
      </c>
      <c r="CB33" s="375">
        <v>15</v>
      </c>
      <c r="CC33" s="375">
        <v>18</v>
      </c>
      <c r="CD33" s="375">
        <v>10</v>
      </c>
      <c r="CF33" s="696"/>
      <c r="CG33" s="363" t="s">
        <v>162</v>
      </c>
      <c r="CH33" s="116">
        <v>0</v>
      </c>
      <c r="CI33" s="375">
        <v>0</v>
      </c>
      <c r="CJ33" s="375">
        <v>0</v>
      </c>
      <c r="CK33" s="116">
        <v>0</v>
      </c>
      <c r="CL33" s="375">
        <v>0</v>
      </c>
      <c r="CM33" s="375">
        <v>0</v>
      </c>
      <c r="CN33" s="375">
        <v>0</v>
      </c>
      <c r="CO33" s="375">
        <v>0</v>
      </c>
      <c r="CP33" s="116">
        <v>0</v>
      </c>
      <c r="CQ33" s="375">
        <v>0</v>
      </c>
      <c r="CR33" s="116">
        <v>0</v>
      </c>
      <c r="CS33" s="375">
        <v>24</v>
      </c>
      <c r="CT33" s="375">
        <v>22</v>
      </c>
      <c r="CU33" s="375">
        <v>22</v>
      </c>
      <c r="CV33" s="375">
        <v>28</v>
      </c>
      <c r="CW33" s="375">
        <v>32</v>
      </c>
      <c r="CX33" s="375">
        <v>14</v>
      </c>
    </row>
    <row r="34" spans="2:102">
      <c r="G34" s="360"/>
      <c r="H34" s="360"/>
      <c r="I34" s="360"/>
      <c r="J34" s="360"/>
      <c r="K34" s="360"/>
      <c r="L34" s="360"/>
      <c r="M34" s="360"/>
      <c r="N34" s="360"/>
      <c r="O34" s="360"/>
      <c r="P34" s="360"/>
      <c r="Q34" s="360"/>
      <c r="R34" s="372"/>
      <c r="S34" s="360"/>
      <c r="T34" s="213"/>
      <c r="U34" s="82"/>
      <c r="V34" s="360"/>
      <c r="W34" s="360"/>
      <c r="X34" s="360"/>
      <c r="AN34" s="213"/>
      <c r="AO34" s="213"/>
      <c r="AP34" s="213"/>
      <c r="BL34" s="701"/>
      <c r="BM34" s="428" t="s">
        <v>71</v>
      </c>
      <c r="BN34" s="116">
        <v>232</v>
      </c>
      <c r="BO34" s="375">
        <v>269</v>
      </c>
      <c r="BP34" s="375">
        <v>306</v>
      </c>
      <c r="BQ34" s="116">
        <v>335</v>
      </c>
      <c r="BR34" s="375">
        <v>361</v>
      </c>
      <c r="BS34" s="375">
        <v>344</v>
      </c>
      <c r="BT34" s="375">
        <v>430</v>
      </c>
      <c r="BU34" s="375">
        <v>441</v>
      </c>
      <c r="BV34" s="116">
        <v>476</v>
      </c>
      <c r="BW34" s="116">
        <v>527</v>
      </c>
      <c r="BX34" s="375">
        <v>493</v>
      </c>
      <c r="BY34" s="594">
        <v>470</v>
      </c>
      <c r="BZ34" s="375">
        <v>492</v>
      </c>
      <c r="CA34" s="375">
        <v>486</v>
      </c>
      <c r="CB34" s="375">
        <v>483</v>
      </c>
      <c r="CC34" s="375">
        <v>432</v>
      </c>
      <c r="CD34" s="375">
        <v>409</v>
      </c>
      <c r="CF34" s="696"/>
      <c r="CG34" s="428" t="s">
        <v>71</v>
      </c>
      <c r="CH34" s="116">
        <v>351</v>
      </c>
      <c r="CI34" s="375">
        <v>393</v>
      </c>
      <c r="CJ34" s="375">
        <v>457</v>
      </c>
      <c r="CK34" s="116">
        <v>535</v>
      </c>
      <c r="CL34" s="375">
        <v>565</v>
      </c>
      <c r="CM34" s="375">
        <v>582</v>
      </c>
      <c r="CN34" s="375">
        <v>687</v>
      </c>
      <c r="CO34" s="375">
        <v>718</v>
      </c>
      <c r="CP34" s="116">
        <v>800</v>
      </c>
      <c r="CQ34" s="116">
        <v>927</v>
      </c>
      <c r="CR34" s="375">
        <v>874</v>
      </c>
      <c r="CS34" s="375">
        <v>937</v>
      </c>
      <c r="CT34" s="375">
        <v>927</v>
      </c>
      <c r="CU34" s="375">
        <v>975</v>
      </c>
      <c r="CV34" s="375">
        <v>938</v>
      </c>
      <c r="CW34" s="375">
        <v>976</v>
      </c>
      <c r="CX34" s="375">
        <v>918</v>
      </c>
    </row>
    <row r="35" spans="2:102">
      <c r="G35" s="360"/>
      <c r="H35" s="360"/>
      <c r="I35" s="360"/>
      <c r="J35" s="360"/>
      <c r="K35" s="360"/>
      <c r="L35" s="360"/>
      <c r="M35" s="360"/>
      <c r="N35" s="360"/>
      <c r="O35" s="360"/>
      <c r="P35" s="360"/>
      <c r="Q35" s="360"/>
      <c r="R35" s="372"/>
      <c r="S35" s="360"/>
      <c r="T35" s="213"/>
      <c r="U35" s="82"/>
      <c r="V35" s="360"/>
      <c r="W35" s="360"/>
      <c r="X35" s="360"/>
      <c r="AN35" s="213"/>
      <c r="AO35" s="213"/>
      <c r="AP35" s="213"/>
      <c r="BJ35" s="362"/>
      <c r="BL35" s="702"/>
      <c r="BM35" s="431" t="s">
        <v>53</v>
      </c>
      <c r="BN35" s="437">
        <f>BN32+BN34+$W$12*BN33</f>
        <v>276</v>
      </c>
      <c r="BO35" s="438">
        <f t="shared" ref="BO35" si="80">BO32+BO34+$W$12*BO33</f>
        <v>313</v>
      </c>
      <c r="BP35" s="438">
        <f t="shared" ref="BP35" si="81">BP32+BP34+$W$12*BP33</f>
        <v>360</v>
      </c>
      <c r="BQ35" s="437">
        <f t="shared" ref="BQ35" si="82">BQ32+BQ34+$W$12*BQ33</f>
        <v>384</v>
      </c>
      <c r="BR35" s="438">
        <f t="shared" ref="BR35" si="83">BR32+BR34+$W$12*BR33</f>
        <v>427</v>
      </c>
      <c r="BS35" s="438">
        <f t="shared" ref="BS35" si="84">BS32+BS34+$W$12*BS33</f>
        <v>397</v>
      </c>
      <c r="BT35" s="438">
        <f t="shared" ref="BT35" si="85">BT32+BT34+$W$12*BT33</f>
        <v>527</v>
      </c>
      <c r="BU35" s="439">
        <f t="shared" ref="BU35" si="86">BU32+BU34+$W$12*BU33</f>
        <v>551</v>
      </c>
      <c r="BV35" s="439">
        <f t="shared" ref="BV35" si="87">BV32+BV34+$W$12*BV33</f>
        <v>605</v>
      </c>
      <c r="BW35" s="439">
        <f t="shared" ref="BW35" si="88">BW32+BW34+$W$12*BW33</f>
        <v>635</v>
      </c>
      <c r="BX35" s="438">
        <v>620</v>
      </c>
      <c r="BY35" s="595">
        <v>607</v>
      </c>
      <c r="BZ35" s="440">
        <v>605.5</v>
      </c>
      <c r="CA35" s="440">
        <f t="shared" ref="CA35" si="89">CA32+CA34+$W$12*CA33</f>
        <v>536.5</v>
      </c>
      <c r="CB35" s="440">
        <f t="shared" ref="CB35:CD35" si="90">CB32+CB34+$W$12*CB33</f>
        <v>529.5</v>
      </c>
      <c r="CC35" s="440">
        <f t="shared" si="90"/>
        <v>522</v>
      </c>
      <c r="CD35" s="440">
        <f t="shared" si="90"/>
        <v>414</v>
      </c>
      <c r="CF35" s="697"/>
      <c r="CG35" s="361" t="s">
        <v>53</v>
      </c>
      <c r="CH35" s="439">
        <f t="shared" ref="CH35" si="91">CH32+CH34+$W$12*CH33</f>
        <v>411</v>
      </c>
      <c r="CI35" s="439">
        <f t="shared" ref="CI35" si="92">CI32+CI34+$W$12*CI33</f>
        <v>445</v>
      </c>
      <c r="CJ35" s="439">
        <f t="shared" ref="CJ35" si="93">CJ32+CJ34+$W$12*CJ33</f>
        <v>531</v>
      </c>
      <c r="CK35" s="439">
        <f t="shared" ref="CK35" si="94">CK32+CK34+$W$12*CK33</f>
        <v>597</v>
      </c>
      <c r="CL35" s="439">
        <f t="shared" ref="CL35" si="95">CL32+CL34+$W$12*CL33</f>
        <v>644</v>
      </c>
      <c r="CM35" s="439">
        <f t="shared" ref="CM35" si="96">CM32+CM34+$W$12*CM33</f>
        <v>649</v>
      </c>
      <c r="CN35" s="439">
        <f t="shared" ref="CN35" si="97">CN32+CN34+$W$12*CN33</f>
        <v>809</v>
      </c>
      <c r="CO35" s="439">
        <f t="shared" ref="CO35" si="98">CO32+CO34+$W$12*CO33</f>
        <v>866</v>
      </c>
      <c r="CP35" s="439">
        <f t="shared" ref="CP35" si="99">CP32+CP34+$W$12*CP33</f>
        <v>983</v>
      </c>
      <c r="CQ35" s="439">
        <v>1102</v>
      </c>
      <c r="CR35" s="439">
        <v>1073</v>
      </c>
      <c r="CS35" s="439">
        <v>1180</v>
      </c>
      <c r="CT35" s="439">
        <v>1138</v>
      </c>
      <c r="CU35" s="439">
        <f t="shared" ref="CU35" si="100">CU32+CU34+$W$12*CU33</f>
        <v>1074</v>
      </c>
      <c r="CV35" s="439">
        <f t="shared" ref="CV35:CX35" si="101">CV32+CV34+$W$12*CV33</f>
        <v>1038</v>
      </c>
      <c r="CW35" s="439">
        <f t="shared" si="101"/>
        <v>1211</v>
      </c>
      <c r="CX35" s="439">
        <f t="shared" si="101"/>
        <v>925</v>
      </c>
    </row>
    <row r="36" spans="2:102" ht="18" customHeight="1">
      <c r="G36" s="360"/>
      <c r="H36" s="360"/>
      <c r="I36" s="360"/>
      <c r="J36" s="360"/>
      <c r="K36" s="360"/>
      <c r="L36" s="360"/>
      <c r="M36" s="360"/>
      <c r="N36" s="360"/>
      <c r="O36" s="360"/>
      <c r="P36" s="360"/>
      <c r="Q36" s="360"/>
      <c r="R36" s="372"/>
      <c r="S36" s="360"/>
      <c r="T36" s="397"/>
      <c r="U36" s="82"/>
      <c r="V36" s="360"/>
      <c r="W36" s="360"/>
      <c r="X36" s="360"/>
      <c r="AN36" s="213"/>
      <c r="AO36" s="213"/>
      <c r="AP36" s="213"/>
      <c r="BJ36" s="116"/>
    </row>
    <row r="37" spans="2:102">
      <c r="G37" s="360"/>
      <c r="H37" s="360"/>
      <c r="I37" s="360"/>
      <c r="J37" s="360"/>
      <c r="K37" s="360"/>
      <c r="L37" s="461"/>
      <c r="M37" s="461"/>
      <c r="N37" s="461"/>
      <c r="O37" s="461"/>
      <c r="P37" s="461"/>
      <c r="Q37" s="461"/>
      <c r="R37" s="509"/>
      <c r="S37" s="461"/>
      <c r="T37" s="213"/>
      <c r="U37" s="82"/>
      <c r="V37" s="360"/>
      <c r="W37" s="360"/>
      <c r="X37" s="360"/>
      <c r="AN37" s="213"/>
      <c r="AO37" s="213"/>
      <c r="AP37" s="213"/>
      <c r="BJ37" s="116"/>
    </row>
    <row r="38" spans="2:102" ht="18" customHeight="1">
      <c r="G38" s="360"/>
      <c r="H38" s="360"/>
      <c r="I38" s="360"/>
      <c r="J38" s="360"/>
      <c r="K38" s="360"/>
      <c r="L38" s="360"/>
      <c r="M38" s="360"/>
      <c r="N38" s="360"/>
      <c r="O38" s="360"/>
      <c r="P38" s="360"/>
      <c r="Q38" s="360"/>
      <c r="R38" s="372"/>
      <c r="S38" s="360"/>
      <c r="T38" s="362"/>
      <c r="U38" s="382" t="s">
        <v>112</v>
      </c>
      <c r="V38" s="362"/>
      <c r="W38" s="360"/>
      <c r="X38" s="360"/>
      <c r="AN38" s="213"/>
      <c r="AO38" s="213"/>
      <c r="AP38" s="213"/>
      <c r="BJ38" s="116"/>
    </row>
    <row r="39" spans="2:102">
      <c r="B39" s="361" t="s">
        <v>2</v>
      </c>
      <c r="C39" s="361" t="s">
        <v>124</v>
      </c>
      <c r="D39" s="361" t="s">
        <v>123</v>
      </c>
      <c r="E39" s="361" t="s">
        <v>122</v>
      </c>
      <c r="F39" s="361" t="s">
        <v>49</v>
      </c>
      <c r="G39" s="361" t="s">
        <v>48</v>
      </c>
      <c r="H39" s="361" t="s">
        <v>47</v>
      </c>
      <c r="I39" s="361" t="s">
        <v>46</v>
      </c>
      <c r="J39" s="361" t="s">
        <v>45</v>
      </c>
      <c r="K39" s="361" t="s">
        <v>44</v>
      </c>
      <c r="L39" s="361" t="s">
        <v>43</v>
      </c>
      <c r="M39" s="361" t="s">
        <v>96</v>
      </c>
      <c r="N39" s="361" t="s">
        <v>69</v>
      </c>
      <c r="O39" s="361" t="s">
        <v>77</v>
      </c>
      <c r="P39" s="361" t="s">
        <v>161</v>
      </c>
      <c r="Q39" s="361" t="str">
        <f>Q21</f>
        <v>2018-19</v>
      </c>
      <c r="R39" s="403" t="str">
        <f>R21</f>
        <v>2019-20</v>
      </c>
      <c r="S39" s="361" t="s">
        <v>174</v>
      </c>
      <c r="T39" s="432"/>
      <c r="U39" s="433">
        <v>261.26343367906867</v>
      </c>
      <c r="V39" s="116"/>
      <c r="W39" s="360"/>
      <c r="X39" s="360"/>
      <c r="Y39" s="361" t="s">
        <v>2</v>
      </c>
      <c r="Z39" s="361" t="s">
        <v>124</v>
      </c>
      <c r="AA39" s="361" t="s">
        <v>123</v>
      </c>
      <c r="AB39" s="361" t="s">
        <v>122</v>
      </c>
      <c r="AC39" s="361" t="s">
        <v>49</v>
      </c>
      <c r="AD39" s="361" t="s">
        <v>48</v>
      </c>
      <c r="AE39" s="361" t="s">
        <v>47</v>
      </c>
      <c r="AF39" s="361" t="s">
        <v>46</v>
      </c>
      <c r="AG39" s="361" t="s">
        <v>45</v>
      </c>
      <c r="AH39" s="431" t="s">
        <v>44</v>
      </c>
      <c r="AI39" s="361" t="s">
        <v>43</v>
      </c>
      <c r="AJ39" s="361" t="s">
        <v>96</v>
      </c>
      <c r="AK39" s="361" t="s">
        <v>69</v>
      </c>
      <c r="AL39" s="361" t="s">
        <v>77</v>
      </c>
      <c r="AM39" s="431" t="s">
        <v>161</v>
      </c>
      <c r="AN39" s="361" t="str">
        <f>AN3</f>
        <v>2018-19</v>
      </c>
      <c r="AO39" s="361" t="str">
        <f>AO21</f>
        <v>2019-20</v>
      </c>
      <c r="AP39" s="361" t="s">
        <v>174</v>
      </c>
      <c r="AR39" s="361" t="s">
        <v>2</v>
      </c>
      <c r="AS39" s="361" t="s">
        <v>124</v>
      </c>
      <c r="AT39" s="361" t="s">
        <v>123</v>
      </c>
      <c r="AU39" s="361" t="s">
        <v>122</v>
      </c>
      <c r="AV39" s="361" t="s">
        <v>49</v>
      </c>
      <c r="AW39" s="361" t="s">
        <v>48</v>
      </c>
      <c r="AX39" s="361" t="s">
        <v>47</v>
      </c>
      <c r="AY39" s="361" t="s">
        <v>46</v>
      </c>
      <c r="AZ39" s="361" t="s">
        <v>45</v>
      </c>
      <c r="BA39" s="361" t="s">
        <v>44</v>
      </c>
      <c r="BB39" s="361" t="s">
        <v>43</v>
      </c>
      <c r="BC39" s="361" t="s">
        <v>96</v>
      </c>
      <c r="BD39" s="590" t="s">
        <v>69</v>
      </c>
      <c r="BE39" s="362" t="s">
        <v>77</v>
      </c>
      <c r="BF39" s="362" t="s">
        <v>161</v>
      </c>
      <c r="BG39" s="362" t="str">
        <f>BG21</f>
        <v>2018-19</v>
      </c>
      <c r="BH39" s="362" t="str">
        <f>BH21</f>
        <v>2019-20</v>
      </c>
      <c r="BI39" s="362" t="s">
        <v>174</v>
      </c>
      <c r="BJ39" s="116"/>
      <c r="BL39" s="408"/>
      <c r="BM39" s="361" t="s">
        <v>2</v>
      </c>
      <c r="BN39" s="361" t="s">
        <v>124</v>
      </c>
      <c r="BO39" s="361" t="s">
        <v>123</v>
      </c>
      <c r="BP39" s="361" t="s">
        <v>122</v>
      </c>
      <c r="BQ39" s="361" t="s">
        <v>49</v>
      </c>
      <c r="BR39" s="361" t="s">
        <v>48</v>
      </c>
      <c r="BS39" s="361" t="s">
        <v>47</v>
      </c>
      <c r="BT39" s="361" t="s">
        <v>46</v>
      </c>
      <c r="BU39" s="361" t="s">
        <v>45</v>
      </c>
      <c r="BV39" s="361" t="s">
        <v>44</v>
      </c>
      <c r="BW39" s="361" t="s">
        <v>43</v>
      </c>
      <c r="BX39" s="361" t="s">
        <v>96</v>
      </c>
      <c r="BY39" s="590" t="s">
        <v>69</v>
      </c>
      <c r="BZ39" s="362" t="str">
        <f>BZ21</f>
        <v>2016-17</v>
      </c>
      <c r="CA39" s="362" t="str">
        <f>CA21</f>
        <v>2017-18</v>
      </c>
      <c r="CB39" s="362" t="str">
        <f>CB21</f>
        <v>2018-19</v>
      </c>
      <c r="CC39" s="362" t="str">
        <f>CC21</f>
        <v>2019-20</v>
      </c>
      <c r="CD39" s="362" t="s">
        <v>174</v>
      </c>
      <c r="CF39" s="458"/>
      <c r="CG39" s="361" t="s">
        <v>2</v>
      </c>
      <c r="CH39" s="361" t="s">
        <v>124</v>
      </c>
      <c r="CI39" s="361" t="s">
        <v>123</v>
      </c>
      <c r="CJ39" s="361" t="s">
        <v>122</v>
      </c>
      <c r="CK39" s="361" t="s">
        <v>49</v>
      </c>
      <c r="CL39" s="361" t="s">
        <v>48</v>
      </c>
      <c r="CM39" s="361" t="s">
        <v>47</v>
      </c>
      <c r="CN39" s="361" t="s">
        <v>46</v>
      </c>
      <c r="CO39" s="361" t="s">
        <v>45</v>
      </c>
      <c r="CP39" s="361" t="s">
        <v>44</v>
      </c>
      <c r="CQ39" s="361" t="s">
        <v>43</v>
      </c>
      <c r="CR39" s="361" t="s">
        <v>96</v>
      </c>
      <c r="CS39" s="361" t="s">
        <v>69</v>
      </c>
      <c r="CT39" s="361" t="str">
        <f>CT21</f>
        <v>2016-17</v>
      </c>
      <c r="CU39" s="361" t="str">
        <f>CU21</f>
        <v>2017-18</v>
      </c>
      <c r="CV39" s="361" t="str">
        <f>CV21</f>
        <v>2018-19</v>
      </c>
      <c r="CW39" s="361" t="str">
        <f>CW21</f>
        <v>2019-20</v>
      </c>
      <c r="CX39" s="361" t="s">
        <v>174</v>
      </c>
    </row>
    <row r="40" spans="2:102">
      <c r="B40" s="428" t="s">
        <v>72</v>
      </c>
      <c r="C40" s="116">
        <f t="shared" ref="C40:H42" si="102">Z40+BN40*$W$6+BN47*$W$9</f>
        <v>1713.4</v>
      </c>
      <c r="D40" s="116">
        <f t="shared" si="102"/>
        <v>1920.6</v>
      </c>
      <c r="E40" s="116">
        <f t="shared" si="102"/>
        <v>1917.2</v>
      </c>
      <c r="F40" s="116">
        <f t="shared" si="102"/>
        <v>2199.4</v>
      </c>
      <c r="G40" s="116">
        <f t="shared" si="102"/>
        <v>2251.6</v>
      </c>
      <c r="H40" s="116">
        <f t="shared" si="102"/>
        <v>2522.8000000000002</v>
      </c>
      <c r="I40" s="116">
        <f t="shared" ref="I40:S42" si="103">AF40+(BT40*$W$6)+(BT47*$W$9)</f>
        <v>2162</v>
      </c>
      <c r="J40" s="116">
        <f t="shared" si="103"/>
        <v>2259.8000000000002</v>
      </c>
      <c r="K40" s="116">
        <f t="shared" si="103"/>
        <v>2359.4</v>
      </c>
      <c r="L40" s="116">
        <f t="shared" si="103"/>
        <v>2560.8000000000002</v>
      </c>
      <c r="M40" s="116">
        <f t="shared" si="103"/>
        <v>2556</v>
      </c>
      <c r="N40" s="116">
        <f t="shared" si="103"/>
        <v>2055.8000000000002</v>
      </c>
      <c r="O40" s="116">
        <f t="shared" si="103"/>
        <v>1898.2</v>
      </c>
      <c r="P40" s="116">
        <f t="shared" si="103"/>
        <v>1961.4</v>
      </c>
      <c r="Q40" s="116">
        <f t="shared" si="103"/>
        <v>2036.2</v>
      </c>
      <c r="R40" s="116">
        <f t="shared" si="103"/>
        <v>1920.2</v>
      </c>
      <c r="S40" s="116">
        <f t="shared" si="103"/>
        <v>1709</v>
      </c>
      <c r="T40" s="432"/>
      <c r="U40" s="433">
        <v>262.87042858074011</v>
      </c>
      <c r="V40" s="116"/>
      <c r="W40" s="360"/>
      <c r="X40" s="360"/>
      <c r="Y40" s="428" t="s">
        <v>72</v>
      </c>
      <c r="Z40" s="116">
        <v>1179</v>
      </c>
      <c r="AA40" s="116">
        <v>1368</v>
      </c>
      <c r="AB40" s="116">
        <v>1375</v>
      </c>
      <c r="AC40" s="116">
        <v>1554</v>
      </c>
      <c r="AD40" s="116">
        <v>1580</v>
      </c>
      <c r="AE40" s="116">
        <v>1772</v>
      </c>
      <c r="AF40" s="116">
        <v>1504</v>
      </c>
      <c r="AG40" s="116">
        <v>1612</v>
      </c>
      <c r="AH40" s="434">
        <v>1749</v>
      </c>
      <c r="AI40" s="116">
        <v>1858</v>
      </c>
      <c r="AJ40" s="116">
        <v>1944</v>
      </c>
      <c r="AK40" s="116">
        <v>1508</v>
      </c>
      <c r="AL40" s="116">
        <v>1404</v>
      </c>
      <c r="AM40" s="434">
        <v>1443</v>
      </c>
      <c r="AN40" s="116">
        <v>1496</v>
      </c>
      <c r="AO40" s="116">
        <v>1422</v>
      </c>
      <c r="AP40" s="116">
        <v>1326</v>
      </c>
      <c r="AR40" s="428" t="s">
        <v>130</v>
      </c>
      <c r="AS40" s="116">
        <v>0</v>
      </c>
      <c r="AT40" s="116">
        <v>0</v>
      </c>
      <c r="AU40" s="116">
        <v>0</v>
      </c>
      <c r="AV40" s="116">
        <v>0</v>
      </c>
      <c r="AW40" s="116">
        <v>0</v>
      </c>
      <c r="AX40" s="116">
        <v>0</v>
      </c>
      <c r="AY40" s="116">
        <v>0</v>
      </c>
      <c r="AZ40" s="116">
        <v>0</v>
      </c>
      <c r="BA40" s="116">
        <v>0</v>
      </c>
      <c r="BB40" s="116">
        <v>0</v>
      </c>
      <c r="BC40" s="116">
        <v>0</v>
      </c>
      <c r="BD40" s="591">
        <v>0</v>
      </c>
      <c r="BE40" s="364">
        <v>0</v>
      </c>
      <c r="BF40" s="364">
        <v>0</v>
      </c>
      <c r="BG40" s="364">
        <v>0</v>
      </c>
      <c r="BH40" s="364">
        <v>0</v>
      </c>
      <c r="BI40" s="364"/>
      <c r="BJ40" s="116"/>
      <c r="BL40" s="700" t="s">
        <v>99</v>
      </c>
      <c r="BM40" s="428" t="s">
        <v>72</v>
      </c>
      <c r="BN40" s="116">
        <v>598</v>
      </c>
      <c r="BO40" s="375">
        <v>642</v>
      </c>
      <c r="BP40" s="375">
        <v>634</v>
      </c>
      <c r="BQ40" s="116">
        <v>758</v>
      </c>
      <c r="BR40" s="375">
        <v>787</v>
      </c>
      <c r="BS40" s="375">
        <v>876</v>
      </c>
      <c r="BT40" s="375">
        <v>775</v>
      </c>
      <c r="BU40" s="364">
        <v>746</v>
      </c>
      <c r="BV40" s="364">
        <v>738</v>
      </c>
      <c r="BW40" s="364">
        <v>851</v>
      </c>
      <c r="BX40" s="364">
        <v>745</v>
      </c>
      <c r="BY40" s="591">
        <v>656</v>
      </c>
      <c r="BZ40" s="364">
        <v>594</v>
      </c>
      <c r="CA40" s="364">
        <v>603</v>
      </c>
      <c r="CB40" s="364">
        <v>659</v>
      </c>
      <c r="CC40" s="364">
        <v>599</v>
      </c>
      <c r="CD40" s="364">
        <v>465</v>
      </c>
      <c r="CF40" s="694" t="s">
        <v>51</v>
      </c>
      <c r="CG40" s="435" t="s">
        <v>72</v>
      </c>
      <c r="CH40" s="364">
        <v>71</v>
      </c>
      <c r="CI40" s="374">
        <v>48</v>
      </c>
      <c r="CJ40" s="374">
        <v>47</v>
      </c>
      <c r="CK40" s="364">
        <v>70</v>
      </c>
      <c r="CL40" s="374">
        <v>67</v>
      </c>
      <c r="CM40" s="374">
        <v>70</v>
      </c>
      <c r="CN40" s="374">
        <v>48</v>
      </c>
      <c r="CO40" s="364">
        <v>68</v>
      </c>
      <c r="CP40" s="364">
        <v>54</v>
      </c>
      <c r="CQ40" s="364">
        <v>65</v>
      </c>
      <c r="CR40" s="116">
        <v>39</v>
      </c>
      <c r="CS40" s="116">
        <v>30</v>
      </c>
      <c r="CT40" s="116">
        <v>25</v>
      </c>
      <c r="CU40" s="116">
        <v>48</v>
      </c>
      <c r="CV40" s="116">
        <v>17</v>
      </c>
      <c r="CW40" s="116">
        <v>30</v>
      </c>
      <c r="CX40" s="116">
        <v>22</v>
      </c>
    </row>
    <row r="41" spans="2:102">
      <c r="B41" s="428" t="s">
        <v>73</v>
      </c>
      <c r="C41" s="116">
        <f t="shared" si="102"/>
        <v>1530.2</v>
      </c>
      <c r="D41" s="116">
        <f t="shared" si="102"/>
        <v>1730.8</v>
      </c>
      <c r="E41" s="116">
        <f t="shared" si="102"/>
        <v>1890.2</v>
      </c>
      <c r="F41" s="116">
        <f t="shared" si="102"/>
        <v>1917.2</v>
      </c>
      <c r="G41" s="116">
        <f t="shared" si="102"/>
        <v>2061.6</v>
      </c>
      <c r="H41" s="116">
        <f t="shared" si="102"/>
        <v>2207.8000000000002</v>
      </c>
      <c r="I41" s="116">
        <f t="shared" si="103"/>
        <v>2239</v>
      </c>
      <c r="J41" s="116">
        <f t="shared" si="103"/>
        <v>2195.1999999999998</v>
      </c>
      <c r="K41" s="116">
        <f t="shared" si="103"/>
        <v>2198.8000000000002</v>
      </c>
      <c r="L41" s="116">
        <f t="shared" si="103"/>
        <v>2429.6</v>
      </c>
      <c r="M41" s="116">
        <f t="shared" si="103"/>
        <v>2587.1999999999998</v>
      </c>
      <c r="N41" s="116">
        <f t="shared" si="103"/>
        <v>2591.4</v>
      </c>
      <c r="O41" s="116">
        <f t="shared" si="103"/>
        <v>2344</v>
      </c>
      <c r="P41" s="116">
        <f t="shared" si="103"/>
        <v>2233.4</v>
      </c>
      <c r="Q41" s="116">
        <f t="shared" si="103"/>
        <v>2096.4</v>
      </c>
      <c r="R41" s="116">
        <f t="shared" si="103"/>
        <v>2242.6</v>
      </c>
      <c r="S41" s="116">
        <f t="shared" si="103"/>
        <v>1980.4</v>
      </c>
      <c r="T41" s="432"/>
      <c r="U41" s="433">
        <v>366.20917459227707</v>
      </c>
      <c r="V41" s="116"/>
      <c r="W41" s="360"/>
      <c r="X41" s="360"/>
      <c r="Y41" s="428" t="s">
        <v>73</v>
      </c>
      <c r="Z41" s="116">
        <v>1081</v>
      </c>
      <c r="AA41" s="116">
        <v>1225</v>
      </c>
      <c r="AB41" s="116">
        <v>1341</v>
      </c>
      <c r="AC41" s="116">
        <v>1357</v>
      </c>
      <c r="AD41" s="116">
        <v>1456</v>
      </c>
      <c r="AE41" s="116">
        <v>1533</v>
      </c>
      <c r="AF41" s="116">
        <v>1550</v>
      </c>
      <c r="AG41" s="116">
        <v>1524</v>
      </c>
      <c r="AH41" s="434">
        <v>1534</v>
      </c>
      <c r="AI41" s="116">
        <v>1722</v>
      </c>
      <c r="AJ41" s="116">
        <v>1845</v>
      </c>
      <c r="AK41" s="116">
        <v>1887</v>
      </c>
      <c r="AL41" s="116">
        <v>1679</v>
      </c>
      <c r="AM41" s="434">
        <v>1583</v>
      </c>
      <c r="AN41" s="116">
        <v>1521</v>
      </c>
      <c r="AO41" s="116">
        <v>1637</v>
      </c>
      <c r="AP41" s="116">
        <v>1451</v>
      </c>
      <c r="AR41" s="363" t="s">
        <v>162</v>
      </c>
      <c r="AS41" s="116">
        <v>0</v>
      </c>
      <c r="AT41" s="375">
        <v>0</v>
      </c>
      <c r="AU41" s="375">
        <v>0</v>
      </c>
      <c r="AV41" s="116">
        <v>0</v>
      </c>
      <c r="AW41" s="375">
        <v>0</v>
      </c>
      <c r="AX41" s="375">
        <v>0</v>
      </c>
      <c r="AY41" s="375">
        <v>0</v>
      </c>
      <c r="AZ41" s="375">
        <v>0</v>
      </c>
      <c r="BA41" s="116">
        <v>0</v>
      </c>
      <c r="BB41" s="375">
        <v>0</v>
      </c>
      <c r="BC41" s="116">
        <v>0</v>
      </c>
      <c r="BD41" s="522">
        <v>107</v>
      </c>
      <c r="BE41" s="116">
        <v>93</v>
      </c>
      <c r="BF41" s="116">
        <v>115</v>
      </c>
      <c r="BG41" s="116">
        <v>126</v>
      </c>
      <c r="BH41" s="116">
        <v>104</v>
      </c>
      <c r="BI41" s="116">
        <v>70</v>
      </c>
      <c r="BJ41" s="116"/>
      <c r="BL41" s="701"/>
      <c r="BM41" s="428" t="s">
        <v>73</v>
      </c>
      <c r="BN41" s="116">
        <v>469</v>
      </c>
      <c r="BO41" s="375">
        <v>536</v>
      </c>
      <c r="BP41" s="375">
        <v>594</v>
      </c>
      <c r="BQ41" s="116">
        <v>599</v>
      </c>
      <c r="BR41" s="375">
        <v>642</v>
      </c>
      <c r="BS41" s="375">
        <v>721</v>
      </c>
      <c r="BT41" s="375">
        <v>740</v>
      </c>
      <c r="BU41" s="116">
        <v>719</v>
      </c>
      <c r="BV41" s="116">
        <v>731</v>
      </c>
      <c r="BW41" s="116">
        <v>792</v>
      </c>
      <c r="BX41" s="116">
        <v>839</v>
      </c>
      <c r="BY41" s="522">
        <v>803</v>
      </c>
      <c r="BZ41" s="116">
        <v>755</v>
      </c>
      <c r="CA41" s="116">
        <v>728</v>
      </c>
      <c r="CB41" s="116">
        <v>643</v>
      </c>
      <c r="CC41" s="116">
        <v>702</v>
      </c>
      <c r="CD41" s="116">
        <v>608</v>
      </c>
      <c r="CF41" s="692"/>
      <c r="CG41" s="428" t="s">
        <v>73</v>
      </c>
      <c r="CH41" s="116">
        <v>98</v>
      </c>
      <c r="CI41" s="375">
        <v>98</v>
      </c>
      <c r="CJ41" s="375">
        <v>106</v>
      </c>
      <c r="CK41" s="116">
        <v>104</v>
      </c>
      <c r="CL41" s="375">
        <v>126</v>
      </c>
      <c r="CM41" s="375">
        <v>141</v>
      </c>
      <c r="CN41" s="375">
        <v>129</v>
      </c>
      <c r="CO41" s="116">
        <v>126</v>
      </c>
      <c r="CP41" s="116">
        <v>101</v>
      </c>
      <c r="CQ41" s="116">
        <v>121</v>
      </c>
      <c r="CR41" s="116">
        <v>104</v>
      </c>
      <c r="CS41" s="116">
        <v>96</v>
      </c>
      <c r="CT41" s="116">
        <v>81</v>
      </c>
      <c r="CU41" s="116">
        <v>82</v>
      </c>
      <c r="CV41" s="116">
        <v>81</v>
      </c>
      <c r="CW41" s="116">
        <v>62</v>
      </c>
      <c r="CX41" s="116">
        <v>63</v>
      </c>
    </row>
    <row r="42" spans="2:102">
      <c r="B42" s="428" t="s">
        <v>74</v>
      </c>
      <c r="C42" s="116">
        <f t="shared" si="102"/>
        <v>1497.8</v>
      </c>
      <c r="D42" s="116">
        <f t="shared" si="102"/>
        <v>1831.2</v>
      </c>
      <c r="E42" s="116">
        <f t="shared" si="102"/>
        <v>2056.6</v>
      </c>
      <c r="F42" s="116">
        <f t="shared" si="102"/>
        <v>2247.1999999999998</v>
      </c>
      <c r="G42" s="116">
        <f t="shared" si="102"/>
        <v>2253.1999999999998</v>
      </c>
      <c r="H42" s="116">
        <f t="shared" si="102"/>
        <v>2475</v>
      </c>
      <c r="I42" s="116">
        <f t="shared" si="103"/>
        <v>2425.1999999999998</v>
      </c>
      <c r="J42" s="116">
        <f t="shared" si="103"/>
        <v>2662.6</v>
      </c>
      <c r="K42" s="116">
        <f t="shared" si="103"/>
        <v>2524.4</v>
      </c>
      <c r="L42" s="116">
        <f t="shared" si="103"/>
        <v>2592.1999999999998</v>
      </c>
      <c r="M42" s="116">
        <f t="shared" si="103"/>
        <v>2766.6</v>
      </c>
      <c r="N42" s="116">
        <f t="shared" si="103"/>
        <v>2922.2</v>
      </c>
      <c r="O42" s="116">
        <f t="shared" si="103"/>
        <v>2959.8</v>
      </c>
      <c r="P42" s="116">
        <f t="shared" si="103"/>
        <v>2795.6</v>
      </c>
      <c r="Q42" s="116">
        <f t="shared" si="103"/>
        <v>2623.6</v>
      </c>
      <c r="R42" s="116">
        <f t="shared" si="103"/>
        <v>2534</v>
      </c>
      <c r="S42" s="116">
        <f t="shared" si="103"/>
        <v>2617</v>
      </c>
      <c r="T42" s="116"/>
      <c r="U42" s="433">
        <v>348.0138343354904</v>
      </c>
      <c r="V42" s="116"/>
      <c r="W42" s="360"/>
      <c r="X42" s="360"/>
      <c r="Y42" s="428" t="s">
        <v>74</v>
      </c>
      <c r="Z42" s="116">
        <v>1064</v>
      </c>
      <c r="AA42" s="116">
        <v>1304</v>
      </c>
      <c r="AB42" s="116">
        <v>1422</v>
      </c>
      <c r="AC42" s="116">
        <v>1548</v>
      </c>
      <c r="AD42" s="116">
        <v>1555</v>
      </c>
      <c r="AE42" s="116">
        <v>1703</v>
      </c>
      <c r="AF42" s="116">
        <v>1639</v>
      </c>
      <c r="AG42" s="116">
        <v>1809</v>
      </c>
      <c r="AH42" s="434">
        <v>1706</v>
      </c>
      <c r="AI42" s="116">
        <v>1753</v>
      </c>
      <c r="AJ42" s="116">
        <v>1907</v>
      </c>
      <c r="AK42" s="116">
        <v>2021</v>
      </c>
      <c r="AL42" s="116">
        <v>2066</v>
      </c>
      <c r="AM42" s="434">
        <v>1935</v>
      </c>
      <c r="AN42" s="116">
        <v>1816</v>
      </c>
      <c r="AO42" s="116">
        <v>1796</v>
      </c>
      <c r="AP42" s="116">
        <v>1877</v>
      </c>
      <c r="AR42" s="428" t="s">
        <v>71</v>
      </c>
      <c r="AS42" s="116">
        <v>1270</v>
      </c>
      <c r="AT42" s="116">
        <v>1295</v>
      </c>
      <c r="AU42" s="116">
        <v>1354</v>
      </c>
      <c r="AV42" s="116">
        <v>1445</v>
      </c>
      <c r="AW42" s="116">
        <v>1528</v>
      </c>
      <c r="AX42" s="116">
        <v>1528</v>
      </c>
      <c r="AY42" s="116">
        <v>1603</v>
      </c>
      <c r="AZ42" s="116">
        <v>1696</v>
      </c>
      <c r="BA42" s="116">
        <v>1830</v>
      </c>
      <c r="BB42" s="116">
        <v>1804</v>
      </c>
      <c r="BC42" s="116">
        <v>1857</v>
      </c>
      <c r="BD42" s="522">
        <v>1930</v>
      </c>
      <c r="BE42" s="116">
        <v>2115</v>
      </c>
      <c r="BF42" s="116">
        <v>2164</v>
      </c>
      <c r="BG42" s="116">
        <v>1954</v>
      </c>
      <c r="BH42" s="116">
        <v>1966</v>
      </c>
      <c r="BI42" s="116">
        <v>1885</v>
      </c>
      <c r="BJ42" s="116"/>
      <c r="BL42" s="701"/>
      <c r="BM42" s="428" t="s">
        <v>74</v>
      </c>
      <c r="BN42" s="116">
        <v>396</v>
      </c>
      <c r="BO42" s="375">
        <v>479</v>
      </c>
      <c r="BP42" s="375">
        <v>592</v>
      </c>
      <c r="BQ42" s="116">
        <v>649</v>
      </c>
      <c r="BR42" s="375">
        <v>639</v>
      </c>
      <c r="BS42" s="375">
        <v>700</v>
      </c>
      <c r="BT42" s="375">
        <v>739</v>
      </c>
      <c r="BU42" s="116">
        <v>792</v>
      </c>
      <c r="BV42" s="116">
        <v>788</v>
      </c>
      <c r="BW42" s="116">
        <v>794</v>
      </c>
      <c r="BX42" s="116">
        <v>852</v>
      </c>
      <c r="BY42" s="522">
        <v>929</v>
      </c>
      <c r="BZ42" s="116">
        <v>916</v>
      </c>
      <c r="CA42" s="116">
        <v>882</v>
      </c>
      <c r="CB42" s="116">
        <v>817</v>
      </c>
      <c r="CC42" s="116">
        <v>745</v>
      </c>
      <c r="CD42" s="116">
        <v>770</v>
      </c>
      <c r="CF42" s="692"/>
      <c r="CG42" s="428" t="s">
        <v>74</v>
      </c>
      <c r="CH42" s="116">
        <v>160</v>
      </c>
      <c r="CI42" s="375">
        <v>202</v>
      </c>
      <c r="CJ42" s="375">
        <v>217</v>
      </c>
      <c r="CK42" s="116">
        <v>244</v>
      </c>
      <c r="CL42" s="375">
        <v>232</v>
      </c>
      <c r="CM42" s="375">
        <v>273</v>
      </c>
      <c r="CN42" s="375">
        <v>252</v>
      </c>
      <c r="CO42" s="116">
        <v>273</v>
      </c>
      <c r="CP42" s="116">
        <v>236</v>
      </c>
      <c r="CQ42" s="116">
        <v>247</v>
      </c>
      <c r="CR42" s="116">
        <v>248</v>
      </c>
      <c r="CS42" s="116">
        <v>206</v>
      </c>
      <c r="CT42" s="116">
        <v>204</v>
      </c>
      <c r="CU42" s="116">
        <v>194</v>
      </c>
      <c r="CV42" s="116">
        <v>174</v>
      </c>
      <c r="CW42" s="116">
        <v>172</v>
      </c>
      <c r="CX42" s="116">
        <v>151</v>
      </c>
    </row>
    <row r="43" spans="2:102" ht="18" customHeight="1">
      <c r="B43" s="428" t="s">
        <v>186</v>
      </c>
      <c r="C43" s="116">
        <f t="shared" ref="C43:S43" si="104">Z43+(BN44*$W$12)*$W$6+(BN51*$W$12)*$W$9</f>
        <v>0</v>
      </c>
      <c r="D43" s="116">
        <f t="shared" si="104"/>
        <v>0</v>
      </c>
      <c r="E43" s="116">
        <f t="shared" si="104"/>
        <v>0</v>
      </c>
      <c r="F43" s="116">
        <f t="shared" si="104"/>
        <v>0</v>
      </c>
      <c r="G43" s="116">
        <f t="shared" si="104"/>
        <v>0</v>
      </c>
      <c r="H43" s="116">
        <f t="shared" si="104"/>
        <v>0</v>
      </c>
      <c r="I43" s="116">
        <f t="shared" si="104"/>
        <v>0</v>
      </c>
      <c r="J43" s="116">
        <f t="shared" si="104"/>
        <v>0</v>
      </c>
      <c r="K43" s="116">
        <f t="shared" si="104"/>
        <v>0</v>
      </c>
      <c r="L43" s="116">
        <f t="shared" si="104"/>
        <v>0</v>
      </c>
      <c r="M43" s="116">
        <f t="shared" si="104"/>
        <v>0</v>
      </c>
      <c r="N43" s="116">
        <f t="shared" si="104"/>
        <v>86.5</v>
      </c>
      <c r="O43" s="116">
        <f t="shared" si="104"/>
        <v>76.5</v>
      </c>
      <c r="P43" s="116">
        <f t="shared" si="104"/>
        <v>91.5</v>
      </c>
      <c r="Q43" s="116">
        <f t="shared" si="104"/>
        <v>101.8</v>
      </c>
      <c r="R43" s="116">
        <f t="shared" si="104"/>
        <v>80.5</v>
      </c>
      <c r="S43" s="116">
        <f t="shared" si="104"/>
        <v>52.3</v>
      </c>
      <c r="T43" s="116"/>
      <c r="U43" s="433"/>
      <c r="V43" s="116"/>
      <c r="W43" s="360"/>
      <c r="X43" s="360"/>
      <c r="Y43" s="428" t="s">
        <v>186</v>
      </c>
      <c r="Z43" s="116">
        <f t="shared" ref="Z43:AP43" si="105">AS41*$W$12</f>
        <v>0</v>
      </c>
      <c r="AA43" s="116">
        <f t="shared" si="105"/>
        <v>0</v>
      </c>
      <c r="AB43" s="116">
        <f t="shared" si="105"/>
        <v>0</v>
      </c>
      <c r="AC43" s="116">
        <f t="shared" si="105"/>
        <v>0</v>
      </c>
      <c r="AD43" s="116">
        <f t="shared" si="105"/>
        <v>0</v>
      </c>
      <c r="AE43" s="116">
        <f t="shared" si="105"/>
        <v>0</v>
      </c>
      <c r="AF43" s="116">
        <f t="shared" si="105"/>
        <v>0</v>
      </c>
      <c r="AG43" s="116">
        <f t="shared" si="105"/>
        <v>0</v>
      </c>
      <c r="AH43" s="434">
        <f t="shared" si="105"/>
        <v>0</v>
      </c>
      <c r="AI43" s="116">
        <f t="shared" si="105"/>
        <v>0</v>
      </c>
      <c r="AJ43" s="116">
        <f t="shared" si="105"/>
        <v>0</v>
      </c>
      <c r="AK43" s="116">
        <f t="shared" si="105"/>
        <v>53.5</v>
      </c>
      <c r="AL43" s="116">
        <f t="shared" si="105"/>
        <v>46.5</v>
      </c>
      <c r="AM43" s="434">
        <f t="shared" si="105"/>
        <v>57.5</v>
      </c>
      <c r="AN43" s="116">
        <f t="shared" si="105"/>
        <v>63</v>
      </c>
      <c r="AO43" s="116">
        <f t="shared" si="105"/>
        <v>52</v>
      </c>
      <c r="AP43" s="116">
        <f t="shared" si="105"/>
        <v>35</v>
      </c>
      <c r="AR43" s="428" t="s">
        <v>131</v>
      </c>
      <c r="AS43" s="116">
        <v>467</v>
      </c>
      <c r="AT43" s="116">
        <v>532</v>
      </c>
      <c r="AU43" s="116">
        <v>433</v>
      </c>
      <c r="AV43" s="116">
        <v>426</v>
      </c>
      <c r="AW43" s="116">
        <v>544</v>
      </c>
      <c r="AX43" s="116">
        <v>454</v>
      </c>
      <c r="AY43" s="116">
        <v>506</v>
      </c>
      <c r="AZ43" s="116">
        <v>347</v>
      </c>
      <c r="BA43" s="116">
        <v>312</v>
      </c>
      <c r="BB43" s="116">
        <v>300</v>
      </c>
      <c r="BC43" s="116">
        <v>310</v>
      </c>
      <c r="BD43" s="522">
        <v>300</v>
      </c>
      <c r="BE43" s="116">
        <v>367</v>
      </c>
      <c r="BF43" s="116">
        <v>331</v>
      </c>
      <c r="BG43" s="116">
        <v>358</v>
      </c>
      <c r="BH43" s="116">
        <v>368</v>
      </c>
      <c r="BI43" s="116">
        <v>390</v>
      </c>
      <c r="BJ43" s="116"/>
      <c r="BL43" s="701"/>
      <c r="BM43" s="428" t="s">
        <v>36</v>
      </c>
      <c r="BN43" s="116">
        <v>0</v>
      </c>
      <c r="BO43" s="375">
        <v>0</v>
      </c>
      <c r="BP43" s="375">
        <v>0</v>
      </c>
      <c r="BQ43" s="116">
        <v>0</v>
      </c>
      <c r="BR43" s="375">
        <v>0</v>
      </c>
      <c r="BS43" s="375">
        <v>0</v>
      </c>
      <c r="BT43" s="375">
        <v>0</v>
      </c>
      <c r="BU43" s="375">
        <v>0</v>
      </c>
      <c r="BV43" s="116">
        <v>0</v>
      </c>
      <c r="BW43" s="116">
        <v>0</v>
      </c>
      <c r="BX43" s="375">
        <v>0</v>
      </c>
      <c r="BY43" s="594">
        <v>0</v>
      </c>
      <c r="BZ43" s="375">
        <v>0</v>
      </c>
      <c r="CA43" s="375">
        <v>0</v>
      </c>
      <c r="CB43" s="375">
        <v>0</v>
      </c>
      <c r="CC43" s="375">
        <v>0</v>
      </c>
      <c r="CD43" s="375"/>
      <c r="CF43" s="692"/>
      <c r="CG43" s="428" t="s">
        <v>36</v>
      </c>
      <c r="CH43" s="116">
        <v>0</v>
      </c>
      <c r="CI43" s="375">
        <v>0</v>
      </c>
      <c r="CJ43" s="375">
        <v>0</v>
      </c>
      <c r="CK43" s="116">
        <v>0</v>
      </c>
      <c r="CL43" s="375">
        <v>0</v>
      </c>
      <c r="CM43" s="375">
        <v>0</v>
      </c>
      <c r="CN43" s="375">
        <v>0</v>
      </c>
      <c r="CO43" s="375">
        <v>0</v>
      </c>
      <c r="CP43" s="116">
        <v>0</v>
      </c>
      <c r="CQ43" s="116">
        <v>0</v>
      </c>
      <c r="CR43" s="375">
        <v>0</v>
      </c>
      <c r="CS43" s="375">
        <v>0</v>
      </c>
      <c r="CT43" s="375">
        <v>0</v>
      </c>
      <c r="CU43" s="375">
        <v>0</v>
      </c>
      <c r="CV43" s="375">
        <v>0</v>
      </c>
      <c r="CW43" s="375">
        <v>0</v>
      </c>
      <c r="CX43" s="375"/>
    </row>
    <row r="44" spans="2:102">
      <c r="B44" s="428" t="s">
        <v>36</v>
      </c>
      <c r="C44" s="116">
        <f t="shared" ref="C44:R44" si="106">Z44+(BN43*$W$6)+(BN50*$W$9)</f>
        <v>0</v>
      </c>
      <c r="D44" s="116">
        <f t="shared" si="106"/>
        <v>0</v>
      </c>
      <c r="E44" s="116">
        <f t="shared" si="106"/>
        <v>0</v>
      </c>
      <c r="F44" s="116">
        <f t="shared" si="106"/>
        <v>0</v>
      </c>
      <c r="G44" s="116">
        <f t="shared" si="106"/>
        <v>0</v>
      </c>
      <c r="H44" s="116">
        <f t="shared" si="106"/>
        <v>0</v>
      </c>
      <c r="I44" s="375">
        <f t="shared" si="106"/>
        <v>0</v>
      </c>
      <c r="J44" s="375">
        <f t="shared" si="106"/>
        <v>0</v>
      </c>
      <c r="K44" s="375">
        <f t="shared" si="106"/>
        <v>0</v>
      </c>
      <c r="L44" s="375">
        <f t="shared" si="106"/>
        <v>0</v>
      </c>
      <c r="M44" s="375">
        <f t="shared" si="106"/>
        <v>0</v>
      </c>
      <c r="N44" s="375">
        <f t="shared" si="106"/>
        <v>0</v>
      </c>
      <c r="O44" s="375">
        <f t="shared" si="106"/>
        <v>0</v>
      </c>
      <c r="P44" s="375">
        <f t="shared" si="106"/>
        <v>0</v>
      </c>
      <c r="Q44" s="375">
        <f t="shared" si="106"/>
        <v>0</v>
      </c>
      <c r="R44" s="375">
        <f t="shared" si="106"/>
        <v>0</v>
      </c>
      <c r="S44" s="517"/>
      <c r="T44" s="116"/>
      <c r="U44" s="433"/>
      <c r="V44" s="116"/>
      <c r="W44" s="360"/>
      <c r="X44" s="360"/>
      <c r="Y44" s="428" t="s">
        <v>36</v>
      </c>
      <c r="Z44" s="116">
        <f t="shared" ref="Z44:AO44" si="107">AS40</f>
        <v>0</v>
      </c>
      <c r="AA44" s="116">
        <f t="shared" si="107"/>
        <v>0</v>
      </c>
      <c r="AB44" s="116">
        <f t="shared" si="107"/>
        <v>0</v>
      </c>
      <c r="AC44" s="116">
        <f t="shared" si="107"/>
        <v>0</v>
      </c>
      <c r="AD44" s="116">
        <f t="shared" si="107"/>
        <v>0</v>
      </c>
      <c r="AE44" s="116">
        <f t="shared" si="107"/>
        <v>0</v>
      </c>
      <c r="AF44" s="116">
        <f t="shared" si="107"/>
        <v>0</v>
      </c>
      <c r="AG44" s="116">
        <f t="shared" si="107"/>
        <v>0</v>
      </c>
      <c r="AH44" s="434">
        <f t="shared" si="107"/>
        <v>0</v>
      </c>
      <c r="AI44" s="116">
        <f t="shared" si="107"/>
        <v>0</v>
      </c>
      <c r="AJ44" s="116">
        <f t="shared" si="107"/>
        <v>0</v>
      </c>
      <c r="AK44" s="116">
        <f t="shared" si="107"/>
        <v>0</v>
      </c>
      <c r="AL44" s="116">
        <f t="shared" si="107"/>
        <v>0</v>
      </c>
      <c r="AM44" s="434">
        <f t="shared" si="107"/>
        <v>0</v>
      </c>
      <c r="AN44" s="116">
        <f t="shared" si="107"/>
        <v>0</v>
      </c>
      <c r="AO44" s="116">
        <f t="shared" si="107"/>
        <v>0</v>
      </c>
      <c r="AP44" s="116"/>
      <c r="AR44" s="428" t="s">
        <v>132</v>
      </c>
      <c r="AS44" s="116">
        <v>185</v>
      </c>
      <c r="AT44" s="116">
        <v>290</v>
      </c>
      <c r="AU44" s="116">
        <v>272</v>
      </c>
      <c r="AV44" s="116">
        <v>258</v>
      </c>
      <c r="AW44" s="116">
        <v>260</v>
      </c>
      <c r="AX44" s="116">
        <v>179</v>
      </c>
      <c r="AY44" s="116">
        <v>138</v>
      </c>
      <c r="AZ44" s="116">
        <v>97</v>
      </c>
      <c r="BA44" s="116">
        <v>64</v>
      </c>
      <c r="BB44" s="116">
        <v>52</v>
      </c>
      <c r="BC44" s="116">
        <v>31</v>
      </c>
      <c r="BD44" s="522">
        <v>27</v>
      </c>
      <c r="BE44" s="116">
        <v>31</v>
      </c>
      <c r="BF44" s="116">
        <v>33</v>
      </c>
      <c r="BG44" s="116">
        <v>36</v>
      </c>
      <c r="BH44" s="116">
        <v>35</v>
      </c>
      <c r="BI44" s="116">
        <v>28</v>
      </c>
      <c r="BL44" s="701"/>
      <c r="BM44" s="363" t="s">
        <v>162</v>
      </c>
      <c r="BN44" s="116">
        <v>0</v>
      </c>
      <c r="BO44" s="375">
        <v>0</v>
      </c>
      <c r="BP44" s="375">
        <v>0</v>
      </c>
      <c r="BQ44" s="116">
        <v>0</v>
      </c>
      <c r="BR44" s="375">
        <v>0</v>
      </c>
      <c r="BS44" s="375">
        <v>0</v>
      </c>
      <c r="BT44" s="375">
        <v>0</v>
      </c>
      <c r="BU44" s="375">
        <v>0</v>
      </c>
      <c r="BV44" s="116">
        <v>0</v>
      </c>
      <c r="BW44" s="375">
        <v>0</v>
      </c>
      <c r="BX44" s="116">
        <v>0</v>
      </c>
      <c r="BY44" s="594">
        <v>50</v>
      </c>
      <c r="BZ44" s="375">
        <v>45</v>
      </c>
      <c r="CA44" s="375">
        <v>55</v>
      </c>
      <c r="CB44" s="375">
        <v>67</v>
      </c>
      <c r="CC44" s="375">
        <v>50</v>
      </c>
      <c r="CD44" s="375">
        <v>27</v>
      </c>
      <c r="CF44" s="692"/>
      <c r="CG44" s="363" t="s">
        <v>162</v>
      </c>
      <c r="CH44" s="116">
        <v>0</v>
      </c>
      <c r="CI44" s="375">
        <v>0</v>
      </c>
      <c r="CJ44" s="375">
        <v>0</v>
      </c>
      <c r="CK44" s="116">
        <v>0</v>
      </c>
      <c r="CL44" s="375">
        <v>0</v>
      </c>
      <c r="CM44" s="375">
        <v>0</v>
      </c>
      <c r="CN44" s="375">
        <v>0</v>
      </c>
      <c r="CO44" s="375">
        <v>0</v>
      </c>
      <c r="CP44" s="116">
        <v>0</v>
      </c>
      <c r="CQ44" s="375">
        <v>0</v>
      </c>
      <c r="CR44" s="116">
        <v>0</v>
      </c>
      <c r="CS44" s="375">
        <v>28</v>
      </c>
      <c r="CT44" s="375">
        <v>27</v>
      </c>
      <c r="CU44" s="375">
        <v>28</v>
      </c>
      <c r="CV44" s="375">
        <v>24</v>
      </c>
      <c r="CW44" s="375">
        <v>18</v>
      </c>
      <c r="CX44" s="375">
        <v>15</v>
      </c>
    </row>
    <row r="45" spans="2:102">
      <c r="B45" s="428" t="s">
        <v>71</v>
      </c>
      <c r="C45" s="116">
        <f t="shared" ref="C45:H45" si="108">Z45+BN45*$W$6+BN52*$W$9</f>
        <v>1813.4</v>
      </c>
      <c r="D45" s="116">
        <f t="shared" si="108"/>
        <v>1865.6</v>
      </c>
      <c r="E45" s="116">
        <f t="shared" si="108"/>
        <v>1968.2</v>
      </c>
      <c r="F45" s="116">
        <f t="shared" si="108"/>
        <v>2126.6</v>
      </c>
      <c r="G45" s="116">
        <f t="shared" si="108"/>
        <v>2281</v>
      </c>
      <c r="H45" s="116">
        <f t="shared" si="108"/>
        <v>2292.4</v>
      </c>
      <c r="I45" s="116">
        <f t="shared" ref="I45:S45" si="109">AF45+(BT45*$W$6)+(BT52*$W$9)</f>
        <v>2383.6</v>
      </c>
      <c r="J45" s="116">
        <f t="shared" si="109"/>
        <v>2575.6</v>
      </c>
      <c r="K45" s="116">
        <f t="shared" si="109"/>
        <v>2792.6</v>
      </c>
      <c r="L45" s="116">
        <f t="shared" si="109"/>
        <v>2750.6</v>
      </c>
      <c r="M45" s="116">
        <f t="shared" si="109"/>
        <v>2820</v>
      </c>
      <c r="N45" s="116">
        <f t="shared" si="109"/>
        <v>2907.6</v>
      </c>
      <c r="O45" s="116">
        <f t="shared" si="109"/>
        <v>3158.8</v>
      </c>
      <c r="P45" s="116">
        <f t="shared" si="109"/>
        <v>3178.6</v>
      </c>
      <c r="Q45" s="116">
        <f t="shared" si="109"/>
        <v>2907.2</v>
      </c>
      <c r="R45" s="116">
        <f t="shared" si="109"/>
        <v>2913.2</v>
      </c>
      <c r="S45" s="116">
        <f t="shared" si="109"/>
        <v>2800.4</v>
      </c>
      <c r="T45" s="116"/>
      <c r="U45" s="433">
        <v>166.46000520645589</v>
      </c>
      <c r="V45" s="116"/>
      <c r="W45" s="360"/>
      <c r="X45" s="360"/>
      <c r="Y45" s="428" t="s">
        <v>71</v>
      </c>
      <c r="Z45" s="116">
        <f t="shared" ref="Z45:AP45" si="110">AS42</f>
        <v>1270</v>
      </c>
      <c r="AA45" s="116">
        <f t="shared" si="110"/>
        <v>1295</v>
      </c>
      <c r="AB45" s="116">
        <f t="shared" si="110"/>
        <v>1354</v>
      </c>
      <c r="AC45" s="116">
        <f t="shared" si="110"/>
        <v>1445</v>
      </c>
      <c r="AD45" s="116">
        <f t="shared" si="110"/>
        <v>1528</v>
      </c>
      <c r="AE45" s="116">
        <f t="shared" si="110"/>
        <v>1528</v>
      </c>
      <c r="AF45" s="116">
        <f t="shared" si="110"/>
        <v>1603</v>
      </c>
      <c r="AG45" s="116">
        <f t="shared" si="110"/>
        <v>1696</v>
      </c>
      <c r="AH45" s="434">
        <f t="shared" si="110"/>
        <v>1830</v>
      </c>
      <c r="AI45" s="116">
        <f t="shared" si="110"/>
        <v>1804</v>
      </c>
      <c r="AJ45" s="116">
        <f t="shared" si="110"/>
        <v>1857</v>
      </c>
      <c r="AK45" s="116">
        <f t="shared" si="110"/>
        <v>1930</v>
      </c>
      <c r="AL45" s="116">
        <f t="shared" si="110"/>
        <v>2115</v>
      </c>
      <c r="AM45" s="434">
        <f t="shared" si="110"/>
        <v>2164</v>
      </c>
      <c r="AN45" s="116">
        <f t="shared" si="110"/>
        <v>1954</v>
      </c>
      <c r="AO45" s="116">
        <f t="shared" si="110"/>
        <v>1966</v>
      </c>
      <c r="AP45" s="116">
        <f t="shared" si="110"/>
        <v>1885</v>
      </c>
      <c r="AR45" s="428" t="s">
        <v>133</v>
      </c>
      <c r="AS45" s="116">
        <v>0</v>
      </c>
      <c r="AT45" s="116">
        <v>0</v>
      </c>
      <c r="AU45" s="116">
        <v>0</v>
      </c>
      <c r="AV45" s="116">
        <v>0</v>
      </c>
      <c r="AW45" s="116">
        <v>0</v>
      </c>
      <c r="AX45" s="116">
        <v>0</v>
      </c>
      <c r="AY45" s="116">
        <v>0</v>
      </c>
      <c r="AZ45" s="116">
        <v>0</v>
      </c>
      <c r="BA45" s="116">
        <v>0</v>
      </c>
      <c r="BB45" s="116">
        <v>0</v>
      </c>
      <c r="BC45" s="116">
        <v>0</v>
      </c>
      <c r="BD45" s="522">
        <v>0</v>
      </c>
      <c r="BE45" s="116">
        <v>0</v>
      </c>
      <c r="BF45" s="116">
        <v>0</v>
      </c>
      <c r="BG45" s="116">
        <v>0</v>
      </c>
      <c r="BH45" s="116">
        <v>0</v>
      </c>
      <c r="BI45" s="116">
        <v>0</v>
      </c>
      <c r="BL45" s="701"/>
      <c r="BM45" s="428" t="s">
        <v>71</v>
      </c>
      <c r="BN45" s="116">
        <v>403</v>
      </c>
      <c r="BO45" s="375">
        <v>402</v>
      </c>
      <c r="BP45" s="375">
        <v>454</v>
      </c>
      <c r="BQ45" s="116">
        <v>522</v>
      </c>
      <c r="BR45" s="375">
        <v>555</v>
      </c>
      <c r="BS45" s="375">
        <v>543</v>
      </c>
      <c r="BT45" s="375">
        <v>567</v>
      </c>
      <c r="BU45" s="375">
        <v>667</v>
      </c>
      <c r="BV45" s="116">
        <v>702</v>
      </c>
      <c r="BW45" s="116">
        <v>772</v>
      </c>
      <c r="BX45" s="375">
        <v>760</v>
      </c>
      <c r="BY45" s="594">
        <v>787</v>
      </c>
      <c r="BZ45" s="375">
        <v>921</v>
      </c>
      <c r="CA45" s="375">
        <v>837</v>
      </c>
      <c r="CB45" s="375">
        <v>819</v>
      </c>
      <c r="CC45" s="375">
        <v>794</v>
      </c>
      <c r="CD45" s="375">
        <v>738</v>
      </c>
      <c r="CF45" s="692"/>
      <c r="CG45" s="428" t="s">
        <v>71</v>
      </c>
      <c r="CH45" s="116">
        <v>394</v>
      </c>
      <c r="CI45" s="375">
        <v>408</v>
      </c>
      <c r="CJ45" s="375">
        <v>392</v>
      </c>
      <c r="CK45" s="116">
        <v>421</v>
      </c>
      <c r="CL45" s="375">
        <v>454</v>
      </c>
      <c r="CM45" s="375">
        <v>460</v>
      </c>
      <c r="CN45" s="375">
        <v>423</v>
      </c>
      <c r="CO45" s="375">
        <v>469</v>
      </c>
      <c r="CP45" s="116">
        <v>550</v>
      </c>
      <c r="CQ45" s="116">
        <v>424</v>
      </c>
      <c r="CR45" s="375">
        <v>489</v>
      </c>
      <c r="CS45" s="375">
        <v>505</v>
      </c>
      <c r="CT45" s="375">
        <v>438</v>
      </c>
      <c r="CU45" s="375">
        <v>458</v>
      </c>
      <c r="CV45" s="375">
        <v>423</v>
      </c>
      <c r="CW45" s="375">
        <v>401</v>
      </c>
      <c r="CX45" s="375">
        <v>415</v>
      </c>
    </row>
    <row r="46" spans="2:102">
      <c r="B46" s="428" t="s">
        <v>11</v>
      </c>
      <c r="C46" s="116">
        <f t="shared" ref="C46:L47" si="111">Z46</f>
        <v>652</v>
      </c>
      <c r="D46" s="116">
        <f t="shared" si="111"/>
        <v>822</v>
      </c>
      <c r="E46" s="116">
        <f t="shared" si="111"/>
        <v>705</v>
      </c>
      <c r="F46" s="116">
        <f t="shared" si="111"/>
        <v>684</v>
      </c>
      <c r="G46" s="116">
        <f t="shared" si="111"/>
        <v>804</v>
      </c>
      <c r="H46" s="116">
        <f t="shared" si="111"/>
        <v>633</v>
      </c>
      <c r="I46" s="116">
        <f t="shared" si="111"/>
        <v>644</v>
      </c>
      <c r="J46" s="116">
        <f t="shared" si="111"/>
        <v>444</v>
      </c>
      <c r="K46" s="116">
        <f t="shared" si="111"/>
        <v>376</v>
      </c>
      <c r="L46" s="116">
        <f t="shared" si="111"/>
        <v>352</v>
      </c>
      <c r="M46" s="116">
        <f t="shared" ref="M46:S47" si="112">AJ46</f>
        <v>341</v>
      </c>
      <c r="N46" s="116">
        <f t="shared" si="112"/>
        <v>327</v>
      </c>
      <c r="O46" s="116">
        <f t="shared" si="112"/>
        <v>398</v>
      </c>
      <c r="P46" s="116">
        <f t="shared" si="112"/>
        <v>364</v>
      </c>
      <c r="Q46" s="116">
        <f t="shared" si="112"/>
        <v>394</v>
      </c>
      <c r="R46" s="375">
        <f t="shared" si="112"/>
        <v>403</v>
      </c>
      <c r="S46" s="116">
        <f t="shared" si="112"/>
        <v>418</v>
      </c>
      <c r="T46" s="116"/>
      <c r="U46" s="433">
        <v>4.2700507413066324</v>
      </c>
      <c r="V46" s="116"/>
      <c r="W46" s="360"/>
      <c r="X46" s="360"/>
      <c r="Y46" s="428" t="s">
        <v>11</v>
      </c>
      <c r="Z46" s="116">
        <v>652</v>
      </c>
      <c r="AA46" s="116">
        <v>822</v>
      </c>
      <c r="AB46" s="116">
        <v>705</v>
      </c>
      <c r="AC46" s="116">
        <v>684</v>
      </c>
      <c r="AD46" s="116">
        <v>804</v>
      </c>
      <c r="AE46" s="116">
        <v>633</v>
      </c>
      <c r="AF46" s="116">
        <f t="shared" ref="AF46:AP46" si="113">AY43+AY44</f>
        <v>644</v>
      </c>
      <c r="AG46" s="116">
        <f t="shared" si="113"/>
        <v>444</v>
      </c>
      <c r="AH46" s="434">
        <f t="shared" si="113"/>
        <v>376</v>
      </c>
      <c r="AI46" s="116">
        <f t="shared" si="113"/>
        <v>352</v>
      </c>
      <c r="AJ46" s="116">
        <f t="shared" si="113"/>
        <v>341</v>
      </c>
      <c r="AK46" s="116">
        <f t="shared" si="113"/>
        <v>327</v>
      </c>
      <c r="AL46" s="116">
        <f t="shared" si="113"/>
        <v>398</v>
      </c>
      <c r="AM46" s="434">
        <f t="shared" si="113"/>
        <v>364</v>
      </c>
      <c r="AN46" s="116">
        <f t="shared" si="113"/>
        <v>394</v>
      </c>
      <c r="AO46" s="116">
        <f t="shared" si="113"/>
        <v>403</v>
      </c>
      <c r="AP46" s="116">
        <f t="shared" si="113"/>
        <v>418</v>
      </c>
      <c r="AR46" s="428" t="s">
        <v>165</v>
      </c>
      <c r="AS46" s="116">
        <v>0</v>
      </c>
      <c r="AT46" s="116">
        <v>0</v>
      </c>
      <c r="AU46" s="116">
        <v>0</v>
      </c>
      <c r="AV46" s="116">
        <v>0</v>
      </c>
      <c r="AW46" s="116">
        <v>0</v>
      </c>
      <c r="AX46" s="116">
        <v>0</v>
      </c>
      <c r="AY46" s="116">
        <v>0</v>
      </c>
      <c r="AZ46" s="116">
        <v>0</v>
      </c>
      <c r="BA46" s="116">
        <v>0</v>
      </c>
      <c r="BB46" s="116">
        <v>0</v>
      </c>
      <c r="BC46" s="116">
        <v>0</v>
      </c>
      <c r="BD46" s="522">
        <v>0</v>
      </c>
      <c r="BE46" s="116">
        <v>0</v>
      </c>
      <c r="BF46" s="116">
        <v>0</v>
      </c>
      <c r="BG46" s="116">
        <v>0</v>
      </c>
      <c r="BH46" s="116">
        <v>0</v>
      </c>
      <c r="BI46" s="116">
        <v>0</v>
      </c>
      <c r="BL46" s="702"/>
      <c r="BM46" s="431" t="s">
        <v>53</v>
      </c>
      <c r="BN46" s="437">
        <f>BN43+BN45+$W$12*BN44</f>
        <v>403</v>
      </c>
      <c r="BO46" s="438">
        <f t="shared" ref="BO46" si="114">BO43+BO45+$W$12*BO44</f>
        <v>402</v>
      </c>
      <c r="BP46" s="438">
        <f t="shared" ref="BP46" si="115">BP43+BP45+$W$12*BP44</f>
        <v>454</v>
      </c>
      <c r="BQ46" s="437">
        <f t="shared" ref="BQ46" si="116">BQ43+BQ45+$W$12*BQ44</f>
        <v>522</v>
      </c>
      <c r="BR46" s="438">
        <f t="shared" ref="BR46" si="117">BR43+BR45+$W$12*BR44</f>
        <v>555</v>
      </c>
      <c r="BS46" s="438">
        <f t="shared" ref="BS46" si="118">BS43+BS45+$W$12*BS44</f>
        <v>543</v>
      </c>
      <c r="BT46" s="438">
        <f t="shared" ref="BT46" si="119">BT43+BT45+$W$12*BT44</f>
        <v>567</v>
      </c>
      <c r="BU46" s="439">
        <f t="shared" ref="BU46" si="120">BU43+BU45+$W$12*BU44</f>
        <v>667</v>
      </c>
      <c r="BV46" s="439">
        <f t="shared" ref="BV46" si="121">BV43+BV45+$W$12*BV44</f>
        <v>702</v>
      </c>
      <c r="BW46" s="439">
        <f t="shared" ref="BW46" si="122">BW43+BW45+$W$12*BW44</f>
        <v>772</v>
      </c>
      <c r="BX46" s="438">
        <v>760</v>
      </c>
      <c r="BY46" s="595">
        <v>812</v>
      </c>
      <c r="BZ46" s="440">
        <v>943.5</v>
      </c>
      <c r="CA46" s="440">
        <f t="shared" ref="CA46" si="123">CA43+CA45+$W$12*CA44</f>
        <v>864.5</v>
      </c>
      <c r="CB46" s="440">
        <f t="shared" ref="CB46:CD46" si="124">CB43+CB45+$W$12*CB44</f>
        <v>852.5</v>
      </c>
      <c r="CC46" s="440">
        <f t="shared" si="124"/>
        <v>819</v>
      </c>
      <c r="CD46" s="440">
        <f t="shared" si="124"/>
        <v>751.5</v>
      </c>
      <c r="CF46" s="693"/>
      <c r="CG46" s="361" t="s">
        <v>53</v>
      </c>
      <c r="CH46" s="439">
        <f t="shared" ref="CH46" si="125">CH43+CH45+$W$12*CH44</f>
        <v>394</v>
      </c>
      <c r="CI46" s="439">
        <f t="shared" ref="CI46" si="126">CI43+CI45+$W$12*CI44</f>
        <v>408</v>
      </c>
      <c r="CJ46" s="439">
        <f t="shared" ref="CJ46" si="127">CJ43+CJ45+$W$12*CJ44</f>
        <v>392</v>
      </c>
      <c r="CK46" s="439">
        <f t="shared" ref="CK46" si="128">CK43+CK45+$W$12*CK44</f>
        <v>421</v>
      </c>
      <c r="CL46" s="439">
        <f t="shared" ref="CL46" si="129">CL43+CL45+$W$12*CL44</f>
        <v>454</v>
      </c>
      <c r="CM46" s="439">
        <f t="shared" ref="CM46" si="130">CM43+CM45+$W$12*CM44</f>
        <v>460</v>
      </c>
      <c r="CN46" s="439">
        <f t="shared" ref="CN46" si="131">CN43+CN45+$W$12*CN44</f>
        <v>423</v>
      </c>
      <c r="CO46" s="439">
        <f t="shared" ref="CO46" si="132">CO43+CO45+$W$12*CO44</f>
        <v>469</v>
      </c>
      <c r="CP46" s="439">
        <f t="shared" ref="CP46" si="133">CP43+CP45+$W$12*CP44</f>
        <v>550</v>
      </c>
      <c r="CQ46" s="439">
        <v>424</v>
      </c>
      <c r="CR46" s="439">
        <v>489</v>
      </c>
      <c r="CS46" s="439">
        <v>519</v>
      </c>
      <c r="CT46" s="439">
        <v>451.5</v>
      </c>
      <c r="CU46" s="439">
        <f t="shared" ref="CU46" si="134">CU43+CU45+$W$12*CU44</f>
        <v>472</v>
      </c>
      <c r="CV46" s="439">
        <f t="shared" ref="CV46:CX46" si="135">CV43+CV45+$W$12*CV44</f>
        <v>435</v>
      </c>
      <c r="CW46" s="439">
        <f t="shared" si="135"/>
        <v>410</v>
      </c>
      <c r="CX46" s="439">
        <f t="shared" si="135"/>
        <v>422.5</v>
      </c>
    </row>
    <row r="47" spans="2:102">
      <c r="B47" s="428" t="s">
        <v>12</v>
      </c>
      <c r="C47" s="116">
        <f t="shared" si="111"/>
        <v>14</v>
      </c>
      <c r="D47" s="116">
        <f t="shared" si="111"/>
        <v>13</v>
      </c>
      <c r="E47" s="116">
        <f t="shared" si="111"/>
        <v>22</v>
      </c>
      <c r="F47" s="116">
        <f t="shared" si="111"/>
        <v>24</v>
      </c>
      <c r="G47" s="116">
        <f t="shared" si="111"/>
        <v>17</v>
      </c>
      <c r="H47" s="116">
        <f t="shared" si="111"/>
        <v>19</v>
      </c>
      <c r="I47" s="116">
        <f t="shared" si="111"/>
        <v>21</v>
      </c>
      <c r="J47" s="116">
        <f t="shared" si="111"/>
        <v>18</v>
      </c>
      <c r="K47" s="116">
        <f t="shared" si="111"/>
        <v>12</v>
      </c>
      <c r="L47" s="116">
        <f t="shared" si="111"/>
        <v>23</v>
      </c>
      <c r="M47" s="116">
        <f t="shared" si="112"/>
        <v>19</v>
      </c>
      <c r="N47" s="116">
        <f t="shared" si="112"/>
        <v>12</v>
      </c>
      <c r="O47" s="116">
        <f t="shared" si="112"/>
        <v>23</v>
      </c>
      <c r="P47" s="116">
        <f t="shared" si="112"/>
        <v>19</v>
      </c>
      <c r="Q47" s="116">
        <f t="shared" si="112"/>
        <v>25</v>
      </c>
      <c r="R47" s="375">
        <f t="shared" si="112"/>
        <v>32</v>
      </c>
      <c r="S47" s="116">
        <f t="shared" si="112"/>
        <v>25</v>
      </c>
      <c r="T47" s="441"/>
      <c r="U47" s="433">
        <v>940216.67179969035</v>
      </c>
      <c r="V47" s="451"/>
      <c r="W47" s="360"/>
      <c r="X47" s="360"/>
      <c r="Y47" s="428" t="s">
        <v>12</v>
      </c>
      <c r="Z47" s="116">
        <v>14</v>
      </c>
      <c r="AA47" s="116">
        <v>13</v>
      </c>
      <c r="AB47" s="116">
        <v>22</v>
      </c>
      <c r="AC47" s="116">
        <v>24</v>
      </c>
      <c r="AD47" s="116">
        <v>17</v>
      </c>
      <c r="AE47" s="116">
        <v>19</v>
      </c>
      <c r="AF47" s="116">
        <f t="shared" ref="AF47:AP47" si="136">SUM(AY45:AY47)</f>
        <v>21</v>
      </c>
      <c r="AG47" s="116">
        <f t="shared" si="136"/>
        <v>18</v>
      </c>
      <c r="AH47" s="434">
        <f t="shared" si="136"/>
        <v>12</v>
      </c>
      <c r="AI47" s="116">
        <f t="shared" si="136"/>
        <v>23</v>
      </c>
      <c r="AJ47" s="116">
        <f t="shared" si="136"/>
        <v>19</v>
      </c>
      <c r="AK47" s="116">
        <f t="shared" si="136"/>
        <v>12</v>
      </c>
      <c r="AL47" s="116">
        <f t="shared" si="136"/>
        <v>23</v>
      </c>
      <c r="AM47" s="434">
        <f t="shared" si="136"/>
        <v>19</v>
      </c>
      <c r="AN47" s="116">
        <f t="shared" si="136"/>
        <v>25</v>
      </c>
      <c r="AO47" s="116">
        <f t="shared" si="136"/>
        <v>32</v>
      </c>
      <c r="AP47" s="116">
        <f t="shared" si="136"/>
        <v>25</v>
      </c>
      <c r="AQ47" s="213"/>
      <c r="AR47" s="442" t="s">
        <v>134</v>
      </c>
      <c r="AS47" s="443">
        <v>14</v>
      </c>
      <c r="AT47" s="443">
        <v>13</v>
      </c>
      <c r="AU47" s="443">
        <v>22</v>
      </c>
      <c r="AV47" s="443">
        <v>24</v>
      </c>
      <c r="AW47" s="443">
        <v>17</v>
      </c>
      <c r="AX47" s="443">
        <v>19</v>
      </c>
      <c r="AY47" s="443">
        <v>21</v>
      </c>
      <c r="AZ47" s="443">
        <v>18</v>
      </c>
      <c r="BA47" s="443">
        <v>12</v>
      </c>
      <c r="BB47" s="443">
        <v>23</v>
      </c>
      <c r="BC47" s="443">
        <v>19</v>
      </c>
      <c r="BD47" s="592">
        <v>12</v>
      </c>
      <c r="BE47" s="443">
        <v>23</v>
      </c>
      <c r="BF47" s="443">
        <v>19</v>
      </c>
      <c r="BG47" s="443">
        <v>25</v>
      </c>
      <c r="BH47" s="443">
        <v>32</v>
      </c>
      <c r="BI47" s="443">
        <v>25</v>
      </c>
      <c r="BJ47" s="213"/>
      <c r="BL47" s="700" t="s">
        <v>100</v>
      </c>
      <c r="BM47" s="428" t="s">
        <v>72</v>
      </c>
      <c r="BN47" s="460">
        <v>56</v>
      </c>
      <c r="BO47" s="460">
        <v>39</v>
      </c>
      <c r="BP47" s="460">
        <v>35</v>
      </c>
      <c r="BQ47" s="460">
        <v>39</v>
      </c>
      <c r="BR47" s="460">
        <v>42</v>
      </c>
      <c r="BS47" s="460">
        <v>50</v>
      </c>
      <c r="BT47" s="460">
        <v>38</v>
      </c>
      <c r="BU47" s="364">
        <v>51</v>
      </c>
      <c r="BV47" s="364">
        <v>20</v>
      </c>
      <c r="BW47" s="364">
        <v>22</v>
      </c>
      <c r="BX47" s="364">
        <v>16</v>
      </c>
      <c r="BY47" s="591">
        <v>23</v>
      </c>
      <c r="BZ47" s="364">
        <v>19</v>
      </c>
      <c r="CA47" s="364">
        <v>36</v>
      </c>
      <c r="CB47" s="364">
        <v>13</v>
      </c>
      <c r="CC47" s="364">
        <v>19</v>
      </c>
      <c r="CD47" s="364">
        <v>11</v>
      </c>
      <c r="CF47" s="695" t="s">
        <v>52</v>
      </c>
      <c r="CG47" s="428" t="s">
        <v>72</v>
      </c>
      <c r="CH47" s="116">
        <v>639</v>
      </c>
      <c r="CI47" s="375">
        <v>672</v>
      </c>
      <c r="CJ47" s="375">
        <v>657</v>
      </c>
      <c r="CK47" s="116">
        <v>766</v>
      </c>
      <c r="CL47" s="375">
        <v>804</v>
      </c>
      <c r="CM47" s="375">
        <v>906</v>
      </c>
      <c r="CN47" s="375">
        <v>803</v>
      </c>
      <c r="CO47" s="116">
        <v>780</v>
      </c>
      <c r="CP47" s="116">
        <v>724</v>
      </c>
      <c r="CQ47" s="116">
        <v>830</v>
      </c>
      <c r="CR47" s="116">
        <v>738</v>
      </c>
      <c r="CS47" s="116">
        <v>672</v>
      </c>
      <c r="CT47" s="116">
        <v>607</v>
      </c>
      <c r="CU47" s="116">
        <v>627</v>
      </c>
      <c r="CV47" s="116">
        <v>668</v>
      </c>
      <c r="CW47" s="116">
        <v>607</v>
      </c>
      <c r="CX47" s="116">
        <v>465</v>
      </c>
    </row>
    <row r="48" spans="2:102">
      <c r="B48" s="428" t="s">
        <v>164</v>
      </c>
      <c r="C48" s="441"/>
      <c r="D48" s="441"/>
      <c r="E48" s="441"/>
      <c r="F48" s="441">
        <f t="shared" ref="F48:S50" si="137">AC48</f>
        <v>9274441.7100000009</v>
      </c>
      <c r="G48" s="441">
        <f t="shared" si="137"/>
        <v>10266019.76</v>
      </c>
      <c r="H48" s="441">
        <f t="shared" si="137"/>
        <v>11039730.83</v>
      </c>
      <c r="I48" s="441">
        <f t="shared" si="137"/>
        <v>10396767.689999999</v>
      </c>
      <c r="J48" s="441">
        <f t="shared" si="137"/>
        <v>9586008.5899999999</v>
      </c>
      <c r="K48" s="441">
        <f t="shared" si="137"/>
        <v>11904930.470000001</v>
      </c>
      <c r="L48" s="441">
        <f t="shared" si="137"/>
        <v>12081470.039999999</v>
      </c>
      <c r="M48" s="441">
        <f t="shared" si="137"/>
        <v>12327774.300000001</v>
      </c>
      <c r="N48" s="441">
        <f t="shared" si="137"/>
        <v>12486425.039999999</v>
      </c>
      <c r="O48" s="441">
        <f t="shared" si="137"/>
        <v>15115327.296</v>
      </c>
      <c r="P48" s="441">
        <f t="shared" si="137"/>
        <v>16587503</v>
      </c>
      <c r="Q48" s="441">
        <f t="shared" si="137"/>
        <v>21519652</v>
      </c>
      <c r="R48" s="505">
        <f t="shared" si="137"/>
        <v>21664689</v>
      </c>
      <c r="S48" s="444"/>
      <c r="T48" s="445"/>
      <c r="U48" s="446">
        <v>0.48009335891478438</v>
      </c>
      <c r="V48" s="360"/>
      <c r="W48" s="360"/>
      <c r="X48" s="360"/>
      <c r="Y48" s="428" t="s">
        <v>164</v>
      </c>
      <c r="Z48" s="441"/>
      <c r="AA48" s="441"/>
      <c r="AB48" s="441"/>
      <c r="AC48" s="441">
        <v>9274441.7100000009</v>
      </c>
      <c r="AD48" s="441">
        <v>10266019.76</v>
      </c>
      <c r="AE48" s="441">
        <v>11039730.83</v>
      </c>
      <c r="AF48" s="441">
        <v>10396767.689999999</v>
      </c>
      <c r="AG48" s="441">
        <v>9586008.5899999999</v>
      </c>
      <c r="AH48" s="447">
        <v>11904930.470000001</v>
      </c>
      <c r="AI48" s="441">
        <v>12081470.039999999</v>
      </c>
      <c r="AJ48" s="441">
        <v>12327774.300000001</v>
      </c>
      <c r="AK48" s="441">
        <v>12486425.039999999</v>
      </c>
      <c r="AL48" s="441">
        <v>15115327.296</v>
      </c>
      <c r="AM48" s="447">
        <v>16587503</v>
      </c>
      <c r="AN48" s="441">
        <v>21519652</v>
      </c>
      <c r="AO48" s="441">
        <v>21664689</v>
      </c>
      <c r="AP48" s="441"/>
      <c r="AR48" s="213"/>
      <c r="AS48" s="213"/>
      <c r="AT48" s="213"/>
      <c r="AU48" s="213"/>
      <c r="AV48" s="213"/>
      <c r="AW48" s="213"/>
      <c r="AX48" s="213"/>
      <c r="AY48" s="213"/>
      <c r="AZ48" s="213"/>
      <c r="BA48" s="213"/>
      <c r="BB48" s="213"/>
      <c r="BC48" s="213"/>
      <c r="BE48" s="213"/>
      <c r="BF48" s="213"/>
      <c r="BG48" s="213"/>
      <c r="BH48" s="213"/>
      <c r="BI48" s="213"/>
      <c r="BJ48" s="213"/>
      <c r="BL48" s="701"/>
      <c r="BM48" s="428" t="s">
        <v>73</v>
      </c>
      <c r="BN48" s="116">
        <v>74</v>
      </c>
      <c r="BO48" s="375">
        <v>77</v>
      </c>
      <c r="BP48" s="375">
        <v>74</v>
      </c>
      <c r="BQ48" s="116">
        <v>81</v>
      </c>
      <c r="BR48" s="375">
        <v>92</v>
      </c>
      <c r="BS48" s="375">
        <v>98</v>
      </c>
      <c r="BT48" s="375">
        <v>97</v>
      </c>
      <c r="BU48" s="116">
        <v>96</v>
      </c>
      <c r="BV48" s="116">
        <v>80</v>
      </c>
      <c r="BW48" s="116">
        <v>74</v>
      </c>
      <c r="BX48" s="116">
        <v>71</v>
      </c>
      <c r="BY48" s="522">
        <v>62</v>
      </c>
      <c r="BZ48" s="116">
        <v>61</v>
      </c>
      <c r="CA48" s="116">
        <v>68</v>
      </c>
      <c r="CB48" s="116">
        <v>61</v>
      </c>
      <c r="CC48" s="116">
        <v>44</v>
      </c>
      <c r="CD48" s="116">
        <v>43</v>
      </c>
      <c r="CF48" s="696"/>
      <c r="CG48" s="428" t="s">
        <v>73</v>
      </c>
      <c r="CH48" s="116">
        <v>519</v>
      </c>
      <c r="CI48" s="375">
        <v>592</v>
      </c>
      <c r="CJ48" s="375">
        <v>636</v>
      </c>
      <c r="CK48" s="116">
        <v>657</v>
      </c>
      <c r="CL48" s="375">
        <v>700</v>
      </c>
      <c r="CM48" s="375">
        <v>776</v>
      </c>
      <c r="CN48" s="375">
        <v>805</v>
      </c>
      <c r="CO48" s="116">
        <v>785</v>
      </c>
      <c r="CP48" s="116">
        <v>790</v>
      </c>
      <c r="CQ48" s="116">
        <v>819</v>
      </c>
      <c r="CR48" s="116">
        <v>877</v>
      </c>
      <c r="CS48" s="116">
        <v>831</v>
      </c>
      <c r="CT48" s="116">
        <v>796</v>
      </c>
      <c r="CU48" s="116">
        <v>782</v>
      </c>
      <c r="CV48" s="116">
        <v>684</v>
      </c>
      <c r="CW48" s="116">
        <v>728</v>
      </c>
      <c r="CX48" s="116">
        <v>631</v>
      </c>
    </row>
    <row r="49" spans="2:102">
      <c r="B49" s="428" t="s">
        <v>16</v>
      </c>
      <c r="C49" s="445">
        <f t="shared" ref="C49:E50" si="138">Z49</f>
        <v>19.768383039661291</v>
      </c>
      <c r="D49" s="445">
        <f t="shared" si="138"/>
        <v>19.570210965362993</v>
      </c>
      <c r="E49" s="445">
        <f t="shared" si="138"/>
        <v>19.561856787174513</v>
      </c>
      <c r="F49" s="445">
        <f t="shared" si="137"/>
        <v>19.794430162419349</v>
      </c>
      <c r="G49" s="445">
        <f t="shared" si="137"/>
        <v>20.274932328432673</v>
      </c>
      <c r="H49" s="445">
        <f t="shared" si="137"/>
        <v>19.082269391357197</v>
      </c>
      <c r="I49" s="445">
        <f t="shared" si="137"/>
        <v>18.952471033341215</v>
      </c>
      <c r="J49" s="445">
        <f t="shared" si="137"/>
        <v>19.24458935041946</v>
      </c>
      <c r="K49" s="445">
        <f t="shared" si="137"/>
        <v>20.461864154093863</v>
      </c>
      <c r="L49" s="445">
        <f t="shared" si="137"/>
        <v>19.562624254473164</v>
      </c>
      <c r="M49" s="445">
        <f t="shared" si="137"/>
        <v>19.736072978478436</v>
      </c>
      <c r="N49" s="445">
        <f t="shared" si="137"/>
        <v>22.132583492339794</v>
      </c>
      <c r="O49" s="445">
        <f t="shared" si="137"/>
        <v>25.043738196480092</v>
      </c>
      <c r="P49" s="445">
        <f t="shared" si="137"/>
        <v>26.339398634121665</v>
      </c>
      <c r="Q49" s="445">
        <f t="shared" si="137"/>
        <v>24.404901146235815</v>
      </c>
      <c r="R49" s="506">
        <f t="shared" si="137"/>
        <v>24.878872683786817</v>
      </c>
      <c r="S49" s="445">
        <f t="shared" si="137"/>
        <v>24.071009477959983</v>
      </c>
      <c r="T49" s="449"/>
      <c r="U49" s="450">
        <v>4.3974848126431283</v>
      </c>
      <c r="V49" s="360"/>
      <c r="W49" s="360"/>
      <c r="X49" s="360"/>
      <c r="Y49" s="428" t="s">
        <v>16</v>
      </c>
      <c r="Z49" s="445">
        <v>19.768383039661291</v>
      </c>
      <c r="AA49" s="445">
        <v>19.570210965362993</v>
      </c>
      <c r="AB49" s="445">
        <v>19.561856787174513</v>
      </c>
      <c r="AC49" s="445">
        <v>19.794430162419349</v>
      </c>
      <c r="AD49" s="445">
        <v>20.274932328432673</v>
      </c>
      <c r="AE49" s="445">
        <v>19.082269391357197</v>
      </c>
      <c r="AF49" s="445">
        <v>18.952471033341215</v>
      </c>
      <c r="AG49" s="445">
        <v>19.24458935041946</v>
      </c>
      <c r="AH49" s="452">
        <f>(BA40+BA42+$W$12*BA41)/DJ6*100</f>
        <v>20.461864154093863</v>
      </c>
      <c r="AI49" s="445">
        <f>(BB40+BB42+$W$12*BB41)/DK6*100</f>
        <v>19.562624254473164</v>
      </c>
      <c r="AJ49" s="445">
        <v>19.736072978478436</v>
      </c>
      <c r="AK49" s="445">
        <v>22.132583492339794</v>
      </c>
      <c r="AL49" s="445">
        <v>25.043738196480092</v>
      </c>
      <c r="AM49" s="452">
        <f t="shared" ref="AM49:AN49" si="139">(BE40+BF42+$W$12*BF41)/DO6*100</f>
        <v>26.339398634121665</v>
      </c>
      <c r="AN49" s="445">
        <f t="shared" si="139"/>
        <v>24.404901146235815</v>
      </c>
      <c r="AO49" s="445">
        <f>(BG40+BH42+$W$12*BH41)/DQ6*100</f>
        <v>24.878872683786817</v>
      </c>
      <c r="AP49" s="445">
        <f>(BH40+BI42+$W$12*BI41)/DR6*100</f>
        <v>24.071009477959983</v>
      </c>
      <c r="AR49" s="213"/>
      <c r="AS49" s="213"/>
      <c r="AT49" s="213"/>
      <c r="AU49" s="213"/>
      <c r="AV49" s="213"/>
      <c r="AW49" s="213"/>
      <c r="AX49" s="213"/>
      <c r="AY49" s="213"/>
      <c r="AZ49" s="213"/>
      <c r="BA49" s="213"/>
      <c r="BB49" s="213"/>
      <c r="BC49" s="213"/>
      <c r="BE49" s="213"/>
      <c r="BF49" s="213"/>
      <c r="BG49" s="213"/>
      <c r="BH49" s="213"/>
      <c r="BI49" s="213"/>
      <c r="BJ49" s="213"/>
      <c r="BL49" s="701"/>
      <c r="BM49" s="428" t="s">
        <v>74</v>
      </c>
      <c r="BN49" s="116">
        <v>117</v>
      </c>
      <c r="BO49" s="375">
        <v>144</v>
      </c>
      <c r="BP49" s="375">
        <v>161</v>
      </c>
      <c r="BQ49" s="116">
        <v>180</v>
      </c>
      <c r="BR49" s="375">
        <v>187</v>
      </c>
      <c r="BS49" s="375">
        <v>212</v>
      </c>
      <c r="BT49" s="375">
        <v>195</v>
      </c>
      <c r="BU49" s="116">
        <v>220</v>
      </c>
      <c r="BV49" s="116">
        <v>188</v>
      </c>
      <c r="BW49" s="116">
        <v>204</v>
      </c>
      <c r="BX49" s="116">
        <v>178</v>
      </c>
      <c r="BY49" s="522">
        <v>158</v>
      </c>
      <c r="BZ49" s="116">
        <v>161</v>
      </c>
      <c r="CA49" s="116">
        <v>155</v>
      </c>
      <c r="CB49" s="116">
        <v>154</v>
      </c>
      <c r="CC49" s="116">
        <v>142</v>
      </c>
      <c r="CD49" s="116">
        <v>124</v>
      </c>
      <c r="CF49" s="696"/>
      <c r="CG49" s="428" t="s">
        <v>74</v>
      </c>
      <c r="CH49" s="116">
        <v>470</v>
      </c>
      <c r="CI49" s="375">
        <v>565</v>
      </c>
      <c r="CJ49" s="375">
        <v>697</v>
      </c>
      <c r="CK49" s="116">
        <v>765</v>
      </c>
      <c r="CL49" s="375">
        <v>781</v>
      </c>
      <c r="CM49" s="375">
        <v>851</v>
      </c>
      <c r="CN49" s="375">
        <v>877</v>
      </c>
      <c r="CO49" s="116">
        <v>959</v>
      </c>
      <c r="CP49" s="116">
        <v>928</v>
      </c>
      <c r="CQ49" s="116">
        <v>955</v>
      </c>
      <c r="CR49" s="116">
        <v>960</v>
      </c>
      <c r="CS49" s="116">
        <v>1039</v>
      </c>
      <c r="CT49" s="116">
        <v>1034</v>
      </c>
      <c r="CU49" s="116">
        <v>998</v>
      </c>
      <c r="CV49" s="116">
        <v>951</v>
      </c>
      <c r="CW49" s="116">
        <v>857</v>
      </c>
      <c r="CX49" s="116">
        <v>867</v>
      </c>
    </row>
    <row r="50" spans="2:102">
      <c r="B50" s="442" t="s">
        <v>17</v>
      </c>
      <c r="C50" s="453">
        <f t="shared" si="138"/>
        <v>0.50043365134431916</v>
      </c>
      <c r="D50" s="453">
        <f t="shared" si="138"/>
        <v>0.50772025431425971</v>
      </c>
      <c r="E50" s="453">
        <f t="shared" si="138"/>
        <v>0.47882136279926335</v>
      </c>
      <c r="F50" s="453">
        <f t="shared" si="137"/>
        <v>0.49659863945578231</v>
      </c>
      <c r="G50" s="453">
        <f t="shared" si="137"/>
        <v>0.57192676547515253</v>
      </c>
      <c r="H50" s="453">
        <f t="shared" si="137"/>
        <v>0.54479999999999995</v>
      </c>
      <c r="I50" s="453">
        <f t="shared" si="137"/>
        <v>0.56499575191163975</v>
      </c>
      <c r="J50" s="453">
        <f t="shared" si="137"/>
        <v>0.57911646586345378</v>
      </c>
      <c r="K50" s="453">
        <f t="shared" si="137"/>
        <v>0.60211049037864683</v>
      </c>
      <c r="L50" s="453">
        <f t="shared" si="137"/>
        <v>0.59877675840978595</v>
      </c>
      <c r="M50" s="453">
        <f t="shared" si="137"/>
        <v>0.61854022376132123</v>
      </c>
      <c r="N50" s="453">
        <f t="shared" si="137"/>
        <v>0.60094886663152347</v>
      </c>
      <c r="O50" s="453">
        <f t="shared" si="137"/>
        <v>0.58444216990788123</v>
      </c>
      <c r="P50" s="453">
        <f t="shared" si="137"/>
        <v>0.63955187530443258</v>
      </c>
      <c r="Q50" s="453">
        <f t="shared" si="137"/>
        <v>0.63665743305632505</v>
      </c>
      <c r="R50" s="507">
        <f t="shared" si="137"/>
        <v>0.64959999999999996</v>
      </c>
      <c r="S50" s="453">
        <f t="shared" si="137"/>
        <v>0.65316455696202536</v>
      </c>
      <c r="T50" s="213"/>
      <c r="U50" s="82"/>
      <c r="V50" s="360"/>
      <c r="W50" s="360"/>
      <c r="X50" s="360"/>
      <c r="Y50" s="442" t="s">
        <v>17</v>
      </c>
      <c r="Z50" s="453">
        <v>0.50043365134431916</v>
      </c>
      <c r="AA50" s="453">
        <v>0.50772025431425971</v>
      </c>
      <c r="AB50" s="453">
        <v>0.47882136279926335</v>
      </c>
      <c r="AC50" s="453">
        <v>0.49659863945578231</v>
      </c>
      <c r="AD50" s="453">
        <v>0.57192676547515253</v>
      </c>
      <c r="AE50" s="453">
        <v>0.54479999999999995</v>
      </c>
      <c r="AF50" s="453">
        <v>0.56499575191163975</v>
      </c>
      <c r="AG50" s="453">
        <v>0.57911646586345378</v>
      </c>
      <c r="AH50" s="454">
        <v>0.60211049037864683</v>
      </c>
      <c r="AI50" s="453">
        <v>0.59877675840978595</v>
      </c>
      <c r="AJ50" s="453">
        <v>0.61854022376132123</v>
      </c>
      <c r="AK50" s="453">
        <v>0.60094886663152347</v>
      </c>
      <c r="AL50" s="453">
        <v>0.58444216990788123</v>
      </c>
      <c r="AM50" s="454">
        <v>0.63955187530443258</v>
      </c>
      <c r="AN50" s="453">
        <v>0.63665743305632505</v>
      </c>
      <c r="AO50" s="453">
        <v>0.64959999999999996</v>
      </c>
      <c r="AP50" s="453">
        <v>0.65316455696202536</v>
      </c>
      <c r="AR50" s="213"/>
      <c r="AS50" s="213"/>
      <c r="AT50" s="213"/>
      <c r="AU50" s="213"/>
      <c r="AV50" s="213"/>
      <c r="AW50" s="213"/>
      <c r="AX50" s="213"/>
      <c r="AY50" s="213"/>
      <c r="AZ50" s="213"/>
      <c r="BA50" s="213"/>
      <c r="BB50" s="213"/>
      <c r="BC50" s="213"/>
      <c r="BE50" s="213"/>
      <c r="BF50" s="213"/>
      <c r="BG50" s="213"/>
      <c r="BH50" s="213"/>
      <c r="BI50" s="213"/>
      <c r="BJ50" s="213"/>
      <c r="BL50" s="701"/>
      <c r="BM50" s="428" t="s">
        <v>36</v>
      </c>
      <c r="BN50" s="116">
        <v>0</v>
      </c>
      <c r="BO50" s="375">
        <v>0</v>
      </c>
      <c r="BP50" s="375">
        <v>0</v>
      </c>
      <c r="BQ50" s="116">
        <v>0</v>
      </c>
      <c r="BR50" s="375">
        <v>0</v>
      </c>
      <c r="BS50" s="375">
        <v>0</v>
      </c>
      <c r="BT50" s="375">
        <v>0</v>
      </c>
      <c r="BU50" s="375">
        <v>0</v>
      </c>
      <c r="BV50" s="116">
        <v>0</v>
      </c>
      <c r="BW50" s="116">
        <v>0</v>
      </c>
      <c r="BX50" s="375">
        <v>0</v>
      </c>
      <c r="BY50" s="594">
        <v>0</v>
      </c>
      <c r="BZ50" s="375">
        <v>0</v>
      </c>
      <c r="CA50" s="375">
        <v>0</v>
      </c>
      <c r="CB50" s="375">
        <v>0</v>
      </c>
      <c r="CC50" s="375">
        <v>0</v>
      </c>
      <c r="CD50" s="375"/>
      <c r="CF50" s="696"/>
      <c r="CG50" s="428" t="s">
        <v>36</v>
      </c>
      <c r="CH50" s="116">
        <v>0</v>
      </c>
      <c r="CI50" s="375">
        <v>0</v>
      </c>
      <c r="CJ50" s="375">
        <v>0</v>
      </c>
      <c r="CK50" s="116">
        <v>0</v>
      </c>
      <c r="CL50" s="375">
        <v>0</v>
      </c>
      <c r="CM50" s="375">
        <v>0</v>
      </c>
      <c r="CN50" s="375">
        <v>0</v>
      </c>
      <c r="CO50" s="375">
        <v>0</v>
      </c>
      <c r="CP50" s="116">
        <v>0</v>
      </c>
      <c r="CQ50" s="116">
        <v>0</v>
      </c>
      <c r="CR50" s="375">
        <v>0</v>
      </c>
      <c r="CS50" s="375">
        <v>0</v>
      </c>
      <c r="CT50" s="375">
        <v>0</v>
      </c>
      <c r="CU50" s="375">
        <v>0</v>
      </c>
      <c r="CV50" s="375">
        <v>0</v>
      </c>
      <c r="CW50" s="375">
        <v>0</v>
      </c>
      <c r="CX50" s="375"/>
    </row>
    <row r="51" spans="2:102">
      <c r="G51" s="360"/>
      <c r="H51" s="360"/>
      <c r="I51" s="360"/>
      <c r="J51" s="360"/>
      <c r="K51" s="360"/>
      <c r="L51" s="360"/>
      <c r="M51" s="360"/>
      <c r="N51" s="360"/>
      <c r="O51" s="360"/>
      <c r="P51" s="360"/>
      <c r="Q51" s="360"/>
      <c r="R51" s="372"/>
      <c r="S51" s="538">
        <f>S50-R50</f>
        <v>3.5645569620254003E-3</v>
      </c>
      <c r="T51" s="213"/>
      <c r="U51" s="82"/>
      <c r="V51" s="360"/>
      <c r="W51" s="360"/>
      <c r="X51" s="360"/>
      <c r="AN51" s="213"/>
      <c r="AO51" s="213"/>
      <c r="AP51" s="213"/>
      <c r="BJ51" s="362"/>
      <c r="BL51" s="701"/>
      <c r="BM51" s="363" t="s">
        <v>162</v>
      </c>
      <c r="BN51" s="116">
        <v>0</v>
      </c>
      <c r="BO51" s="375">
        <v>0</v>
      </c>
      <c r="BP51" s="375">
        <v>0</v>
      </c>
      <c r="BQ51" s="116">
        <v>0</v>
      </c>
      <c r="BR51" s="375">
        <v>0</v>
      </c>
      <c r="BS51" s="375">
        <v>0</v>
      </c>
      <c r="BT51" s="375">
        <v>0</v>
      </c>
      <c r="BU51" s="375">
        <v>0</v>
      </c>
      <c r="BV51" s="116">
        <v>0</v>
      </c>
      <c r="BW51" s="375">
        <v>0</v>
      </c>
      <c r="BX51" s="116">
        <v>0</v>
      </c>
      <c r="BY51" s="594">
        <v>26</v>
      </c>
      <c r="BZ51" s="375">
        <v>24</v>
      </c>
      <c r="CA51" s="375">
        <v>24</v>
      </c>
      <c r="CB51" s="375">
        <v>24</v>
      </c>
      <c r="CC51" s="375">
        <v>17</v>
      </c>
      <c r="CD51" s="375">
        <v>13</v>
      </c>
      <c r="CF51" s="696"/>
      <c r="CG51" s="363" t="s">
        <v>162</v>
      </c>
      <c r="CH51" s="116">
        <v>0</v>
      </c>
      <c r="CI51" s="375">
        <v>0</v>
      </c>
      <c r="CJ51" s="375">
        <v>0</v>
      </c>
      <c r="CK51" s="116">
        <v>0</v>
      </c>
      <c r="CL51" s="375">
        <v>0</v>
      </c>
      <c r="CM51" s="375">
        <v>0</v>
      </c>
      <c r="CN51" s="375">
        <v>0</v>
      </c>
      <c r="CO51" s="375">
        <v>0</v>
      </c>
      <c r="CP51" s="116">
        <v>0</v>
      </c>
      <c r="CQ51" s="375">
        <v>0</v>
      </c>
      <c r="CR51" s="116">
        <v>0</v>
      </c>
      <c r="CS51" s="375">
        <v>74</v>
      </c>
      <c r="CT51" s="375">
        <v>66</v>
      </c>
      <c r="CU51" s="375">
        <v>75</v>
      </c>
      <c r="CV51" s="375">
        <v>91</v>
      </c>
      <c r="CW51" s="375">
        <v>66</v>
      </c>
      <c r="CX51" s="375">
        <v>38</v>
      </c>
    </row>
    <row r="52" spans="2:102" ht="18" customHeight="1">
      <c r="G52" s="360"/>
      <c r="H52" s="360"/>
      <c r="I52" s="360"/>
      <c r="J52" s="360"/>
      <c r="K52" s="360"/>
      <c r="L52" s="360"/>
      <c r="M52" s="360"/>
      <c r="N52" s="360"/>
      <c r="O52" s="360"/>
      <c r="P52" s="360"/>
      <c r="Q52" s="360"/>
      <c r="R52" s="372"/>
      <c r="S52" s="360"/>
      <c r="T52" s="213"/>
      <c r="U52" s="82"/>
      <c r="V52" s="360"/>
      <c r="W52" s="360"/>
      <c r="X52" s="360"/>
      <c r="AN52" s="213"/>
      <c r="AO52" s="213"/>
      <c r="AP52" s="213"/>
      <c r="BJ52" s="116"/>
      <c r="BL52" s="701"/>
      <c r="BM52" s="428" t="s">
        <v>71</v>
      </c>
      <c r="BN52" s="116">
        <v>221</v>
      </c>
      <c r="BO52" s="375">
        <v>249</v>
      </c>
      <c r="BP52" s="375">
        <v>251</v>
      </c>
      <c r="BQ52" s="116">
        <v>264</v>
      </c>
      <c r="BR52" s="375">
        <v>309</v>
      </c>
      <c r="BS52" s="375">
        <v>330</v>
      </c>
      <c r="BT52" s="375">
        <v>327</v>
      </c>
      <c r="BU52" s="375">
        <v>346</v>
      </c>
      <c r="BV52" s="116">
        <v>401</v>
      </c>
      <c r="BW52" s="116">
        <v>329</v>
      </c>
      <c r="BX52" s="375">
        <v>355</v>
      </c>
      <c r="BY52" s="594">
        <v>348</v>
      </c>
      <c r="BZ52" s="375">
        <v>307</v>
      </c>
      <c r="CA52" s="375">
        <v>345</v>
      </c>
      <c r="CB52" s="375">
        <v>298</v>
      </c>
      <c r="CC52" s="375">
        <v>312</v>
      </c>
      <c r="CD52" s="375">
        <v>325</v>
      </c>
      <c r="CF52" s="696"/>
      <c r="CG52" s="428" t="s">
        <v>71</v>
      </c>
      <c r="CH52" s="116">
        <v>451</v>
      </c>
      <c r="CI52" s="375">
        <v>492</v>
      </c>
      <c r="CJ52" s="375">
        <v>564</v>
      </c>
      <c r="CK52" s="116">
        <v>629</v>
      </c>
      <c r="CL52" s="375">
        <v>719</v>
      </c>
      <c r="CM52" s="375">
        <v>743</v>
      </c>
      <c r="CN52" s="375">
        <v>798</v>
      </c>
      <c r="CO52" s="375">
        <v>890</v>
      </c>
      <c r="CP52" s="116">
        <v>954</v>
      </c>
      <c r="CQ52" s="116">
        <v>1006</v>
      </c>
      <c r="CR52" s="375">
        <v>981</v>
      </c>
      <c r="CS52" s="375">
        <v>978</v>
      </c>
      <c r="CT52" s="375">
        <v>1097</v>
      </c>
      <c r="CU52" s="375">
        <v>1072</v>
      </c>
      <c r="CV52" s="375">
        <v>992</v>
      </c>
      <c r="CW52" s="375">
        <v>1017</v>
      </c>
      <c r="CX52" s="375">
        <v>973</v>
      </c>
    </row>
    <row r="53" spans="2:102">
      <c r="G53" s="360"/>
      <c r="H53" s="360"/>
      <c r="I53" s="360"/>
      <c r="J53" s="360"/>
      <c r="K53" s="360"/>
      <c r="L53" s="360"/>
      <c r="M53" s="360"/>
      <c r="N53" s="360"/>
      <c r="O53" s="360"/>
      <c r="P53" s="360"/>
      <c r="Q53" s="360"/>
      <c r="R53" s="372"/>
      <c r="S53" s="360"/>
      <c r="T53" s="213"/>
      <c r="U53" s="82"/>
      <c r="V53" s="441"/>
      <c r="W53" s="392"/>
      <c r="X53" s="381"/>
      <c r="AN53" s="213"/>
      <c r="AO53" s="213"/>
      <c r="AP53" s="213"/>
      <c r="BJ53" s="116"/>
      <c r="BL53" s="702"/>
      <c r="BM53" s="431" t="s">
        <v>53</v>
      </c>
      <c r="BN53" s="437">
        <f>BN50+BN52+$W$12*BN51</f>
        <v>221</v>
      </c>
      <c r="BO53" s="438">
        <f t="shared" ref="BO53" si="140">BO50+BO52+$W$12*BO51</f>
        <v>249</v>
      </c>
      <c r="BP53" s="438">
        <f t="shared" ref="BP53" si="141">BP50+BP52+$W$12*BP51</f>
        <v>251</v>
      </c>
      <c r="BQ53" s="437">
        <f t="shared" ref="BQ53" si="142">BQ50+BQ52+$W$12*BQ51</f>
        <v>264</v>
      </c>
      <c r="BR53" s="438">
        <f t="shared" ref="BR53" si="143">BR50+BR52+$W$12*BR51</f>
        <v>309</v>
      </c>
      <c r="BS53" s="438">
        <f t="shared" ref="BS53" si="144">BS50+BS52+$W$12*BS51</f>
        <v>330</v>
      </c>
      <c r="BT53" s="438">
        <f t="shared" ref="BT53" si="145">BT50+BT52+$W$12*BT51</f>
        <v>327</v>
      </c>
      <c r="BU53" s="439">
        <f t="shared" ref="BU53" si="146">BU50+BU52+$W$12*BU51</f>
        <v>346</v>
      </c>
      <c r="BV53" s="439">
        <f t="shared" ref="BV53" si="147">BV50+BV52+$W$12*BV51</f>
        <v>401</v>
      </c>
      <c r="BW53" s="439">
        <f t="shared" ref="BW53" si="148">BW50+BW52+$W$12*BW51</f>
        <v>329</v>
      </c>
      <c r="BX53" s="438">
        <v>355</v>
      </c>
      <c r="BY53" s="595">
        <v>361</v>
      </c>
      <c r="BZ53" s="440">
        <v>319</v>
      </c>
      <c r="CA53" s="440">
        <f t="shared" ref="CA53" si="149">CA50+CA52+$W$12*CA51</f>
        <v>357</v>
      </c>
      <c r="CB53" s="440">
        <f t="shared" ref="CB53:CD53" si="150">CB50+CB52+$W$12*CB51</f>
        <v>310</v>
      </c>
      <c r="CC53" s="440">
        <f t="shared" si="150"/>
        <v>320.5</v>
      </c>
      <c r="CD53" s="440">
        <f t="shared" si="150"/>
        <v>331.5</v>
      </c>
      <c r="CF53" s="697"/>
      <c r="CG53" s="361" t="s">
        <v>53</v>
      </c>
      <c r="CH53" s="439">
        <f t="shared" ref="CH53" si="151">CH50+CH52+$W$12*CH51</f>
        <v>451</v>
      </c>
      <c r="CI53" s="439">
        <f t="shared" ref="CI53" si="152">CI50+CI52+$W$12*CI51</f>
        <v>492</v>
      </c>
      <c r="CJ53" s="439">
        <f t="shared" ref="CJ53" si="153">CJ50+CJ52+$W$12*CJ51</f>
        <v>564</v>
      </c>
      <c r="CK53" s="439">
        <f t="shared" ref="CK53" si="154">CK50+CK52+$W$12*CK51</f>
        <v>629</v>
      </c>
      <c r="CL53" s="439">
        <f t="shared" ref="CL53" si="155">CL50+CL52+$W$12*CL51</f>
        <v>719</v>
      </c>
      <c r="CM53" s="439">
        <f t="shared" ref="CM53" si="156">CM50+CM52+$W$12*CM51</f>
        <v>743</v>
      </c>
      <c r="CN53" s="439">
        <f t="shared" ref="CN53" si="157">CN50+CN52+$W$12*CN51</f>
        <v>798</v>
      </c>
      <c r="CO53" s="439">
        <f t="shared" ref="CO53" si="158">CO50+CO52+$W$12*CO51</f>
        <v>890</v>
      </c>
      <c r="CP53" s="439">
        <f t="shared" ref="CP53" si="159">CP50+CP52+$W$12*CP51</f>
        <v>954</v>
      </c>
      <c r="CQ53" s="439">
        <v>1006</v>
      </c>
      <c r="CR53" s="439">
        <v>981</v>
      </c>
      <c r="CS53" s="439">
        <v>1015</v>
      </c>
      <c r="CT53" s="439">
        <v>1130</v>
      </c>
      <c r="CU53" s="439">
        <f t="shared" ref="CU53" si="160">CU50+CU52+$W$12*CU51</f>
        <v>1109.5</v>
      </c>
      <c r="CV53" s="439">
        <f t="shared" ref="CV53:CX53" si="161">CV50+CV52+$W$12*CV51</f>
        <v>1037.5</v>
      </c>
      <c r="CW53" s="439">
        <f t="shared" si="161"/>
        <v>1050</v>
      </c>
      <c r="CX53" s="439">
        <f t="shared" si="161"/>
        <v>992</v>
      </c>
    </row>
    <row r="54" spans="2:102">
      <c r="G54" s="360"/>
      <c r="H54" s="360"/>
      <c r="I54" s="360"/>
      <c r="J54" s="360"/>
      <c r="K54" s="360"/>
      <c r="L54" s="360"/>
      <c r="M54" s="360"/>
      <c r="N54" s="360"/>
      <c r="O54" s="360"/>
      <c r="P54" s="360"/>
      <c r="Q54" s="360"/>
      <c r="R54" s="372"/>
      <c r="S54" s="360"/>
      <c r="T54" s="213"/>
      <c r="U54" s="82"/>
      <c r="V54" s="362"/>
      <c r="W54" s="360"/>
      <c r="X54" s="360"/>
      <c r="AN54" s="213"/>
      <c r="AO54" s="213"/>
      <c r="AP54" s="213"/>
      <c r="BJ54" s="116"/>
    </row>
    <row r="55" spans="2:102">
      <c r="G55" s="360"/>
      <c r="H55" s="360"/>
      <c r="I55" s="360"/>
      <c r="J55" s="360"/>
      <c r="K55" s="360"/>
      <c r="L55" s="360"/>
      <c r="M55" s="360"/>
      <c r="N55" s="360"/>
      <c r="O55" s="360"/>
      <c r="P55" s="360"/>
      <c r="Q55" s="360"/>
      <c r="R55" s="372"/>
      <c r="S55" s="360"/>
      <c r="T55" s="441"/>
      <c r="U55" s="462"/>
      <c r="V55" s="116"/>
      <c r="W55" s="360"/>
      <c r="X55" s="360"/>
      <c r="AN55" s="213"/>
      <c r="AO55" s="213"/>
      <c r="AP55" s="213"/>
      <c r="BJ55" s="116"/>
    </row>
    <row r="56" spans="2:102">
      <c r="B56" s="428"/>
      <c r="C56" s="428"/>
      <c r="D56" s="428"/>
      <c r="E56" s="428"/>
      <c r="F56" s="441"/>
      <c r="G56" s="441"/>
      <c r="H56" s="441"/>
      <c r="I56" s="441"/>
      <c r="J56" s="441"/>
      <c r="K56" s="441"/>
      <c r="L56" s="441"/>
      <c r="M56" s="441"/>
      <c r="N56" s="441"/>
      <c r="O56" s="441"/>
      <c r="P56" s="441"/>
      <c r="Q56" s="441"/>
      <c r="R56" s="505"/>
      <c r="S56" s="441"/>
      <c r="T56" s="362"/>
      <c r="U56" s="382" t="s">
        <v>112</v>
      </c>
      <c r="V56" s="116"/>
      <c r="W56" s="360"/>
      <c r="X56" s="360"/>
      <c r="Y56" s="428"/>
      <c r="Z56" s="428"/>
      <c r="AA56" s="428"/>
      <c r="AB56" s="428"/>
      <c r="AC56" s="441"/>
      <c r="AD56" s="441"/>
      <c r="AE56" s="441"/>
      <c r="AF56" s="441"/>
      <c r="AG56" s="441"/>
      <c r="AH56" s="447"/>
      <c r="AI56" s="441"/>
      <c r="AJ56" s="441"/>
      <c r="AK56" s="441"/>
      <c r="AL56" s="441"/>
      <c r="AM56" s="447"/>
      <c r="AN56" s="441"/>
      <c r="AO56" s="441"/>
      <c r="AP56" s="441"/>
      <c r="BJ56" s="116"/>
    </row>
    <row r="57" spans="2:102">
      <c r="B57" s="361" t="s">
        <v>3</v>
      </c>
      <c r="C57" s="361" t="s">
        <v>124</v>
      </c>
      <c r="D57" s="361" t="s">
        <v>123</v>
      </c>
      <c r="E57" s="361" t="s">
        <v>122</v>
      </c>
      <c r="F57" s="361" t="s">
        <v>49</v>
      </c>
      <c r="G57" s="361" t="s">
        <v>48</v>
      </c>
      <c r="H57" s="361" t="s">
        <v>47</v>
      </c>
      <c r="I57" s="361" t="s">
        <v>46</v>
      </c>
      <c r="J57" s="361" t="s">
        <v>45</v>
      </c>
      <c r="K57" s="361" t="s">
        <v>44</v>
      </c>
      <c r="L57" s="361" t="s">
        <v>43</v>
      </c>
      <c r="M57" s="361" t="s">
        <v>96</v>
      </c>
      <c r="N57" s="361" t="s">
        <v>69</v>
      </c>
      <c r="O57" s="361" t="s">
        <v>77</v>
      </c>
      <c r="P57" s="361" t="s">
        <v>161</v>
      </c>
      <c r="Q57" s="361" t="str">
        <f>Q39</f>
        <v>2018-19</v>
      </c>
      <c r="R57" s="403" t="str">
        <f>R39</f>
        <v>2019-20</v>
      </c>
      <c r="S57" s="361" t="s">
        <v>174</v>
      </c>
      <c r="T57" s="432"/>
      <c r="U57" s="433">
        <v>308.33434666499983</v>
      </c>
      <c r="V57" s="116"/>
      <c r="W57" s="360"/>
      <c r="X57" s="360"/>
      <c r="Y57" s="361" t="s">
        <v>3</v>
      </c>
      <c r="Z57" s="361" t="s">
        <v>124</v>
      </c>
      <c r="AA57" s="361" t="s">
        <v>123</v>
      </c>
      <c r="AB57" s="361" t="s">
        <v>122</v>
      </c>
      <c r="AC57" s="361" t="s">
        <v>49</v>
      </c>
      <c r="AD57" s="361" t="s">
        <v>48</v>
      </c>
      <c r="AE57" s="361" t="s">
        <v>47</v>
      </c>
      <c r="AF57" s="361" t="s">
        <v>46</v>
      </c>
      <c r="AG57" s="361" t="s">
        <v>45</v>
      </c>
      <c r="AH57" s="431" t="s">
        <v>44</v>
      </c>
      <c r="AI57" s="361" t="s">
        <v>43</v>
      </c>
      <c r="AJ57" s="361" t="s">
        <v>96</v>
      </c>
      <c r="AK57" s="361" t="s">
        <v>69</v>
      </c>
      <c r="AL57" s="361" t="s">
        <v>77</v>
      </c>
      <c r="AM57" s="431" t="s">
        <v>161</v>
      </c>
      <c r="AN57" s="361" t="str">
        <f>AN21</f>
        <v>2018-19</v>
      </c>
      <c r="AO57" s="361" t="str">
        <f>AO39</f>
        <v>2019-20</v>
      </c>
      <c r="AP57" s="361" t="s">
        <v>174</v>
      </c>
      <c r="AR57" s="361" t="s">
        <v>3</v>
      </c>
      <c r="AS57" s="361" t="s">
        <v>124</v>
      </c>
      <c r="AT57" s="361" t="s">
        <v>123</v>
      </c>
      <c r="AU57" s="361" t="s">
        <v>122</v>
      </c>
      <c r="AV57" s="361" t="s">
        <v>49</v>
      </c>
      <c r="AW57" s="361" t="s">
        <v>48</v>
      </c>
      <c r="AX57" s="361" t="s">
        <v>47</v>
      </c>
      <c r="AY57" s="361" t="s">
        <v>46</v>
      </c>
      <c r="AZ57" s="361" t="s">
        <v>45</v>
      </c>
      <c r="BA57" s="361" t="s">
        <v>44</v>
      </c>
      <c r="BB57" s="361" t="s">
        <v>43</v>
      </c>
      <c r="BC57" s="361" t="s">
        <v>96</v>
      </c>
      <c r="BD57" s="590" t="s">
        <v>69</v>
      </c>
      <c r="BE57" s="362" t="s">
        <v>77</v>
      </c>
      <c r="BF57" s="362" t="s">
        <v>161</v>
      </c>
      <c r="BG57" s="362" t="str">
        <f>BG39</f>
        <v>2018-19</v>
      </c>
      <c r="BH57" s="362" t="str">
        <f>BH39</f>
        <v>2019-20</v>
      </c>
      <c r="BI57" s="362" t="s">
        <v>174</v>
      </c>
      <c r="BJ57" s="116"/>
      <c r="BL57" s="408"/>
      <c r="BM57" s="361" t="s">
        <v>3</v>
      </c>
      <c r="BN57" s="361" t="s">
        <v>124</v>
      </c>
      <c r="BO57" s="361" t="s">
        <v>123</v>
      </c>
      <c r="BP57" s="361" t="s">
        <v>122</v>
      </c>
      <c r="BQ57" s="361" t="s">
        <v>49</v>
      </c>
      <c r="BR57" s="361" t="s">
        <v>48</v>
      </c>
      <c r="BS57" s="361" t="s">
        <v>47</v>
      </c>
      <c r="BT57" s="361" t="s">
        <v>46</v>
      </c>
      <c r="BU57" s="361" t="s">
        <v>45</v>
      </c>
      <c r="BV57" s="361" t="s">
        <v>44</v>
      </c>
      <c r="BW57" s="361" t="s">
        <v>43</v>
      </c>
      <c r="BX57" s="361" t="s">
        <v>96</v>
      </c>
      <c r="BY57" s="590" t="s">
        <v>69</v>
      </c>
      <c r="BZ57" s="362" t="str">
        <f>BZ39</f>
        <v>2016-17</v>
      </c>
      <c r="CA57" s="362" t="str">
        <f>CA39</f>
        <v>2017-18</v>
      </c>
      <c r="CB57" s="362" t="str">
        <f>CB39</f>
        <v>2018-19</v>
      </c>
      <c r="CC57" s="362" t="str">
        <f>CC39</f>
        <v>2019-20</v>
      </c>
      <c r="CD57" s="362" t="s">
        <v>174</v>
      </c>
      <c r="CF57" s="458"/>
      <c r="CG57" s="361" t="s">
        <v>3</v>
      </c>
      <c r="CH57" s="361" t="s">
        <v>124</v>
      </c>
      <c r="CI57" s="361" t="s">
        <v>123</v>
      </c>
      <c r="CJ57" s="361" t="s">
        <v>122</v>
      </c>
      <c r="CK57" s="361" t="s">
        <v>49</v>
      </c>
      <c r="CL57" s="361" t="s">
        <v>48</v>
      </c>
      <c r="CM57" s="361" t="s">
        <v>47</v>
      </c>
      <c r="CN57" s="361" t="s">
        <v>46</v>
      </c>
      <c r="CO57" s="361" t="s">
        <v>45</v>
      </c>
      <c r="CP57" s="361" t="s">
        <v>44</v>
      </c>
      <c r="CQ57" s="361" t="s">
        <v>43</v>
      </c>
      <c r="CR57" s="361" t="s">
        <v>96</v>
      </c>
      <c r="CS57" s="361" t="s">
        <v>69</v>
      </c>
      <c r="CT57" s="361" t="str">
        <f>CT39</f>
        <v>2016-17</v>
      </c>
      <c r="CU57" s="361" t="str">
        <f>CU39</f>
        <v>2017-18</v>
      </c>
      <c r="CV57" s="361" t="str">
        <f>CV39</f>
        <v>2018-19</v>
      </c>
      <c r="CW57" s="361" t="str">
        <f>CW39</f>
        <v>2019-20</v>
      </c>
      <c r="CX57" s="361" t="s">
        <v>174</v>
      </c>
    </row>
    <row r="58" spans="2:102">
      <c r="B58" s="428" t="s">
        <v>72</v>
      </c>
      <c r="C58" s="116">
        <f t="shared" ref="C58:H60" si="162">Z58+BN58*$W$6+BN65*$W$9</f>
        <v>1803.2</v>
      </c>
      <c r="D58" s="116">
        <f t="shared" si="162"/>
        <v>1749.6</v>
      </c>
      <c r="E58" s="116">
        <f t="shared" si="162"/>
        <v>1864.8</v>
      </c>
      <c r="F58" s="116">
        <f t="shared" si="162"/>
        <v>2217.8000000000002</v>
      </c>
      <c r="G58" s="116">
        <f t="shared" si="162"/>
        <v>2273.8000000000002</v>
      </c>
      <c r="H58" s="116">
        <f t="shared" si="162"/>
        <v>2662</v>
      </c>
      <c r="I58" s="116">
        <f t="shared" ref="I58:S60" si="163">AF58+(BT58*$W$6)+(BT65*$W$9)</f>
        <v>2492</v>
      </c>
      <c r="J58" s="116">
        <f t="shared" si="163"/>
        <v>2241.1999999999998</v>
      </c>
      <c r="K58" s="116">
        <f t="shared" si="163"/>
        <v>2342.1999999999998</v>
      </c>
      <c r="L58" s="116">
        <f t="shared" si="163"/>
        <v>2506.1999999999998</v>
      </c>
      <c r="M58" s="116">
        <f t="shared" si="163"/>
        <v>2316.6</v>
      </c>
      <c r="N58" s="116">
        <f t="shared" si="163"/>
        <v>2219</v>
      </c>
      <c r="O58" s="116">
        <f t="shared" si="163"/>
        <v>2166.4</v>
      </c>
      <c r="P58" s="116">
        <f t="shared" si="163"/>
        <v>2283.8000000000002</v>
      </c>
      <c r="Q58" s="116">
        <f t="shared" si="163"/>
        <v>2376.8000000000002</v>
      </c>
      <c r="R58" s="116">
        <f t="shared" si="163"/>
        <v>2470.6</v>
      </c>
      <c r="S58" s="116">
        <f t="shared" si="163"/>
        <v>2168</v>
      </c>
      <c r="T58" s="432"/>
      <c r="U58" s="433">
        <v>280.96789535856732</v>
      </c>
      <c r="V58" s="116"/>
      <c r="W58" s="360"/>
      <c r="X58" s="360"/>
      <c r="Y58" s="428" t="s">
        <v>72</v>
      </c>
      <c r="Z58" s="116">
        <v>1294</v>
      </c>
      <c r="AA58" s="116">
        <v>1260</v>
      </c>
      <c r="AB58" s="116">
        <v>1338</v>
      </c>
      <c r="AC58" s="116">
        <v>1577</v>
      </c>
      <c r="AD58" s="116">
        <v>1639</v>
      </c>
      <c r="AE58" s="116">
        <v>1916</v>
      </c>
      <c r="AF58" s="116">
        <v>1793</v>
      </c>
      <c r="AG58" s="116">
        <v>1647</v>
      </c>
      <c r="AH58" s="434">
        <v>1745</v>
      </c>
      <c r="AI58" s="116">
        <v>1863</v>
      </c>
      <c r="AJ58" s="116">
        <v>1728</v>
      </c>
      <c r="AK58" s="116">
        <v>1664</v>
      </c>
      <c r="AL58" s="116">
        <v>1654</v>
      </c>
      <c r="AM58" s="434">
        <v>1734</v>
      </c>
      <c r="AN58" s="116">
        <v>1775</v>
      </c>
      <c r="AO58" s="116">
        <v>1918</v>
      </c>
      <c r="AP58" s="116">
        <v>1697</v>
      </c>
      <c r="AR58" s="428" t="s">
        <v>130</v>
      </c>
      <c r="AS58" s="116">
        <v>0</v>
      </c>
      <c r="AT58" s="116">
        <v>0</v>
      </c>
      <c r="AU58" s="116">
        <v>0</v>
      </c>
      <c r="AV58" s="116">
        <v>0</v>
      </c>
      <c r="AW58" s="116">
        <v>0</v>
      </c>
      <c r="AX58" s="116">
        <v>0</v>
      </c>
      <c r="AY58" s="116">
        <v>0</v>
      </c>
      <c r="AZ58" s="116">
        <v>0</v>
      </c>
      <c r="BA58" s="116">
        <v>0</v>
      </c>
      <c r="BB58" s="116">
        <v>0</v>
      </c>
      <c r="BC58" s="116">
        <v>0</v>
      </c>
      <c r="BD58" s="591">
        <v>0</v>
      </c>
      <c r="BE58" s="364">
        <v>0</v>
      </c>
      <c r="BF58" s="364">
        <v>0</v>
      </c>
      <c r="BG58" s="364">
        <v>0</v>
      </c>
      <c r="BH58" s="364">
        <v>0</v>
      </c>
      <c r="BI58" s="364"/>
      <c r="BJ58" s="116"/>
      <c r="BL58" s="700" t="s">
        <v>99</v>
      </c>
      <c r="BM58" s="428" t="s">
        <v>72</v>
      </c>
      <c r="BN58" s="116">
        <v>604</v>
      </c>
      <c r="BO58" s="375">
        <v>587</v>
      </c>
      <c r="BP58" s="375">
        <v>626</v>
      </c>
      <c r="BQ58" s="116">
        <v>771</v>
      </c>
      <c r="BR58" s="375">
        <v>766</v>
      </c>
      <c r="BS58" s="375">
        <v>910</v>
      </c>
      <c r="BT58" s="375">
        <v>835</v>
      </c>
      <c r="BU58" s="364">
        <v>719</v>
      </c>
      <c r="BV58" s="364">
        <v>724</v>
      </c>
      <c r="BW58" s="364">
        <v>779</v>
      </c>
      <c r="BX58" s="364">
        <v>712</v>
      </c>
      <c r="BY58" s="591">
        <v>665</v>
      </c>
      <c r="BZ58" s="364">
        <v>623</v>
      </c>
      <c r="CA58" s="364">
        <v>671</v>
      </c>
      <c r="CB58" s="364">
        <v>736</v>
      </c>
      <c r="CC58" s="364">
        <v>682</v>
      </c>
      <c r="CD58" s="364">
        <v>575</v>
      </c>
      <c r="CF58" s="694" t="s">
        <v>51</v>
      </c>
      <c r="CG58" s="435" t="s">
        <v>72</v>
      </c>
      <c r="CH58" s="364">
        <v>38</v>
      </c>
      <c r="CI58" s="374">
        <v>37</v>
      </c>
      <c r="CJ58" s="374">
        <v>44</v>
      </c>
      <c r="CK58" s="364">
        <v>37</v>
      </c>
      <c r="CL58" s="374">
        <v>32</v>
      </c>
      <c r="CM58" s="374">
        <v>28</v>
      </c>
      <c r="CN58" s="374">
        <v>43</v>
      </c>
      <c r="CO58" s="364">
        <v>25</v>
      </c>
      <c r="CP58" s="364">
        <v>31</v>
      </c>
      <c r="CQ58" s="364">
        <v>24</v>
      </c>
      <c r="CR58" s="116">
        <v>28</v>
      </c>
      <c r="CS58" s="116">
        <v>29</v>
      </c>
      <c r="CT58" s="116">
        <v>25</v>
      </c>
      <c r="CU58" s="116">
        <v>23</v>
      </c>
      <c r="CV58" s="116">
        <v>20</v>
      </c>
      <c r="CW58" s="116">
        <v>11</v>
      </c>
      <c r="CX58" s="116">
        <v>15</v>
      </c>
    </row>
    <row r="59" spans="2:102" ht="18" customHeight="1">
      <c r="B59" s="428" t="s">
        <v>73</v>
      </c>
      <c r="C59" s="116">
        <f t="shared" si="162"/>
        <v>1631.2</v>
      </c>
      <c r="D59" s="116">
        <f t="shared" si="162"/>
        <v>1662.8</v>
      </c>
      <c r="E59" s="116">
        <f t="shared" si="162"/>
        <v>1558.4</v>
      </c>
      <c r="F59" s="116">
        <f t="shared" si="162"/>
        <v>1695.4</v>
      </c>
      <c r="G59" s="116">
        <f t="shared" si="162"/>
        <v>1954.8000000000002</v>
      </c>
      <c r="H59" s="116">
        <f t="shared" si="162"/>
        <v>2098.6</v>
      </c>
      <c r="I59" s="116">
        <f t="shared" si="163"/>
        <v>2351.8000000000002</v>
      </c>
      <c r="J59" s="116">
        <f t="shared" si="163"/>
        <v>2117.8000000000002</v>
      </c>
      <c r="K59" s="116">
        <f t="shared" si="163"/>
        <v>2150.6</v>
      </c>
      <c r="L59" s="116">
        <f t="shared" si="163"/>
        <v>2244</v>
      </c>
      <c r="M59" s="116">
        <f t="shared" si="163"/>
        <v>2417.4</v>
      </c>
      <c r="N59" s="116">
        <f t="shared" si="163"/>
        <v>2390.4</v>
      </c>
      <c r="O59" s="116">
        <f t="shared" si="163"/>
        <v>2317</v>
      </c>
      <c r="P59" s="116">
        <f t="shared" si="163"/>
        <v>2259.6</v>
      </c>
      <c r="Q59" s="116">
        <f t="shared" si="163"/>
        <v>2294.8000000000002</v>
      </c>
      <c r="R59" s="116">
        <f t="shared" si="163"/>
        <v>2411</v>
      </c>
      <c r="S59" s="116">
        <f t="shared" si="163"/>
        <v>2438.8000000000002</v>
      </c>
      <c r="T59" s="432"/>
      <c r="U59" s="433">
        <v>303.75969742178904</v>
      </c>
      <c r="V59" s="116"/>
      <c r="W59" s="360"/>
      <c r="X59" s="360"/>
      <c r="Y59" s="428" t="s">
        <v>73</v>
      </c>
      <c r="Z59" s="116">
        <v>1178</v>
      </c>
      <c r="AA59" s="116">
        <v>1205</v>
      </c>
      <c r="AB59" s="116">
        <v>1131</v>
      </c>
      <c r="AC59" s="116">
        <v>1218</v>
      </c>
      <c r="AD59" s="116">
        <v>1384</v>
      </c>
      <c r="AE59" s="116">
        <v>1496</v>
      </c>
      <c r="AF59" s="116">
        <v>1664</v>
      </c>
      <c r="AG59" s="116">
        <v>1523</v>
      </c>
      <c r="AH59" s="434">
        <v>1561</v>
      </c>
      <c r="AI59" s="116">
        <v>1636</v>
      </c>
      <c r="AJ59" s="116">
        <v>1764</v>
      </c>
      <c r="AK59" s="116">
        <v>1722</v>
      </c>
      <c r="AL59" s="116">
        <v>1702</v>
      </c>
      <c r="AM59" s="434">
        <v>1678</v>
      </c>
      <c r="AN59" s="116">
        <v>1714</v>
      </c>
      <c r="AO59" s="116">
        <v>1809</v>
      </c>
      <c r="AP59" s="116">
        <v>1888</v>
      </c>
      <c r="AR59" s="363" t="s">
        <v>162</v>
      </c>
      <c r="AS59" s="116">
        <v>0</v>
      </c>
      <c r="AT59" s="375">
        <v>0</v>
      </c>
      <c r="AU59" s="375">
        <v>0</v>
      </c>
      <c r="AV59" s="116">
        <v>0</v>
      </c>
      <c r="AW59" s="375">
        <v>0</v>
      </c>
      <c r="AX59" s="375">
        <v>0</v>
      </c>
      <c r="AY59" s="375">
        <v>0</v>
      </c>
      <c r="AZ59" s="375">
        <v>0</v>
      </c>
      <c r="BA59" s="116">
        <v>0</v>
      </c>
      <c r="BB59" s="375">
        <v>0</v>
      </c>
      <c r="BC59" s="116">
        <v>0</v>
      </c>
      <c r="BD59" s="522">
        <v>54</v>
      </c>
      <c r="BE59" s="116">
        <v>37</v>
      </c>
      <c r="BF59" s="116">
        <v>49</v>
      </c>
      <c r="BG59" s="116">
        <v>49</v>
      </c>
      <c r="BH59" s="116">
        <v>49</v>
      </c>
      <c r="BI59" s="116">
        <v>65</v>
      </c>
      <c r="BJ59" s="116"/>
      <c r="BL59" s="701"/>
      <c r="BM59" s="428" t="s">
        <v>73</v>
      </c>
      <c r="BN59" s="116">
        <v>469</v>
      </c>
      <c r="BO59" s="375">
        <v>501</v>
      </c>
      <c r="BP59" s="375">
        <v>458</v>
      </c>
      <c r="BQ59" s="116">
        <v>538</v>
      </c>
      <c r="BR59" s="375">
        <v>641</v>
      </c>
      <c r="BS59" s="375">
        <v>667</v>
      </c>
      <c r="BT59" s="375">
        <v>771</v>
      </c>
      <c r="BU59" s="116">
        <v>671</v>
      </c>
      <c r="BV59" s="116">
        <v>662</v>
      </c>
      <c r="BW59" s="116">
        <v>700</v>
      </c>
      <c r="BX59" s="116">
        <v>748</v>
      </c>
      <c r="BY59" s="522">
        <v>778</v>
      </c>
      <c r="BZ59" s="116">
        <v>695</v>
      </c>
      <c r="CA59" s="116">
        <v>672</v>
      </c>
      <c r="CB59" s="116">
        <v>686</v>
      </c>
      <c r="CC59" s="116">
        <v>710</v>
      </c>
      <c r="CD59" s="116">
        <v>651</v>
      </c>
      <c r="CF59" s="692"/>
      <c r="CG59" s="428" t="s">
        <v>73</v>
      </c>
      <c r="CH59" s="116">
        <v>108</v>
      </c>
      <c r="CI59" s="375">
        <v>84</v>
      </c>
      <c r="CJ59" s="375">
        <v>96</v>
      </c>
      <c r="CK59" s="116">
        <v>72</v>
      </c>
      <c r="CL59" s="375">
        <v>92</v>
      </c>
      <c r="CM59" s="375">
        <v>96</v>
      </c>
      <c r="CN59" s="375">
        <v>99</v>
      </c>
      <c r="CO59" s="116">
        <v>73</v>
      </c>
      <c r="CP59" s="116">
        <v>85</v>
      </c>
      <c r="CQ59" s="116">
        <v>59</v>
      </c>
      <c r="CR59" s="116">
        <v>73</v>
      </c>
      <c r="CS59" s="116">
        <v>66</v>
      </c>
      <c r="CT59" s="116">
        <v>80</v>
      </c>
      <c r="CU59" s="116">
        <v>59</v>
      </c>
      <c r="CV59" s="116">
        <v>59</v>
      </c>
      <c r="CW59" s="116">
        <v>53</v>
      </c>
      <c r="CX59" s="116">
        <v>45</v>
      </c>
    </row>
    <row r="60" spans="2:102">
      <c r="B60" s="428" t="s">
        <v>74</v>
      </c>
      <c r="C60" s="116">
        <f t="shared" si="162"/>
        <v>1689.4</v>
      </c>
      <c r="D60" s="116">
        <f t="shared" si="162"/>
        <v>1779.8</v>
      </c>
      <c r="E60" s="116">
        <f t="shared" si="162"/>
        <v>1773.8</v>
      </c>
      <c r="F60" s="116">
        <f t="shared" si="162"/>
        <v>1777.4</v>
      </c>
      <c r="G60" s="116">
        <f t="shared" si="162"/>
        <v>1958.2</v>
      </c>
      <c r="H60" s="116">
        <f t="shared" si="162"/>
        <v>2287.8000000000002</v>
      </c>
      <c r="I60" s="116">
        <f t="shared" si="163"/>
        <v>2350.8000000000002</v>
      </c>
      <c r="J60" s="116">
        <f t="shared" si="163"/>
        <v>2420.6</v>
      </c>
      <c r="K60" s="116">
        <f t="shared" si="163"/>
        <v>2329.8000000000002</v>
      </c>
      <c r="L60" s="116">
        <f t="shared" si="163"/>
        <v>2422</v>
      </c>
      <c r="M60" s="116">
        <f t="shared" si="163"/>
        <v>2583.1999999999998</v>
      </c>
      <c r="N60" s="116">
        <f t="shared" si="163"/>
        <v>2778.6</v>
      </c>
      <c r="O60" s="116">
        <f t="shared" si="163"/>
        <v>2770</v>
      </c>
      <c r="P60" s="116">
        <f t="shared" si="163"/>
        <v>2777</v>
      </c>
      <c r="Q60" s="116">
        <f t="shared" si="163"/>
        <v>2679</v>
      </c>
      <c r="R60" s="116">
        <f t="shared" si="163"/>
        <v>2803.4</v>
      </c>
      <c r="S60" s="116">
        <f t="shared" si="163"/>
        <v>2791.4</v>
      </c>
      <c r="T60" s="116"/>
      <c r="U60" s="433">
        <v>350.58250510955224</v>
      </c>
      <c r="V60" s="116"/>
      <c r="W60" s="360"/>
      <c r="X60" s="360"/>
      <c r="Y60" s="428" t="s">
        <v>74</v>
      </c>
      <c r="Z60" s="116">
        <v>1195</v>
      </c>
      <c r="AA60" s="116">
        <v>1244</v>
      </c>
      <c r="AB60" s="116">
        <v>1256</v>
      </c>
      <c r="AC60" s="116">
        <v>1243</v>
      </c>
      <c r="AD60" s="116">
        <v>1370</v>
      </c>
      <c r="AE60" s="116">
        <v>1552</v>
      </c>
      <c r="AF60" s="116">
        <v>1621</v>
      </c>
      <c r="AG60" s="116">
        <v>1661</v>
      </c>
      <c r="AH60" s="434">
        <v>1619</v>
      </c>
      <c r="AI60" s="116">
        <v>1702</v>
      </c>
      <c r="AJ60" s="116">
        <v>1815</v>
      </c>
      <c r="AK60" s="116">
        <v>1942</v>
      </c>
      <c r="AL60" s="116">
        <v>1952</v>
      </c>
      <c r="AM60" s="434">
        <v>1993</v>
      </c>
      <c r="AN60" s="116">
        <v>1914</v>
      </c>
      <c r="AO60" s="116">
        <v>2049</v>
      </c>
      <c r="AP60" s="116">
        <v>2048</v>
      </c>
      <c r="AR60" s="428" t="s">
        <v>71</v>
      </c>
      <c r="AS60" s="116">
        <v>1204</v>
      </c>
      <c r="AT60" s="116">
        <v>1121</v>
      </c>
      <c r="AU60" s="116">
        <v>1116</v>
      </c>
      <c r="AV60" s="116">
        <v>1258</v>
      </c>
      <c r="AW60" s="116">
        <v>1256</v>
      </c>
      <c r="AX60" s="116">
        <v>1275</v>
      </c>
      <c r="AY60" s="116">
        <v>1320</v>
      </c>
      <c r="AZ60" s="116">
        <v>1514</v>
      </c>
      <c r="BA60" s="116">
        <v>1638</v>
      </c>
      <c r="BB60" s="116">
        <v>1756</v>
      </c>
      <c r="BC60" s="116">
        <v>1825</v>
      </c>
      <c r="BD60" s="522">
        <v>1997</v>
      </c>
      <c r="BE60" s="116">
        <v>1993</v>
      </c>
      <c r="BF60" s="116">
        <v>2009</v>
      </c>
      <c r="BG60" s="116">
        <v>2060</v>
      </c>
      <c r="BH60" s="116">
        <v>2026</v>
      </c>
      <c r="BI60" s="116">
        <v>2102</v>
      </c>
      <c r="BL60" s="701"/>
      <c r="BM60" s="428" t="s">
        <v>74</v>
      </c>
      <c r="BN60" s="116">
        <v>448</v>
      </c>
      <c r="BO60" s="375">
        <v>486</v>
      </c>
      <c r="BP60" s="375">
        <v>481</v>
      </c>
      <c r="BQ60" s="116">
        <v>498</v>
      </c>
      <c r="BR60" s="375">
        <v>549</v>
      </c>
      <c r="BS60" s="375">
        <v>676</v>
      </c>
      <c r="BT60" s="375">
        <v>686</v>
      </c>
      <c r="BU60" s="116">
        <v>732</v>
      </c>
      <c r="BV60" s="116">
        <v>686</v>
      </c>
      <c r="BW60" s="116">
        <v>725</v>
      </c>
      <c r="BX60" s="116">
        <v>739</v>
      </c>
      <c r="BY60" s="522">
        <v>852</v>
      </c>
      <c r="BZ60" s="116">
        <v>825</v>
      </c>
      <c r="CA60" s="116">
        <v>815</v>
      </c>
      <c r="CB60" s="116">
        <v>780</v>
      </c>
      <c r="CC60" s="116">
        <v>788</v>
      </c>
      <c r="CD60" s="116">
        <v>788</v>
      </c>
      <c r="CF60" s="692"/>
      <c r="CG60" s="428" t="s">
        <v>74</v>
      </c>
      <c r="CH60" s="116">
        <v>242</v>
      </c>
      <c r="CI60" s="375">
        <v>240</v>
      </c>
      <c r="CJ60" s="375">
        <v>194</v>
      </c>
      <c r="CK60" s="116">
        <v>210</v>
      </c>
      <c r="CL60" s="375">
        <v>225</v>
      </c>
      <c r="CM60" s="375">
        <v>263</v>
      </c>
      <c r="CN60" s="375">
        <v>247</v>
      </c>
      <c r="CO60" s="116">
        <v>239</v>
      </c>
      <c r="CP60" s="116">
        <v>199</v>
      </c>
      <c r="CQ60" s="116">
        <v>177</v>
      </c>
      <c r="CR60" s="116">
        <v>226</v>
      </c>
      <c r="CS60" s="116">
        <v>203</v>
      </c>
      <c r="CT60" s="116">
        <v>217</v>
      </c>
      <c r="CU60" s="116">
        <v>189</v>
      </c>
      <c r="CV60" s="116">
        <v>197</v>
      </c>
      <c r="CW60" s="116">
        <v>175</v>
      </c>
      <c r="CX60" s="116">
        <v>154</v>
      </c>
    </row>
    <row r="61" spans="2:102">
      <c r="B61" s="428" t="s">
        <v>186</v>
      </c>
      <c r="C61" s="116">
        <f t="shared" ref="C61:S61" si="164">Z61+(BN62*$W$12)*$W$6+(BN69*$W$12)*$W$9</f>
        <v>0</v>
      </c>
      <c r="D61" s="116">
        <f t="shared" si="164"/>
        <v>0</v>
      </c>
      <c r="E61" s="116">
        <f t="shared" si="164"/>
        <v>0</v>
      </c>
      <c r="F61" s="116">
        <f t="shared" si="164"/>
        <v>0</v>
      </c>
      <c r="G61" s="116">
        <f t="shared" si="164"/>
        <v>0</v>
      </c>
      <c r="H61" s="116">
        <f t="shared" si="164"/>
        <v>0</v>
      </c>
      <c r="I61" s="116">
        <f t="shared" si="164"/>
        <v>0</v>
      </c>
      <c r="J61" s="116">
        <f t="shared" si="164"/>
        <v>0</v>
      </c>
      <c r="K61" s="116">
        <f t="shared" si="164"/>
        <v>0</v>
      </c>
      <c r="L61" s="116">
        <f t="shared" si="164"/>
        <v>0</v>
      </c>
      <c r="M61" s="116">
        <f t="shared" si="164"/>
        <v>0</v>
      </c>
      <c r="N61" s="116">
        <f t="shared" si="164"/>
        <v>47.1</v>
      </c>
      <c r="O61" s="116">
        <f t="shared" si="164"/>
        <v>31.1</v>
      </c>
      <c r="P61" s="116">
        <f t="shared" si="164"/>
        <v>37.6</v>
      </c>
      <c r="Q61" s="116">
        <f t="shared" si="164"/>
        <v>36.4</v>
      </c>
      <c r="R61" s="116">
        <f t="shared" si="164"/>
        <v>37.9</v>
      </c>
      <c r="S61" s="116">
        <f t="shared" si="164"/>
        <v>49.2</v>
      </c>
      <c r="T61" s="116"/>
      <c r="U61" s="433"/>
      <c r="V61" s="116"/>
      <c r="W61" s="360"/>
      <c r="X61" s="360"/>
      <c r="Y61" s="428" t="s">
        <v>186</v>
      </c>
      <c r="Z61" s="116">
        <f t="shared" ref="Z61:AP61" si="165">AS59*$W$12</f>
        <v>0</v>
      </c>
      <c r="AA61" s="116">
        <f t="shared" si="165"/>
        <v>0</v>
      </c>
      <c r="AB61" s="116">
        <f t="shared" si="165"/>
        <v>0</v>
      </c>
      <c r="AC61" s="116">
        <f t="shared" si="165"/>
        <v>0</v>
      </c>
      <c r="AD61" s="116">
        <f t="shared" si="165"/>
        <v>0</v>
      </c>
      <c r="AE61" s="116">
        <f t="shared" si="165"/>
        <v>0</v>
      </c>
      <c r="AF61" s="116">
        <f t="shared" si="165"/>
        <v>0</v>
      </c>
      <c r="AG61" s="116">
        <f t="shared" si="165"/>
        <v>0</v>
      </c>
      <c r="AH61" s="434">
        <f t="shared" si="165"/>
        <v>0</v>
      </c>
      <c r="AI61" s="116">
        <f t="shared" si="165"/>
        <v>0</v>
      </c>
      <c r="AJ61" s="116">
        <f t="shared" si="165"/>
        <v>0</v>
      </c>
      <c r="AK61" s="116">
        <f t="shared" si="165"/>
        <v>27</v>
      </c>
      <c r="AL61" s="116">
        <f t="shared" si="165"/>
        <v>18.5</v>
      </c>
      <c r="AM61" s="434">
        <f>BF59*$W$12</f>
        <v>24.5</v>
      </c>
      <c r="AN61" s="116">
        <f t="shared" si="165"/>
        <v>24.5</v>
      </c>
      <c r="AO61" s="116">
        <f t="shared" si="165"/>
        <v>24.5</v>
      </c>
      <c r="AP61" s="116">
        <f t="shared" si="165"/>
        <v>32.5</v>
      </c>
      <c r="AR61" s="428" t="s">
        <v>131</v>
      </c>
      <c r="AS61" s="116">
        <v>382</v>
      </c>
      <c r="AT61" s="116">
        <v>347</v>
      </c>
      <c r="AU61" s="116">
        <v>366</v>
      </c>
      <c r="AV61" s="116">
        <v>390</v>
      </c>
      <c r="AW61" s="116">
        <v>377</v>
      </c>
      <c r="AX61" s="116">
        <v>407</v>
      </c>
      <c r="AY61" s="116">
        <v>417</v>
      </c>
      <c r="AZ61" s="116">
        <v>481</v>
      </c>
      <c r="BA61" s="116">
        <v>429</v>
      </c>
      <c r="BB61" s="116">
        <v>421</v>
      </c>
      <c r="BC61" s="116">
        <v>414</v>
      </c>
      <c r="BD61" s="522">
        <v>373</v>
      </c>
      <c r="BE61" s="116">
        <v>344</v>
      </c>
      <c r="BF61" s="116">
        <v>378</v>
      </c>
      <c r="BG61" s="116">
        <v>381</v>
      </c>
      <c r="BH61" s="116">
        <v>398</v>
      </c>
      <c r="BI61" s="116">
        <v>381</v>
      </c>
      <c r="BL61" s="701"/>
      <c r="BM61" s="428" t="s">
        <v>36</v>
      </c>
      <c r="BN61" s="116">
        <v>0</v>
      </c>
      <c r="BO61" s="375">
        <v>0</v>
      </c>
      <c r="BP61" s="375">
        <v>0</v>
      </c>
      <c r="BQ61" s="116">
        <v>0</v>
      </c>
      <c r="BR61" s="375">
        <v>0</v>
      </c>
      <c r="BS61" s="375">
        <v>0</v>
      </c>
      <c r="BT61" s="375">
        <v>0</v>
      </c>
      <c r="BU61" s="375">
        <v>0</v>
      </c>
      <c r="BV61" s="116">
        <v>0</v>
      </c>
      <c r="BW61" s="116">
        <v>0</v>
      </c>
      <c r="BX61" s="375">
        <v>0</v>
      </c>
      <c r="BY61" s="594">
        <v>0</v>
      </c>
      <c r="BZ61" s="375">
        <v>0</v>
      </c>
      <c r="CA61" s="375">
        <v>0</v>
      </c>
      <c r="CB61" s="375">
        <v>0</v>
      </c>
      <c r="CC61" s="375">
        <v>0</v>
      </c>
      <c r="CD61" s="375"/>
      <c r="CF61" s="692"/>
      <c r="CG61" s="428" t="s">
        <v>36</v>
      </c>
      <c r="CH61" s="116">
        <v>0</v>
      </c>
      <c r="CI61" s="375">
        <v>0</v>
      </c>
      <c r="CJ61" s="375">
        <v>0</v>
      </c>
      <c r="CK61" s="116">
        <v>0</v>
      </c>
      <c r="CL61" s="375">
        <v>0</v>
      </c>
      <c r="CM61" s="375">
        <v>0</v>
      </c>
      <c r="CN61" s="375">
        <v>0</v>
      </c>
      <c r="CO61" s="375">
        <v>0</v>
      </c>
      <c r="CP61" s="116">
        <v>0</v>
      </c>
      <c r="CQ61" s="116">
        <v>0</v>
      </c>
      <c r="CR61" s="375">
        <v>0</v>
      </c>
      <c r="CS61" s="375">
        <v>0</v>
      </c>
      <c r="CT61" s="375">
        <v>0</v>
      </c>
      <c r="CU61" s="375">
        <v>0</v>
      </c>
      <c r="CV61" s="375">
        <v>0</v>
      </c>
      <c r="CW61" s="375">
        <v>0</v>
      </c>
      <c r="CX61" s="375"/>
    </row>
    <row r="62" spans="2:102">
      <c r="B62" s="428" t="s">
        <v>36</v>
      </c>
      <c r="C62" s="116">
        <f t="shared" ref="C62:R62" si="166">Z62+(BN61*$W$6)+(BN68*$W$9)</f>
        <v>0</v>
      </c>
      <c r="D62" s="116">
        <f t="shared" si="166"/>
        <v>0</v>
      </c>
      <c r="E62" s="116">
        <f t="shared" si="166"/>
        <v>0</v>
      </c>
      <c r="F62" s="116">
        <f t="shared" si="166"/>
        <v>0</v>
      </c>
      <c r="G62" s="116">
        <f t="shared" si="166"/>
        <v>0</v>
      </c>
      <c r="H62" s="116">
        <f t="shared" si="166"/>
        <v>0</v>
      </c>
      <c r="I62" s="116">
        <f t="shared" si="166"/>
        <v>0</v>
      </c>
      <c r="J62" s="116">
        <f t="shared" si="166"/>
        <v>0</v>
      </c>
      <c r="K62" s="116">
        <f t="shared" si="166"/>
        <v>0</v>
      </c>
      <c r="L62" s="116">
        <f t="shared" si="166"/>
        <v>0</v>
      </c>
      <c r="M62" s="116">
        <f t="shared" si="166"/>
        <v>0</v>
      </c>
      <c r="N62" s="116">
        <f t="shared" si="166"/>
        <v>0</v>
      </c>
      <c r="O62" s="116">
        <f t="shared" si="166"/>
        <v>0</v>
      </c>
      <c r="P62" s="116">
        <f t="shared" si="166"/>
        <v>0</v>
      </c>
      <c r="Q62" s="116">
        <f t="shared" si="166"/>
        <v>0</v>
      </c>
      <c r="R62" s="375">
        <f t="shared" si="166"/>
        <v>0</v>
      </c>
      <c r="S62" s="517"/>
      <c r="T62" s="116"/>
      <c r="U62" s="433"/>
      <c r="V62" s="116"/>
      <c r="W62" s="360"/>
      <c r="X62" s="360"/>
      <c r="Y62" s="428" t="s">
        <v>36</v>
      </c>
      <c r="Z62" s="116">
        <f t="shared" ref="Z62:AO62" si="167">AS58</f>
        <v>0</v>
      </c>
      <c r="AA62" s="116">
        <f t="shared" si="167"/>
        <v>0</v>
      </c>
      <c r="AB62" s="116">
        <f t="shared" si="167"/>
        <v>0</v>
      </c>
      <c r="AC62" s="116">
        <f t="shared" si="167"/>
        <v>0</v>
      </c>
      <c r="AD62" s="116">
        <f t="shared" si="167"/>
        <v>0</v>
      </c>
      <c r="AE62" s="116">
        <f t="shared" si="167"/>
        <v>0</v>
      </c>
      <c r="AF62" s="116">
        <f t="shared" si="167"/>
        <v>0</v>
      </c>
      <c r="AG62" s="116">
        <f t="shared" si="167"/>
        <v>0</v>
      </c>
      <c r="AH62" s="434">
        <f t="shared" si="167"/>
        <v>0</v>
      </c>
      <c r="AI62" s="116">
        <f t="shared" si="167"/>
        <v>0</v>
      </c>
      <c r="AJ62" s="116">
        <f t="shared" si="167"/>
        <v>0</v>
      </c>
      <c r="AK62" s="116">
        <f t="shared" si="167"/>
        <v>0</v>
      </c>
      <c r="AL62" s="116">
        <f t="shared" si="167"/>
        <v>0</v>
      </c>
      <c r="AM62" s="434">
        <f t="shared" si="167"/>
        <v>0</v>
      </c>
      <c r="AN62" s="116">
        <f t="shared" si="167"/>
        <v>0</v>
      </c>
      <c r="AO62" s="116">
        <f t="shared" si="167"/>
        <v>0</v>
      </c>
      <c r="AP62" s="116"/>
      <c r="AQ62" s="213"/>
      <c r="AR62" s="428" t="s">
        <v>132</v>
      </c>
      <c r="AS62" s="116">
        <v>9</v>
      </c>
      <c r="AT62" s="116">
        <v>23</v>
      </c>
      <c r="AU62" s="116">
        <v>13</v>
      </c>
      <c r="AV62" s="116">
        <v>10</v>
      </c>
      <c r="AW62" s="116">
        <v>27</v>
      </c>
      <c r="AX62" s="116">
        <v>20</v>
      </c>
      <c r="AY62" s="116">
        <v>15</v>
      </c>
      <c r="AZ62" s="116">
        <v>9</v>
      </c>
      <c r="BA62" s="116">
        <v>17</v>
      </c>
      <c r="BB62" s="116">
        <v>12</v>
      </c>
      <c r="BC62" s="116">
        <v>14</v>
      </c>
      <c r="BD62" s="522">
        <v>12</v>
      </c>
      <c r="BE62" s="116">
        <v>14</v>
      </c>
      <c r="BF62" s="116">
        <v>16</v>
      </c>
      <c r="BG62" s="116">
        <v>19</v>
      </c>
      <c r="BH62" s="116">
        <v>15</v>
      </c>
      <c r="BI62" s="116">
        <v>13</v>
      </c>
      <c r="BL62" s="701"/>
      <c r="BM62" s="363" t="s">
        <v>162</v>
      </c>
      <c r="BN62" s="116">
        <v>0</v>
      </c>
      <c r="BO62" s="375">
        <v>0</v>
      </c>
      <c r="BP62" s="375">
        <v>0</v>
      </c>
      <c r="BQ62" s="116">
        <v>0</v>
      </c>
      <c r="BR62" s="375">
        <v>0</v>
      </c>
      <c r="BS62" s="375">
        <v>0</v>
      </c>
      <c r="BT62" s="375">
        <v>0</v>
      </c>
      <c r="BU62" s="375">
        <v>0</v>
      </c>
      <c r="BV62" s="116">
        <v>0</v>
      </c>
      <c r="BW62" s="375">
        <v>0</v>
      </c>
      <c r="BX62" s="116">
        <v>0</v>
      </c>
      <c r="BY62" s="594">
        <v>39</v>
      </c>
      <c r="BZ62" s="375">
        <v>19</v>
      </c>
      <c r="CA62" s="375">
        <v>19</v>
      </c>
      <c r="CB62" s="375">
        <v>16</v>
      </c>
      <c r="CC62" s="375">
        <v>21</v>
      </c>
      <c r="CD62" s="375">
        <v>33</v>
      </c>
      <c r="CF62" s="692"/>
      <c r="CG62" s="363" t="s">
        <v>162</v>
      </c>
      <c r="CH62" s="116">
        <v>0</v>
      </c>
      <c r="CI62" s="375">
        <v>0</v>
      </c>
      <c r="CJ62" s="375">
        <v>0</v>
      </c>
      <c r="CK62" s="116">
        <v>0</v>
      </c>
      <c r="CL62" s="375">
        <v>0</v>
      </c>
      <c r="CM62" s="375">
        <v>0</v>
      </c>
      <c r="CN62" s="375">
        <v>0</v>
      </c>
      <c r="CO62" s="375">
        <v>0</v>
      </c>
      <c r="CP62" s="116">
        <v>0</v>
      </c>
      <c r="CQ62" s="375">
        <v>0</v>
      </c>
      <c r="CR62" s="116">
        <v>0</v>
      </c>
      <c r="CS62" s="375">
        <v>17</v>
      </c>
      <c r="CT62" s="375">
        <v>13</v>
      </c>
      <c r="CU62" s="375">
        <v>11</v>
      </c>
      <c r="CV62" s="375">
        <v>11</v>
      </c>
      <c r="CW62" s="375">
        <v>14</v>
      </c>
      <c r="CX62" s="375">
        <v>11</v>
      </c>
    </row>
    <row r="63" spans="2:102">
      <c r="B63" s="428" t="s">
        <v>71</v>
      </c>
      <c r="C63" s="116">
        <f t="shared" ref="C63:H63" si="168">Z63+BN63*$W$6+BN70*$W$9</f>
        <v>1720.2</v>
      </c>
      <c r="D63" s="116">
        <f t="shared" si="168"/>
        <v>1642</v>
      </c>
      <c r="E63" s="116">
        <f t="shared" si="168"/>
        <v>1622.6</v>
      </c>
      <c r="F63" s="116">
        <f t="shared" si="168"/>
        <v>1847.4</v>
      </c>
      <c r="G63" s="116">
        <f t="shared" si="168"/>
        <v>1870.4</v>
      </c>
      <c r="H63" s="116">
        <f t="shared" si="168"/>
        <v>1875</v>
      </c>
      <c r="I63" s="116">
        <f t="shared" ref="I63:S63" si="169">AF63+(BT63*$W$6)+(BT70*$W$9)</f>
        <v>1964.2</v>
      </c>
      <c r="J63" s="116">
        <f t="shared" si="169"/>
        <v>2285.1999999999998</v>
      </c>
      <c r="K63" s="116">
        <f t="shared" si="169"/>
        <v>2476</v>
      </c>
      <c r="L63" s="116">
        <f t="shared" si="169"/>
        <v>2627.6</v>
      </c>
      <c r="M63" s="116">
        <f t="shared" si="169"/>
        <v>2708.4</v>
      </c>
      <c r="N63" s="116">
        <f t="shared" si="169"/>
        <v>2938.2</v>
      </c>
      <c r="O63" s="116">
        <f t="shared" si="169"/>
        <v>2932.4</v>
      </c>
      <c r="P63" s="116">
        <f t="shared" si="169"/>
        <v>2956.4</v>
      </c>
      <c r="Q63" s="116">
        <f t="shared" si="169"/>
        <v>2996</v>
      </c>
      <c r="R63" s="116">
        <f t="shared" si="169"/>
        <v>2914.6</v>
      </c>
      <c r="S63" s="116">
        <f t="shared" si="169"/>
        <v>3030.4</v>
      </c>
      <c r="T63" s="116"/>
      <c r="U63" s="433">
        <v>35.804406929253211</v>
      </c>
      <c r="V63" s="116"/>
      <c r="W63" s="360"/>
      <c r="X63" s="360"/>
      <c r="Y63" s="428" t="s">
        <v>71</v>
      </c>
      <c r="Z63" s="116">
        <f t="shared" ref="Z63:AP63" si="170">AS60</f>
        <v>1204</v>
      </c>
      <c r="AA63" s="116">
        <f t="shared" si="170"/>
        <v>1121</v>
      </c>
      <c r="AB63" s="116">
        <f t="shared" si="170"/>
        <v>1116</v>
      </c>
      <c r="AC63" s="116">
        <f t="shared" si="170"/>
        <v>1258</v>
      </c>
      <c r="AD63" s="116">
        <f t="shared" si="170"/>
        <v>1256</v>
      </c>
      <c r="AE63" s="116">
        <f t="shared" si="170"/>
        <v>1275</v>
      </c>
      <c r="AF63" s="116">
        <f t="shared" si="170"/>
        <v>1320</v>
      </c>
      <c r="AG63" s="116">
        <f t="shared" si="170"/>
        <v>1514</v>
      </c>
      <c r="AH63" s="434">
        <f t="shared" si="170"/>
        <v>1638</v>
      </c>
      <c r="AI63" s="116">
        <f t="shared" si="170"/>
        <v>1756</v>
      </c>
      <c r="AJ63" s="116">
        <f t="shared" si="170"/>
        <v>1825</v>
      </c>
      <c r="AK63" s="116">
        <f t="shared" si="170"/>
        <v>1997</v>
      </c>
      <c r="AL63" s="116">
        <f t="shared" si="170"/>
        <v>1993</v>
      </c>
      <c r="AM63" s="434">
        <f t="shared" si="170"/>
        <v>2009</v>
      </c>
      <c r="AN63" s="116">
        <f t="shared" si="170"/>
        <v>2060</v>
      </c>
      <c r="AO63" s="116">
        <f t="shared" si="170"/>
        <v>2026</v>
      </c>
      <c r="AP63" s="116">
        <f t="shared" si="170"/>
        <v>2102</v>
      </c>
      <c r="AR63" s="428" t="s">
        <v>133</v>
      </c>
      <c r="AS63" s="116">
        <v>0</v>
      </c>
      <c r="AT63" s="116">
        <v>0</v>
      </c>
      <c r="AU63" s="116">
        <v>0</v>
      </c>
      <c r="AV63" s="116">
        <v>0</v>
      </c>
      <c r="AW63" s="116">
        <v>0</v>
      </c>
      <c r="AX63" s="116">
        <v>0</v>
      </c>
      <c r="AY63" s="116">
        <v>0</v>
      </c>
      <c r="AZ63" s="116">
        <v>0</v>
      </c>
      <c r="BA63" s="116">
        <v>0</v>
      </c>
      <c r="BB63" s="116">
        <v>0</v>
      </c>
      <c r="BC63" s="116">
        <v>0</v>
      </c>
      <c r="BD63" s="522">
        <v>0</v>
      </c>
      <c r="BE63" s="116">
        <v>0</v>
      </c>
      <c r="BF63" s="116">
        <v>0</v>
      </c>
      <c r="BG63" s="116">
        <v>0</v>
      </c>
      <c r="BH63" s="116">
        <v>0</v>
      </c>
      <c r="BI63" s="116">
        <v>0</v>
      </c>
      <c r="BJ63" s="213"/>
      <c r="BL63" s="701"/>
      <c r="BM63" s="428" t="s">
        <v>71</v>
      </c>
      <c r="BN63" s="116">
        <v>429</v>
      </c>
      <c r="BO63" s="375">
        <v>400</v>
      </c>
      <c r="BP63" s="375">
        <v>392</v>
      </c>
      <c r="BQ63" s="116">
        <v>493</v>
      </c>
      <c r="BR63" s="375">
        <v>493</v>
      </c>
      <c r="BS63" s="375">
        <v>475</v>
      </c>
      <c r="BT63" s="375">
        <v>499</v>
      </c>
      <c r="BU63" s="375">
        <v>564</v>
      </c>
      <c r="BV63" s="116">
        <v>665</v>
      </c>
      <c r="BW63" s="116">
        <v>672</v>
      </c>
      <c r="BX63" s="375">
        <v>718</v>
      </c>
      <c r="BY63" s="594">
        <v>784</v>
      </c>
      <c r="BZ63" s="375">
        <v>773</v>
      </c>
      <c r="CA63" s="375">
        <v>793</v>
      </c>
      <c r="CB63" s="375">
        <v>795</v>
      </c>
      <c r="CC63" s="375">
        <v>747</v>
      </c>
      <c r="CD63" s="375">
        <v>773</v>
      </c>
      <c r="CF63" s="692"/>
      <c r="CG63" s="428" t="s">
        <v>71</v>
      </c>
      <c r="CH63" s="116">
        <v>431</v>
      </c>
      <c r="CI63" s="375">
        <v>418</v>
      </c>
      <c r="CJ63" s="375">
        <v>372</v>
      </c>
      <c r="CK63" s="116">
        <v>393</v>
      </c>
      <c r="CL63" s="375">
        <v>424</v>
      </c>
      <c r="CM63" s="375">
        <v>396</v>
      </c>
      <c r="CN63" s="375">
        <v>406</v>
      </c>
      <c r="CO63" s="375">
        <v>490</v>
      </c>
      <c r="CP63" s="116">
        <v>486</v>
      </c>
      <c r="CQ63" s="116">
        <v>482</v>
      </c>
      <c r="CR63" s="375">
        <v>497</v>
      </c>
      <c r="CS63" s="375">
        <v>473</v>
      </c>
      <c r="CT63" s="375">
        <v>458</v>
      </c>
      <c r="CU63" s="375">
        <v>480</v>
      </c>
      <c r="CV63" s="375">
        <v>459</v>
      </c>
      <c r="CW63" s="375">
        <v>438</v>
      </c>
      <c r="CX63" s="375">
        <v>456</v>
      </c>
    </row>
    <row r="64" spans="2:102">
      <c r="B64" s="428" t="s">
        <v>11</v>
      </c>
      <c r="C64" s="116">
        <f t="shared" ref="C64:L65" si="171">Z64</f>
        <v>391</v>
      </c>
      <c r="D64" s="116">
        <f t="shared" si="171"/>
        <v>370</v>
      </c>
      <c r="E64" s="116">
        <f t="shared" si="171"/>
        <v>379</v>
      </c>
      <c r="F64" s="116">
        <f t="shared" si="171"/>
        <v>400</v>
      </c>
      <c r="G64" s="116">
        <f t="shared" si="171"/>
        <v>404</v>
      </c>
      <c r="H64" s="116">
        <f t="shared" si="171"/>
        <v>427</v>
      </c>
      <c r="I64" s="116">
        <f t="shared" si="171"/>
        <v>432</v>
      </c>
      <c r="J64" s="116">
        <f t="shared" si="171"/>
        <v>490</v>
      </c>
      <c r="K64" s="116">
        <f t="shared" si="171"/>
        <v>446</v>
      </c>
      <c r="L64" s="116">
        <f t="shared" si="171"/>
        <v>433</v>
      </c>
      <c r="M64" s="116">
        <f t="shared" ref="M64:S65" si="172">AJ64</f>
        <v>428</v>
      </c>
      <c r="N64" s="116">
        <f t="shared" si="172"/>
        <v>385</v>
      </c>
      <c r="O64" s="116">
        <f t="shared" si="172"/>
        <v>358</v>
      </c>
      <c r="P64" s="116">
        <f t="shared" si="172"/>
        <v>394</v>
      </c>
      <c r="Q64" s="116">
        <f t="shared" si="172"/>
        <v>400</v>
      </c>
      <c r="R64" s="375">
        <f t="shared" si="172"/>
        <v>413</v>
      </c>
      <c r="S64" s="116">
        <f t="shared" si="172"/>
        <v>394</v>
      </c>
      <c r="T64" s="116"/>
      <c r="U64" s="433">
        <v>17.569228149744589</v>
      </c>
      <c r="V64" s="116"/>
      <c r="W64" s="360"/>
      <c r="X64" s="360"/>
      <c r="Y64" s="428" t="s">
        <v>11</v>
      </c>
      <c r="Z64" s="116">
        <v>391</v>
      </c>
      <c r="AA64" s="116">
        <v>370</v>
      </c>
      <c r="AB64" s="116">
        <v>379</v>
      </c>
      <c r="AC64" s="116">
        <v>400</v>
      </c>
      <c r="AD64" s="116">
        <v>404</v>
      </c>
      <c r="AE64" s="116">
        <v>427</v>
      </c>
      <c r="AF64" s="116">
        <f t="shared" ref="AF64:AP64" si="173">AY61+AY62</f>
        <v>432</v>
      </c>
      <c r="AG64" s="116">
        <f t="shared" si="173"/>
        <v>490</v>
      </c>
      <c r="AH64" s="434">
        <f t="shared" si="173"/>
        <v>446</v>
      </c>
      <c r="AI64" s="116">
        <f t="shared" si="173"/>
        <v>433</v>
      </c>
      <c r="AJ64" s="116">
        <f t="shared" si="173"/>
        <v>428</v>
      </c>
      <c r="AK64" s="116">
        <f t="shared" si="173"/>
        <v>385</v>
      </c>
      <c r="AL64" s="116">
        <f t="shared" si="173"/>
        <v>358</v>
      </c>
      <c r="AM64" s="434">
        <f t="shared" si="173"/>
        <v>394</v>
      </c>
      <c r="AN64" s="116">
        <f t="shared" si="173"/>
        <v>400</v>
      </c>
      <c r="AO64" s="116">
        <f t="shared" si="173"/>
        <v>413</v>
      </c>
      <c r="AP64" s="116">
        <f t="shared" si="173"/>
        <v>394</v>
      </c>
      <c r="AR64" s="428" t="s">
        <v>165</v>
      </c>
      <c r="AS64" s="116">
        <v>0</v>
      </c>
      <c r="AT64" s="116">
        <v>0</v>
      </c>
      <c r="AU64" s="116">
        <v>0</v>
      </c>
      <c r="AV64" s="116">
        <v>0</v>
      </c>
      <c r="AW64" s="116">
        <v>0</v>
      </c>
      <c r="AX64" s="116">
        <v>0</v>
      </c>
      <c r="AY64" s="116">
        <v>0</v>
      </c>
      <c r="AZ64" s="116">
        <v>0</v>
      </c>
      <c r="BA64" s="116">
        <v>0</v>
      </c>
      <c r="BB64" s="116">
        <v>0</v>
      </c>
      <c r="BC64" s="116">
        <v>0</v>
      </c>
      <c r="BD64" s="522">
        <v>0</v>
      </c>
      <c r="BE64" s="116">
        <v>0</v>
      </c>
      <c r="BF64" s="116">
        <v>0</v>
      </c>
      <c r="BG64" s="116">
        <v>0</v>
      </c>
      <c r="BH64" s="116">
        <v>0</v>
      </c>
      <c r="BI64" s="116">
        <v>0</v>
      </c>
      <c r="BJ64" s="213"/>
      <c r="BL64" s="702"/>
      <c r="BM64" s="431" t="s">
        <v>53</v>
      </c>
      <c r="BN64" s="437">
        <f>BN61+BN63+$W$12*BN62</f>
        <v>429</v>
      </c>
      <c r="BO64" s="438">
        <f t="shared" ref="BO64" si="174">BO61+BO63+$W$12*BO62</f>
        <v>400</v>
      </c>
      <c r="BP64" s="438">
        <f t="shared" ref="BP64" si="175">BP61+BP63+$W$12*BP62</f>
        <v>392</v>
      </c>
      <c r="BQ64" s="437">
        <f t="shared" ref="BQ64" si="176">BQ61+BQ63+$W$12*BQ62</f>
        <v>493</v>
      </c>
      <c r="BR64" s="438">
        <f t="shared" ref="BR64" si="177">BR61+BR63+$W$12*BR62</f>
        <v>493</v>
      </c>
      <c r="BS64" s="438">
        <f t="shared" ref="BS64" si="178">BS61+BS63+$W$12*BS62</f>
        <v>475</v>
      </c>
      <c r="BT64" s="438">
        <f t="shared" ref="BT64" si="179">BT61+BT63+$W$12*BT62</f>
        <v>499</v>
      </c>
      <c r="BU64" s="439">
        <f t="shared" ref="BU64" si="180">BU61+BU63+$W$12*BU62</f>
        <v>564</v>
      </c>
      <c r="BV64" s="439">
        <f t="shared" ref="BV64" si="181">BV61+BV63+$W$12*BV62</f>
        <v>665</v>
      </c>
      <c r="BW64" s="439">
        <f t="shared" ref="BW64" si="182">BW61+BW63+$W$12*BW62</f>
        <v>672</v>
      </c>
      <c r="BX64" s="438">
        <v>718</v>
      </c>
      <c r="BY64" s="595">
        <v>803.5</v>
      </c>
      <c r="BZ64" s="440">
        <v>782.5</v>
      </c>
      <c r="CA64" s="440">
        <f t="shared" ref="CA64" si="183">CA61+CA63+$W$12*CA62</f>
        <v>802.5</v>
      </c>
      <c r="CB64" s="440">
        <f t="shared" ref="CB64:CD64" si="184">CB61+CB63+$W$12*CB62</f>
        <v>803</v>
      </c>
      <c r="CC64" s="440">
        <f t="shared" si="184"/>
        <v>757.5</v>
      </c>
      <c r="CD64" s="440">
        <f t="shared" si="184"/>
        <v>789.5</v>
      </c>
      <c r="CF64" s="693"/>
      <c r="CG64" s="361" t="s">
        <v>53</v>
      </c>
      <c r="CH64" s="439">
        <f t="shared" ref="CH64" si="185">CH61+CH63+$W$12*CH62</f>
        <v>431</v>
      </c>
      <c r="CI64" s="439">
        <f t="shared" ref="CI64" si="186">CI61+CI63+$W$12*CI62</f>
        <v>418</v>
      </c>
      <c r="CJ64" s="439">
        <f t="shared" ref="CJ64" si="187">CJ61+CJ63+$W$12*CJ62</f>
        <v>372</v>
      </c>
      <c r="CK64" s="439">
        <f t="shared" ref="CK64" si="188">CK61+CK63+$W$12*CK62</f>
        <v>393</v>
      </c>
      <c r="CL64" s="439">
        <f t="shared" ref="CL64" si="189">CL61+CL63+$W$12*CL62</f>
        <v>424</v>
      </c>
      <c r="CM64" s="439">
        <f t="shared" ref="CM64" si="190">CM61+CM63+$W$12*CM62</f>
        <v>396</v>
      </c>
      <c r="CN64" s="439">
        <f t="shared" ref="CN64" si="191">CN61+CN63+$W$12*CN62</f>
        <v>406</v>
      </c>
      <c r="CO64" s="439">
        <f t="shared" ref="CO64" si="192">CO61+CO63+$W$12*CO62</f>
        <v>490</v>
      </c>
      <c r="CP64" s="439">
        <f t="shared" ref="CP64" si="193">CP61+CP63+$W$12*CP62</f>
        <v>486</v>
      </c>
      <c r="CQ64" s="439">
        <v>482</v>
      </c>
      <c r="CR64" s="439">
        <v>497</v>
      </c>
      <c r="CS64" s="439">
        <v>481.5</v>
      </c>
      <c r="CT64" s="439">
        <v>464.5</v>
      </c>
      <c r="CU64" s="439">
        <f t="shared" ref="CU64" si="194">CU61+CU63+$W$12*CU62</f>
        <v>485.5</v>
      </c>
      <c r="CV64" s="439">
        <f t="shared" ref="CV64:CX64" si="195">CV61+CV63+$W$12*CV62</f>
        <v>464.5</v>
      </c>
      <c r="CW64" s="439">
        <f t="shared" si="195"/>
        <v>445</v>
      </c>
      <c r="CX64" s="439">
        <f t="shared" si="195"/>
        <v>461.5</v>
      </c>
    </row>
    <row r="65" spans="2:102">
      <c r="B65" s="428" t="s">
        <v>12</v>
      </c>
      <c r="C65" s="116">
        <f t="shared" si="171"/>
        <v>21</v>
      </c>
      <c r="D65" s="116">
        <f t="shared" si="171"/>
        <v>27</v>
      </c>
      <c r="E65" s="116">
        <f t="shared" si="171"/>
        <v>27</v>
      </c>
      <c r="F65" s="116">
        <f t="shared" si="171"/>
        <v>38</v>
      </c>
      <c r="G65" s="116">
        <f t="shared" si="171"/>
        <v>50</v>
      </c>
      <c r="H65" s="116">
        <f t="shared" si="171"/>
        <v>52</v>
      </c>
      <c r="I65" s="116">
        <f t="shared" si="171"/>
        <v>60</v>
      </c>
      <c r="J65" s="116">
        <f t="shared" si="171"/>
        <v>54</v>
      </c>
      <c r="K65" s="116">
        <f t="shared" si="171"/>
        <v>68</v>
      </c>
      <c r="L65" s="116">
        <f t="shared" si="171"/>
        <v>70</v>
      </c>
      <c r="M65" s="116">
        <f t="shared" si="172"/>
        <v>64</v>
      </c>
      <c r="N65" s="116">
        <f t="shared" si="172"/>
        <v>40</v>
      </c>
      <c r="O65" s="116">
        <f t="shared" si="172"/>
        <v>79</v>
      </c>
      <c r="P65" s="116">
        <f t="shared" si="172"/>
        <v>86</v>
      </c>
      <c r="Q65" s="116">
        <f t="shared" si="172"/>
        <v>68</v>
      </c>
      <c r="R65" s="375">
        <f t="shared" si="172"/>
        <v>87</v>
      </c>
      <c r="S65" s="116">
        <f t="shared" si="172"/>
        <v>73</v>
      </c>
      <c r="T65" s="441"/>
      <c r="U65" s="433">
        <v>869160.26375066559</v>
      </c>
      <c r="V65" s="451"/>
      <c r="W65" s="360"/>
      <c r="X65" s="360"/>
      <c r="Y65" s="428" t="s">
        <v>12</v>
      </c>
      <c r="Z65" s="116">
        <v>21</v>
      </c>
      <c r="AA65" s="116">
        <v>27</v>
      </c>
      <c r="AB65" s="116">
        <v>27</v>
      </c>
      <c r="AC65" s="116">
        <v>38</v>
      </c>
      <c r="AD65" s="116">
        <v>50</v>
      </c>
      <c r="AE65" s="116">
        <v>52</v>
      </c>
      <c r="AF65" s="116">
        <f t="shared" ref="AF65:AP65" si="196">SUM(AY63:AY65)</f>
        <v>60</v>
      </c>
      <c r="AG65" s="116">
        <f t="shared" si="196"/>
        <v>54</v>
      </c>
      <c r="AH65" s="434">
        <f t="shared" si="196"/>
        <v>68</v>
      </c>
      <c r="AI65" s="116">
        <f t="shared" si="196"/>
        <v>70</v>
      </c>
      <c r="AJ65" s="116">
        <f t="shared" si="196"/>
        <v>64</v>
      </c>
      <c r="AK65" s="116">
        <f t="shared" si="196"/>
        <v>40</v>
      </c>
      <c r="AL65" s="116">
        <f t="shared" si="196"/>
        <v>79</v>
      </c>
      <c r="AM65" s="434">
        <f t="shared" si="196"/>
        <v>86</v>
      </c>
      <c r="AN65" s="116">
        <f t="shared" si="196"/>
        <v>68</v>
      </c>
      <c r="AO65" s="116">
        <f t="shared" si="196"/>
        <v>87</v>
      </c>
      <c r="AP65" s="116">
        <f t="shared" si="196"/>
        <v>73</v>
      </c>
      <c r="AR65" s="442" t="s">
        <v>134</v>
      </c>
      <c r="AS65" s="443">
        <v>21</v>
      </c>
      <c r="AT65" s="443">
        <v>27</v>
      </c>
      <c r="AU65" s="443">
        <v>27</v>
      </c>
      <c r="AV65" s="443">
        <v>38</v>
      </c>
      <c r="AW65" s="443">
        <v>50</v>
      </c>
      <c r="AX65" s="443">
        <v>52</v>
      </c>
      <c r="AY65" s="443">
        <v>60</v>
      </c>
      <c r="AZ65" s="443">
        <v>54</v>
      </c>
      <c r="BA65" s="443">
        <v>68</v>
      </c>
      <c r="BB65" s="443">
        <v>70</v>
      </c>
      <c r="BC65" s="443">
        <v>64</v>
      </c>
      <c r="BD65" s="592">
        <v>40</v>
      </c>
      <c r="BE65" s="443">
        <v>79</v>
      </c>
      <c r="BF65" s="443">
        <v>86</v>
      </c>
      <c r="BG65" s="443">
        <v>68</v>
      </c>
      <c r="BH65" s="443">
        <v>87</v>
      </c>
      <c r="BI65" s="443">
        <v>73</v>
      </c>
      <c r="BJ65" s="213"/>
      <c r="BL65" s="700" t="s">
        <v>100</v>
      </c>
      <c r="BM65" s="428" t="s">
        <v>72</v>
      </c>
      <c r="BN65" s="116">
        <v>26</v>
      </c>
      <c r="BO65" s="375">
        <v>20</v>
      </c>
      <c r="BP65" s="375">
        <v>26</v>
      </c>
      <c r="BQ65" s="116">
        <v>24</v>
      </c>
      <c r="BR65" s="375">
        <v>22</v>
      </c>
      <c r="BS65" s="375">
        <v>18</v>
      </c>
      <c r="BT65" s="375">
        <v>31</v>
      </c>
      <c r="BU65" s="364">
        <v>19</v>
      </c>
      <c r="BV65" s="364">
        <v>18</v>
      </c>
      <c r="BW65" s="364">
        <v>20</v>
      </c>
      <c r="BX65" s="364">
        <v>19</v>
      </c>
      <c r="BY65" s="591">
        <v>23</v>
      </c>
      <c r="BZ65" s="364">
        <v>14</v>
      </c>
      <c r="CA65" s="364">
        <v>13</v>
      </c>
      <c r="CB65" s="364">
        <v>13</v>
      </c>
      <c r="CC65" s="364">
        <v>7</v>
      </c>
      <c r="CD65" s="364">
        <v>11</v>
      </c>
      <c r="CF65" s="695" t="s">
        <v>52</v>
      </c>
      <c r="CG65" s="428" t="s">
        <v>72</v>
      </c>
      <c r="CH65" s="116">
        <v>618</v>
      </c>
      <c r="CI65" s="375">
        <v>590</v>
      </c>
      <c r="CJ65" s="375">
        <v>634</v>
      </c>
      <c r="CK65" s="116">
        <v>782</v>
      </c>
      <c r="CL65" s="375">
        <v>778</v>
      </c>
      <c r="CM65" s="375">
        <v>918</v>
      </c>
      <c r="CN65" s="375">
        <v>854</v>
      </c>
      <c r="CO65" s="116">
        <v>732</v>
      </c>
      <c r="CP65" s="116">
        <v>729</v>
      </c>
      <c r="CQ65" s="116">
        <v>795</v>
      </c>
      <c r="CR65" s="116">
        <v>722</v>
      </c>
      <c r="CS65" s="116">
        <v>682</v>
      </c>
      <c r="CT65" s="116">
        <v>626</v>
      </c>
      <c r="CU65" s="116">
        <v>674</v>
      </c>
      <c r="CV65" s="116">
        <v>742</v>
      </c>
      <c r="CW65" s="116">
        <v>685</v>
      </c>
      <c r="CX65" s="116">
        <v>582</v>
      </c>
    </row>
    <row r="66" spans="2:102" ht="18" customHeight="1">
      <c r="B66" s="428" t="s">
        <v>164</v>
      </c>
      <c r="C66" s="441"/>
      <c r="D66" s="441"/>
      <c r="E66" s="441"/>
      <c r="F66" s="441">
        <f t="shared" ref="F66:S68" si="197">AC66</f>
        <v>11077570.690000005</v>
      </c>
      <c r="G66" s="441">
        <f t="shared" si="197"/>
        <v>9277657.0000000019</v>
      </c>
      <c r="H66" s="441">
        <f t="shared" si="197"/>
        <v>10899108.649999999</v>
      </c>
      <c r="I66" s="441">
        <f t="shared" si="197"/>
        <v>10350478.84</v>
      </c>
      <c r="J66" s="441">
        <f t="shared" si="197"/>
        <v>11444946.98</v>
      </c>
      <c r="K66" s="441">
        <f t="shared" si="197"/>
        <v>13479053.18</v>
      </c>
      <c r="L66" s="441">
        <f t="shared" si="197"/>
        <v>11614458.239999998</v>
      </c>
      <c r="M66" s="441">
        <f t="shared" si="197"/>
        <v>11255056.159999998</v>
      </c>
      <c r="N66" s="441">
        <f t="shared" si="197"/>
        <v>9561461.7199999969</v>
      </c>
      <c r="O66" s="441">
        <f t="shared" si="197"/>
        <v>9143624.0200000014</v>
      </c>
      <c r="P66" s="441">
        <f t="shared" si="197"/>
        <v>9483177</v>
      </c>
      <c r="Q66" s="441">
        <f t="shared" si="197"/>
        <v>10624464</v>
      </c>
      <c r="R66" s="505">
        <f t="shared" si="197"/>
        <v>12221361</v>
      </c>
      <c r="S66" s="444"/>
      <c r="T66" s="445"/>
      <c r="U66" s="446">
        <v>1.1134653990013725</v>
      </c>
      <c r="V66" s="360"/>
      <c r="W66" s="360"/>
      <c r="X66" s="360"/>
      <c r="Y66" s="428" t="s">
        <v>164</v>
      </c>
      <c r="Z66" s="441"/>
      <c r="AA66" s="441"/>
      <c r="AB66" s="441"/>
      <c r="AC66" s="441">
        <v>11077570.690000005</v>
      </c>
      <c r="AD66" s="441">
        <v>9277657.0000000019</v>
      </c>
      <c r="AE66" s="441">
        <v>10899108.649999999</v>
      </c>
      <c r="AF66" s="441">
        <v>10350478.84</v>
      </c>
      <c r="AG66" s="441">
        <v>11444946.98</v>
      </c>
      <c r="AH66" s="447">
        <v>13479053.18</v>
      </c>
      <c r="AI66" s="441">
        <v>11614458.239999998</v>
      </c>
      <c r="AJ66" s="441">
        <v>11255056.159999998</v>
      </c>
      <c r="AK66" s="441">
        <v>9561461.7199999969</v>
      </c>
      <c r="AL66" s="441">
        <v>9143624.0200000014</v>
      </c>
      <c r="AM66" s="447">
        <v>9483177</v>
      </c>
      <c r="AN66" s="441">
        <v>10624464</v>
      </c>
      <c r="AO66" s="441">
        <v>12221361</v>
      </c>
      <c r="AP66" s="441"/>
      <c r="AR66" s="213"/>
      <c r="AS66" s="213"/>
      <c r="AT66" s="213"/>
      <c r="AU66" s="213"/>
      <c r="AV66" s="213"/>
      <c r="AW66" s="213"/>
      <c r="AX66" s="213"/>
      <c r="AY66" s="213"/>
      <c r="AZ66" s="213"/>
      <c r="BA66" s="213"/>
      <c r="BB66" s="213"/>
      <c r="BC66" s="213"/>
      <c r="BE66" s="213"/>
      <c r="BF66" s="213"/>
      <c r="BG66" s="213"/>
      <c r="BH66" s="213"/>
      <c r="BI66" s="213"/>
      <c r="BJ66" s="213"/>
      <c r="BL66" s="701"/>
      <c r="BM66" s="428" t="s">
        <v>73</v>
      </c>
      <c r="BN66" s="116">
        <v>78</v>
      </c>
      <c r="BO66" s="375">
        <v>57</v>
      </c>
      <c r="BP66" s="375">
        <v>61</v>
      </c>
      <c r="BQ66" s="116">
        <v>47</v>
      </c>
      <c r="BR66" s="375">
        <v>58</v>
      </c>
      <c r="BS66" s="375">
        <v>69</v>
      </c>
      <c r="BT66" s="375">
        <v>71</v>
      </c>
      <c r="BU66" s="116">
        <v>58</v>
      </c>
      <c r="BV66" s="116">
        <v>60</v>
      </c>
      <c r="BW66" s="116">
        <v>48</v>
      </c>
      <c r="BX66" s="116">
        <v>55</v>
      </c>
      <c r="BY66" s="522">
        <v>46</v>
      </c>
      <c r="BZ66" s="116">
        <v>59</v>
      </c>
      <c r="CA66" s="116">
        <v>44</v>
      </c>
      <c r="CB66" s="116">
        <v>32</v>
      </c>
      <c r="CC66" s="116">
        <v>34</v>
      </c>
      <c r="CD66" s="116">
        <v>30</v>
      </c>
      <c r="CF66" s="696"/>
      <c r="CG66" s="428" t="s">
        <v>73</v>
      </c>
      <c r="CH66" s="116">
        <v>517</v>
      </c>
      <c r="CI66" s="375">
        <v>531</v>
      </c>
      <c r="CJ66" s="375">
        <v>484</v>
      </c>
      <c r="CK66" s="116">
        <v>560</v>
      </c>
      <c r="CL66" s="375">
        <v>665</v>
      </c>
      <c r="CM66" s="375">
        <v>709</v>
      </c>
      <c r="CN66" s="375">
        <v>814</v>
      </c>
      <c r="CO66" s="116">
        <v>714</v>
      </c>
      <c r="CP66" s="116">
        <v>697</v>
      </c>
      <c r="CQ66" s="116">
        <v>737</v>
      </c>
      <c r="CR66" s="116">
        <v>785</v>
      </c>
      <c r="CS66" s="116">
        <v>804</v>
      </c>
      <c r="CT66" s="116">
        <v>733</v>
      </c>
      <c r="CU66" s="116">
        <v>701</v>
      </c>
      <c r="CV66" s="116">
        <v>691</v>
      </c>
      <c r="CW66" s="116">
        <v>725</v>
      </c>
      <c r="CX66" s="116">
        <v>666</v>
      </c>
    </row>
    <row r="67" spans="2:102">
      <c r="B67" s="428" t="s">
        <v>16</v>
      </c>
      <c r="C67" s="445">
        <f t="shared" ref="C67:E68" si="198">Z67</f>
        <v>17.96416119999801</v>
      </c>
      <c r="D67" s="445">
        <f t="shared" si="198"/>
        <v>16.880145545704536</v>
      </c>
      <c r="E67" s="445">
        <f t="shared" si="198"/>
        <v>16.354923330190658</v>
      </c>
      <c r="F67" s="445">
        <f t="shared" si="197"/>
        <v>17.512761020881669</v>
      </c>
      <c r="G67" s="445">
        <f t="shared" si="197"/>
        <v>16.465437002661211</v>
      </c>
      <c r="H67" s="445">
        <f t="shared" si="197"/>
        <v>15.449551660069474</v>
      </c>
      <c r="I67" s="445">
        <f t="shared" si="197"/>
        <v>15.478163867633556</v>
      </c>
      <c r="J67" s="445">
        <f t="shared" si="197"/>
        <v>17.036823093860068</v>
      </c>
      <c r="K67" s="445">
        <f t="shared" si="197"/>
        <v>18.089719708738578</v>
      </c>
      <c r="L67" s="445">
        <f t="shared" si="197"/>
        <v>18.82786867668818</v>
      </c>
      <c r="M67" s="445">
        <f t="shared" si="197"/>
        <v>19.812693151140994</v>
      </c>
      <c r="N67" s="445">
        <f t="shared" si="197"/>
        <v>22.194118120079246</v>
      </c>
      <c r="O67" s="445">
        <f t="shared" si="197"/>
        <v>21.782053133121572</v>
      </c>
      <c r="P67" s="445">
        <f t="shared" si="197"/>
        <v>21.824836058829213</v>
      </c>
      <c r="Q67" s="445">
        <f t="shared" si="197"/>
        <v>22.194499554583878</v>
      </c>
      <c r="R67" s="506">
        <f t="shared" si="197"/>
        <v>21.611964839056476</v>
      </c>
      <c r="S67" s="445">
        <f t="shared" si="197"/>
        <v>22.504586317661364</v>
      </c>
      <c r="T67" s="449"/>
      <c r="U67" s="450">
        <v>2.3577058954554575</v>
      </c>
      <c r="V67" s="360"/>
      <c r="W67" s="360"/>
      <c r="X67" s="360"/>
      <c r="Y67" s="428" t="s">
        <v>16</v>
      </c>
      <c r="Z67" s="445">
        <v>17.96416119999801</v>
      </c>
      <c r="AA67" s="445">
        <v>16.880145545704536</v>
      </c>
      <c r="AB67" s="445">
        <v>16.354923330190658</v>
      </c>
      <c r="AC67" s="445">
        <v>17.512761020881669</v>
      </c>
      <c r="AD67" s="445">
        <v>16.465437002661211</v>
      </c>
      <c r="AE67" s="445">
        <v>15.449551660069474</v>
      </c>
      <c r="AF67" s="445">
        <v>15.478163867633556</v>
      </c>
      <c r="AG67" s="445">
        <v>17.036823093860068</v>
      </c>
      <c r="AH67" s="452">
        <f>(BA58+BA60+$W$12*BA59)/DJ7*100</f>
        <v>18.089719708738578</v>
      </c>
      <c r="AI67" s="445">
        <f>(BB58+BB60+$W$12*BB59)/DK7*100</f>
        <v>18.82786867668818</v>
      </c>
      <c r="AJ67" s="445">
        <v>19.812693151140994</v>
      </c>
      <c r="AK67" s="445">
        <v>22.194118120079246</v>
      </c>
      <c r="AL67" s="445">
        <v>21.782053133121572</v>
      </c>
      <c r="AM67" s="452">
        <f>(BE58+BF60+$W$12*BF59)/DO7*100</f>
        <v>21.824836058829213</v>
      </c>
      <c r="AN67" s="445">
        <f>(BF58+BG60+$W$12*BG59)/DP7*100</f>
        <v>22.194499554583878</v>
      </c>
      <c r="AO67" s="445">
        <f>(BG58+BH60+$W$12*BH59)/DQ7*100</f>
        <v>21.611964839056476</v>
      </c>
      <c r="AP67" s="445">
        <f>(BH58+BI60+$W$12*BI59)/DR7*100</f>
        <v>22.504586317661364</v>
      </c>
      <c r="BJ67" s="362"/>
      <c r="BL67" s="701"/>
      <c r="BM67" s="428" t="s">
        <v>74</v>
      </c>
      <c r="BN67" s="116">
        <v>136</v>
      </c>
      <c r="BO67" s="375">
        <v>147</v>
      </c>
      <c r="BP67" s="375">
        <v>133</v>
      </c>
      <c r="BQ67" s="116">
        <v>136</v>
      </c>
      <c r="BR67" s="375">
        <v>149</v>
      </c>
      <c r="BS67" s="375">
        <v>195</v>
      </c>
      <c r="BT67" s="375">
        <v>181</v>
      </c>
      <c r="BU67" s="116">
        <v>174</v>
      </c>
      <c r="BV67" s="116">
        <v>162</v>
      </c>
      <c r="BW67" s="116">
        <v>140</v>
      </c>
      <c r="BX67" s="116">
        <v>177</v>
      </c>
      <c r="BY67" s="522">
        <v>155</v>
      </c>
      <c r="BZ67" s="116">
        <v>158</v>
      </c>
      <c r="CA67" s="116">
        <v>132</v>
      </c>
      <c r="CB67" s="116">
        <v>141</v>
      </c>
      <c r="CC67" s="116">
        <v>124</v>
      </c>
      <c r="CD67" s="116">
        <v>113</v>
      </c>
      <c r="CF67" s="696"/>
      <c r="CG67" s="428" t="s">
        <v>74</v>
      </c>
      <c r="CH67" s="116">
        <v>478</v>
      </c>
      <c r="CI67" s="375">
        <v>540</v>
      </c>
      <c r="CJ67" s="375">
        <v>553</v>
      </c>
      <c r="CK67" s="116">
        <v>560</v>
      </c>
      <c r="CL67" s="375">
        <v>622</v>
      </c>
      <c r="CM67" s="375">
        <v>803</v>
      </c>
      <c r="CN67" s="375">
        <v>801</v>
      </c>
      <c r="CO67" s="116">
        <v>841</v>
      </c>
      <c r="CP67" s="116">
        <v>811</v>
      </c>
      <c r="CQ67" s="116">
        <v>828</v>
      </c>
      <c r="CR67" s="116">
        <v>867</v>
      </c>
      <c r="CS67" s="116">
        <v>959</v>
      </c>
      <c r="CT67" s="116">
        <v>924</v>
      </c>
      <c r="CU67" s="116">
        <v>890</v>
      </c>
      <c r="CV67" s="116">
        <v>865</v>
      </c>
      <c r="CW67" s="116">
        <v>861</v>
      </c>
      <c r="CX67" s="116">
        <v>860</v>
      </c>
    </row>
    <row r="68" spans="2:102" ht="18" customHeight="1">
      <c r="B68" s="442" t="s">
        <v>17</v>
      </c>
      <c r="C68" s="453">
        <f t="shared" si="198"/>
        <v>0.52558139534883719</v>
      </c>
      <c r="D68" s="453">
        <f t="shared" si="198"/>
        <v>0.53617810760667906</v>
      </c>
      <c r="E68" s="453">
        <f t="shared" si="198"/>
        <v>0.50234741784037562</v>
      </c>
      <c r="F68" s="453">
        <f t="shared" si="197"/>
        <v>0.47193877551020408</v>
      </c>
      <c r="G68" s="453">
        <f t="shared" si="197"/>
        <v>0.52894356005788712</v>
      </c>
      <c r="H68" s="453">
        <f t="shared" si="197"/>
        <v>0.49630624580255206</v>
      </c>
      <c r="I68" s="453">
        <f t="shared" si="197"/>
        <v>0.54760250173731762</v>
      </c>
      <c r="J68" s="453">
        <f t="shared" si="197"/>
        <v>0.54164305949008495</v>
      </c>
      <c r="K68" s="453">
        <f t="shared" si="197"/>
        <v>0.53395541731467078</v>
      </c>
      <c r="L68" s="453">
        <f t="shared" si="197"/>
        <v>0.54198841698841704</v>
      </c>
      <c r="M68" s="453">
        <f t="shared" si="197"/>
        <v>0.59798994974874375</v>
      </c>
      <c r="N68" s="453">
        <f t="shared" si="197"/>
        <v>0.60081883316274309</v>
      </c>
      <c r="O68" s="453">
        <f t="shared" si="197"/>
        <v>0.62188365650969524</v>
      </c>
      <c r="P68" s="453">
        <f t="shared" si="197"/>
        <v>0.64723926380368102</v>
      </c>
      <c r="Q68" s="453">
        <f t="shared" si="197"/>
        <v>0.63897216274089941</v>
      </c>
      <c r="R68" s="507">
        <f t="shared" si="197"/>
        <v>0.66323185011709607</v>
      </c>
      <c r="S68" s="453">
        <f t="shared" si="197"/>
        <v>0.67405405405405405</v>
      </c>
      <c r="T68" s="213"/>
      <c r="U68" s="82"/>
      <c r="V68" s="360"/>
      <c r="W68" s="360"/>
      <c r="X68" s="360"/>
      <c r="Y68" s="442" t="s">
        <v>17</v>
      </c>
      <c r="Z68" s="453">
        <v>0.52558139534883719</v>
      </c>
      <c r="AA68" s="453">
        <v>0.53617810760667906</v>
      </c>
      <c r="AB68" s="453">
        <v>0.50234741784037562</v>
      </c>
      <c r="AC68" s="453">
        <v>0.47193877551020408</v>
      </c>
      <c r="AD68" s="453">
        <v>0.52894356005788712</v>
      </c>
      <c r="AE68" s="453">
        <v>0.49630624580255206</v>
      </c>
      <c r="AF68" s="453">
        <v>0.54760250173731762</v>
      </c>
      <c r="AG68" s="453">
        <v>0.54164305949008495</v>
      </c>
      <c r="AH68" s="454">
        <v>0.53395541731467078</v>
      </c>
      <c r="AI68" s="453">
        <v>0.54198841698841704</v>
      </c>
      <c r="AJ68" s="453">
        <v>0.59798994974874375</v>
      </c>
      <c r="AK68" s="453">
        <v>0.60081883316274309</v>
      </c>
      <c r="AL68" s="453">
        <v>0.62188365650969524</v>
      </c>
      <c r="AM68" s="454">
        <v>0.64723926380368102</v>
      </c>
      <c r="AN68" s="453">
        <v>0.63897216274089941</v>
      </c>
      <c r="AO68" s="453">
        <v>0.66323185011709607</v>
      </c>
      <c r="AP68" s="453">
        <v>0.67405405405405405</v>
      </c>
      <c r="BJ68" s="116"/>
      <c r="BL68" s="701"/>
      <c r="BM68" s="428" t="s">
        <v>36</v>
      </c>
      <c r="BN68" s="116">
        <v>0</v>
      </c>
      <c r="BO68" s="375">
        <v>0</v>
      </c>
      <c r="BP68" s="375">
        <v>0</v>
      </c>
      <c r="BQ68" s="116">
        <v>0</v>
      </c>
      <c r="BR68" s="375">
        <v>0</v>
      </c>
      <c r="BS68" s="375">
        <v>0</v>
      </c>
      <c r="BT68" s="375">
        <v>0</v>
      </c>
      <c r="BU68" s="375">
        <v>0</v>
      </c>
      <c r="BV68" s="116">
        <v>0</v>
      </c>
      <c r="BW68" s="116">
        <v>0</v>
      </c>
      <c r="BX68" s="375">
        <v>0</v>
      </c>
      <c r="BY68" s="594">
        <v>0</v>
      </c>
      <c r="BZ68" s="375">
        <v>0</v>
      </c>
      <c r="CA68" s="375">
        <v>0</v>
      </c>
      <c r="CB68" s="375">
        <v>0</v>
      </c>
      <c r="CC68" s="375">
        <v>0</v>
      </c>
      <c r="CD68" s="375"/>
      <c r="CF68" s="696"/>
      <c r="CG68" s="428" t="s">
        <v>36</v>
      </c>
      <c r="CH68" s="116">
        <v>0</v>
      </c>
      <c r="CI68" s="375">
        <v>0</v>
      </c>
      <c r="CJ68" s="375">
        <v>0</v>
      </c>
      <c r="CK68" s="116">
        <v>0</v>
      </c>
      <c r="CL68" s="375">
        <v>0</v>
      </c>
      <c r="CM68" s="375">
        <v>0</v>
      </c>
      <c r="CN68" s="375">
        <v>0</v>
      </c>
      <c r="CO68" s="375">
        <v>0</v>
      </c>
      <c r="CP68" s="116">
        <v>0</v>
      </c>
      <c r="CQ68" s="116">
        <v>0</v>
      </c>
      <c r="CR68" s="375">
        <v>0</v>
      </c>
      <c r="CS68" s="375">
        <v>0</v>
      </c>
      <c r="CT68" s="375">
        <v>0</v>
      </c>
      <c r="CU68" s="375">
        <v>0</v>
      </c>
      <c r="CV68" s="375">
        <v>0</v>
      </c>
      <c r="CW68" s="375">
        <v>0</v>
      </c>
      <c r="CX68" s="375"/>
    </row>
    <row r="69" spans="2:102">
      <c r="G69" s="360"/>
      <c r="H69" s="360"/>
      <c r="I69" s="360"/>
      <c r="J69" s="360"/>
      <c r="K69" s="360"/>
      <c r="L69" s="360"/>
      <c r="M69" s="360"/>
      <c r="N69" s="360"/>
      <c r="O69" s="360"/>
      <c r="P69" s="360"/>
      <c r="Q69" s="360"/>
      <c r="R69" s="372"/>
      <c r="S69" s="538">
        <f>S68-R68</f>
        <v>1.0822203936957986E-2</v>
      </c>
      <c r="T69" s="213"/>
      <c r="U69" s="82"/>
      <c r="V69" s="360"/>
      <c r="W69" s="360"/>
      <c r="X69" s="360"/>
      <c r="AN69" s="213"/>
      <c r="AO69" s="213"/>
      <c r="AP69" s="213"/>
      <c r="BJ69" s="116"/>
      <c r="BL69" s="701"/>
      <c r="BM69" s="363" t="s">
        <v>162</v>
      </c>
      <c r="BN69" s="116">
        <v>0</v>
      </c>
      <c r="BO69" s="375">
        <v>0</v>
      </c>
      <c r="BP69" s="375">
        <v>0</v>
      </c>
      <c r="BQ69" s="116">
        <v>0</v>
      </c>
      <c r="BR69" s="375">
        <v>0</v>
      </c>
      <c r="BS69" s="375">
        <v>0</v>
      </c>
      <c r="BT69" s="375">
        <v>0</v>
      </c>
      <c r="BU69" s="375">
        <v>0</v>
      </c>
      <c r="BV69" s="116">
        <v>0</v>
      </c>
      <c r="BW69" s="375">
        <v>0</v>
      </c>
      <c r="BX69" s="116">
        <v>0</v>
      </c>
      <c r="BY69" s="594">
        <v>9</v>
      </c>
      <c r="BZ69" s="375">
        <v>10</v>
      </c>
      <c r="CA69" s="375">
        <v>11</v>
      </c>
      <c r="CB69" s="375">
        <v>11</v>
      </c>
      <c r="CC69" s="375">
        <v>10</v>
      </c>
      <c r="CD69" s="375">
        <v>7</v>
      </c>
      <c r="CF69" s="696"/>
      <c r="CG69" s="363" t="s">
        <v>162</v>
      </c>
      <c r="CH69" s="116">
        <v>0</v>
      </c>
      <c r="CI69" s="375">
        <v>0</v>
      </c>
      <c r="CJ69" s="375">
        <v>0</v>
      </c>
      <c r="CK69" s="116">
        <v>0</v>
      </c>
      <c r="CL69" s="375">
        <v>0</v>
      </c>
      <c r="CM69" s="375">
        <v>0</v>
      </c>
      <c r="CN69" s="375">
        <v>0</v>
      </c>
      <c r="CO69" s="375">
        <v>0</v>
      </c>
      <c r="CP69" s="116">
        <v>0</v>
      </c>
      <c r="CQ69" s="375">
        <v>0</v>
      </c>
      <c r="CR69" s="116">
        <v>0</v>
      </c>
      <c r="CS69" s="375">
        <v>40</v>
      </c>
      <c r="CT69" s="375">
        <v>26</v>
      </c>
      <c r="CU69" s="375">
        <v>30</v>
      </c>
      <c r="CV69" s="375">
        <v>27</v>
      </c>
      <c r="CW69" s="375">
        <v>27</v>
      </c>
      <c r="CX69" s="375">
        <v>36</v>
      </c>
    </row>
    <row r="70" spans="2:102">
      <c r="G70" s="360"/>
      <c r="H70" s="360"/>
      <c r="I70" s="360"/>
      <c r="J70" s="360"/>
      <c r="K70" s="360"/>
      <c r="L70" s="360"/>
      <c r="M70" s="360"/>
      <c r="N70" s="360"/>
      <c r="O70" s="360"/>
      <c r="P70" s="360"/>
      <c r="Q70" s="360"/>
      <c r="R70" s="372"/>
      <c r="S70" s="360"/>
      <c r="T70" s="213"/>
      <c r="U70" s="82"/>
      <c r="W70" s="360"/>
      <c r="X70" s="360"/>
      <c r="AN70" s="213"/>
      <c r="AO70" s="213"/>
      <c r="AP70" s="213"/>
      <c r="BJ70" s="116"/>
      <c r="BL70" s="701"/>
      <c r="BM70" s="428" t="s">
        <v>71</v>
      </c>
      <c r="BN70" s="116">
        <v>173</v>
      </c>
      <c r="BO70" s="375">
        <v>201</v>
      </c>
      <c r="BP70" s="375">
        <v>193</v>
      </c>
      <c r="BQ70" s="116">
        <v>195</v>
      </c>
      <c r="BR70" s="375">
        <v>220</v>
      </c>
      <c r="BS70" s="375">
        <v>220</v>
      </c>
      <c r="BT70" s="375">
        <v>245</v>
      </c>
      <c r="BU70" s="375">
        <v>320</v>
      </c>
      <c r="BV70" s="116">
        <v>306</v>
      </c>
      <c r="BW70" s="116">
        <v>334</v>
      </c>
      <c r="BX70" s="375">
        <v>309</v>
      </c>
      <c r="BY70" s="594">
        <v>314</v>
      </c>
      <c r="BZ70" s="375">
        <v>321</v>
      </c>
      <c r="CA70" s="375">
        <v>313</v>
      </c>
      <c r="CB70" s="375">
        <v>300</v>
      </c>
      <c r="CC70" s="375">
        <v>291</v>
      </c>
      <c r="CD70" s="375">
        <v>310</v>
      </c>
      <c r="CF70" s="696"/>
      <c r="CG70" s="428" t="s">
        <v>71</v>
      </c>
      <c r="CH70" s="116">
        <v>344</v>
      </c>
      <c r="CI70" s="375">
        <v>384</v>
      </c>
      <c r="CJ70" s="375">
        <v>406</v>
      </c>
      <c r="CK70" s="116">
        <v>490</v>
      </c>
      <c r="CL70" s="375">
        <v>509</v>
      </c>
      <c r="CM70" s="375">
        <v>519</v>
      </c>
      <c r="CN70" s="375">
        <v>583</v>
      </c>
      <c r="CO70" s="375">
        <v>714</v>
      </c>
      <c r="CP70" s="116">
        <v>791</v>
      </c>
      <c r="CQ70" s="116">
        <v>858</v>
      </c>
      <c r="CR70" s="375">
        <v>839</v>
      </c>
      <c r="CS70" s="375">
        <v>939</v>
      </c>
      <c r="CT70" s="375">
        <v>957</v>
      </c>
      <c r="CU70" s="375">
        <v>946</v>
      </c>
      <c r="CV70" s="375">
        <v>936</v>
      </c>
      <c r="CW70" s="375">
        <v>891</v>
      </c>
      <c r="CX70" s="375">
        <v>937</v>
      </c>
    </row>
    <row r="71" spans="2:102">
      <c r="G71" s="360"/>
      <c r="H71" s="360"/>
      <c r="I71" s="360"/>
      <c r="J71" s="360"/>
      <c r="K71" s="360"/>
      <c r="L71" s="360"/>
      <c r="M71" s="360"/>
      <c r="N71" s="360"/>
      <c r="O71" s="360"/>
      <c r="P71" s="360"/>
      <c r="Q71" s="360"/>
      <c r="R71" s="372"/>
      <c r="S71" s="360"/>
      <c r="T71" s="213"/>
      <c r="U71" s="82"/>
      <c r="V71" s="441"/>
      <c r="W71" s="392"/>
      <c r="X71" s="381"/>
      <c r="AN71" s="213"/>
      <c r="AO71" s="213"/>
      <c r="AP71" s="213"/>
      <c r="BJ71" s="116"/>
      <c r="BL71" s="702"/>
      <c r="BM71" s="431" t="s">
        <v>53</v>
      </c>
      <c r="BN71" s="437">
        <f>BN68+BN70+$W$12*BN69</f>
        <v>173</v>
      </c>
      <c r="BO71" s="438">
        <f t="shared" ref="BO71" si="199">BO68+BO70+$W$12*BO69</f>
        <v>201</v>
      </c>
      <c r="BP71" s="438">
        <f t="shared" ref="BP71" si="200">BP68+BP70+$W$12*BP69</f>
        <v>193</v>
      </c>
      <c r="BQ71" s="437">
        <f t="shared" ref="BQ71" si="201">BQ68+BQ70+$W$12*BQ69</f>
        <v>195</v>
      </c>
      <c r="BR71" s="438">
        <f t="shared" ref="BR71" si="202">BR68+BR70+$W$12*BR69</f>
        <v>220</v>
      </c>
      <c r="BS71" s="438">
        <f t="shared" ref="BS71" si="203">BS68+BS70+$W$12*BS69</f>
        <v>220</v>
      </c>
      <c r="BT71" s="438">
        <f t="shared" ref="BT71" si="204">BT68+BT70+$W$12*BT69</f>
        <v>245</v>
      </c>
      <c r="BU71" s="439">
        <f t="shared" ref="BU71" si="205">BU68+BU70+$W$12*BU69</f>
        <v>320</v>
      </c>
      <c r="BV71" s="439">
        <f t="shared" ref="BV71" si="206">BV68+BV70+$W$12*BV69</f>
        <v>306</v>
      </c>
      <c r="BW71" s="439">
        <f t="shared" ref="BW71" si="207">BW68+BW70+$W$12*BW69</f>
        <v>334</v>
      </c>
      <c r="BX71" s="438">
        <v>309</v>
      </c>
      <c r="BY71" s="595">
        <v>318.5</v>
      </c>
      <c r="BZ71" s="440">
        <v>326</v>
      </c>
      <c r="CA71" s="440">
        <f t="shared" ref="CA71" si="208">CA68+CA70+$W$12*CA69</f>
        <v>318.5</v>
      </c>
      <c r="CB71" s="440">
        <f t="shared" ref="CB71:CD71" si="209">CB68+CB70+$W$12*CB69</f>
        <v>305.5</v>
      </c>
      <c r="CC71" s="440">
        <f t="shared" si="209"/>
        <v>296</v>
      </c>
      <c r="CD71" s="440">
        <f t="shared" si="209"/>
        <v>313.5</v>
      </c>
      <c r="CF71" s="697"/>
      <c r="CG71" s="361" t="s">
        <v>53</v>
      </c>
      <c r="CH71" s="439">
        <f t="shared" ref="CH71" si="210">CH68+CH70+$W$12*CH69</f>
        <v>344</v>
      </c>
      <c r="CI71" s="439">
        <f t="shared" ref="CI71" si="211">CI68+CI70+$W$12*CI69</f>
        <v>384</v>
      </c>
      <c r="CJ71" s="439">
        <f t="shared" ref="CJ71" si="212">CJ68+CJ70+$W$12*CJ69</f>
        <v>406</v>
      </c>
      <c r="CK71" s="439">
        <f t="shared" ref="CK71" si="213">CK68+CK70+$W$12*CK69</f>
        <v>490</v>
      </c>
      <c r="CL71" s="439">
        <f t="shared" ref="CL71" si="214">CL68+CL70+$W$12*CL69</f>
        <v>509</v>
      </c>
      <c r="CM71" s="439">
        <f t="shared" ref="CM71" si="215">CM68+CM70+$W$12*CM69</f>
        <v>519</v>
      </c>
      <c r="CN71" s="439">
        <f t="shared" ref="CN71" si="216">CN68+CN70+$W$12*CN69</f>
        <v>583</v>
      </c>
      <c r="CO71" s="439">
        <f t="shared" ref="CO71" si="217">CO68+CO70+$W$12*CO69</f>
        <v>714</v>
      </c>
      <c r="CP71" s="439">
        <f t="shared" ref="CP71" si="218">CP68+CP70+$W$12*CP69</f>
        <v>791</v>
      </c>
      <c r="CQ71" s="439">
        <v>858</v>
      </c>
      <c r="CR71" s="439">
        <v>839</v>
      </c>
      <c r="CS71" s="439">
        <v>959</v>
      </c>
      <c r="CT71" s="439">
        <v>970</v>
      </c>
      <c r="CU71" s="439">
        <f t="shared" ref="CU71" si="219">CU68+CU70+$W$12*CU69</f>
        <v>961</v>
      </c>
      <c r="CV71" s="439">
        <f t="shared" ref="CV71:CX71" si="220">CV68+CV70+$W$12*CV69</f>
        <v>949.5</v>
      </c>
      <c r="CW71" s="439">
        <f t="shared" si="220"/>
        <v>904.5</v>
      </c>
      <c r="CX71" s="439">
        <f t="shared" si="220"/>
        <v>955</v>
      </c>
    </row>
    <row r="72" spans="2:102">
      <c r="G72" s="360"/>
      <c r="H72" s="360"/>
      <c r="I72" s="360"/>
      <c r="J72" s="360"/>
      <c r="K72" s="360"/>
      <c r="L72" s="360"/>
      <c r="M72" s="360"/>
      <c r="N72" s="360"/>
      <c r="O72" s="360"/>
      <c r="P72" s="360"/>
      <c r="Q72" s="360"/>
      <c r="R72" s="372"/>
      <c r="S72" s="360"/>
      <c r="U72" s="463"/>
      <c r="V72" s="362"/>
      <c r="W72" s="360"/>
      <c r="X72" s="360"/>
      <c r="AN72" s="213"/>
      <c r="AO72" s="213"/>
      <c r="AP72" s="213"/>
      <c r="BJ72" s="116"/>
    </row>
    <row r="73" spans="2:102">
      <c r="F73" s="427"/>
      <c r="T73" s="441"/>
      <c r="U73" s="462"/>
      <c r="V73" s="116"/>
      <c r="W73" s="360"/>
      <c r="X73" s="360"/>
      <c r="AC73" s="427"/>
      <c r="AD73" s="427"/>
      <c r="AE73" s="427"/>
      <c r="AF73" s="427"/>
      <c r="AG73" s="427"/>
      <c r="AH73" s="456"/>
      <c r="AI73" s="427"/>
      <c r="AJ73" s="427"/>
      <c r="AK73" s="427"/>
      <c r="AL73" s="427"/>
      <c r="AM73" s="456"/>
      <c r="AN73" s="428"/>
      <c r="AO73" s="428"/>
      <c r="AP73" s="428"/>
      <c r="BJ73" s="116"/>
    </row>
    <row r="74" spans="2:102">
      <c r="B74" s="428"/>
      <c r="C74" s="428"/>
      <c r="D74" s="428"/>
      <c r="E74" s="428"/>
      <c r="F74" s="441"/>
      <c r="G74" s="441"/>
      <c r="H74" s="441"/>
      <c r="I74" s="441"/>
      <c r="J74" s="441"/>
      <c r="K74" s="441"/>
      <c r="L74" s="441"/>
      <c r="M74" s="441"/>
      <c r="N74" s="441"/>
      <c r="O74" s="441"/>
      <c r="P74" s="441"/>
      <c r="Q74" s="441"/>
      <c r="R74" s="505"/>
      <c r="S74" s="441"/>
      <c r="T74" s="362"/>
      <c r="U74" s="382" t="s">
        <v>112</v>
      </c>
      <c r="V74" s="116"/>
      <c r="W74" s="360"/>
      <c r="X74" s="360"/>
      <c r="Y74" s="428"/>
      <c r="Z74" s="428"/>
      <c r="AA74" s="428"/>
      <c r="AB74" s="428"/>
      <c r="AC74" s="441"/>
      <c r="AD74" s="441"/>
      <c r="AE74" s="441"/>
      <c r="AF74" s="441"/>
      <c r="AG74" s="441"/>
      <c r="AH74" s="447"/>
      <c r="AI74" s="441"/>
      <c r="AJ74" s="441"/>
      <c r="AK74" s="441"/>
      <c r="AL74" s="441"/>
      <c r="AM74" s="447"/>
      <c r="AN74" s="441"/>
      <c r="AO74" s="441"/>
      <c r="AP74" s="441"/>
      <c r="BJ74" s="116"/>
    </row>
    <row r="75" spans="2:102" ht="18" customHeight="1">
      <c r="B75" s="361" t="s">
        <v>4</v>
      </c>
      <c r="C75" s="361" t="s">
        <v>124</v>
      </c>
      <c r="D75" s="361" t="s">
        <v>123</v>
      </c>
      <c r="E75" s="361" t="s">
        <v>122</v>
      </c>
      <c r="F75" s="361" t="s">
        <v>49</v>
      </c>
      <c r="G75" s="361" t="s">
        <v>48</v>
      </c>
      <c r="H75" s="361" t="s">
        <v>47</v>
      </c>
      <c r="I75" s="361" t="s">
        <v>46</v>
      </c>
      <c r="J75" s="361" t="s">
        <v>45</v>
      </c>
      <c r="K75" s="361" t="s">
        <v>44</v>
      </c>
      <c r="L75" s="361" t="s">
        <v>43</v>
      </c>
      <c r="M75" s="361" t="s">
        <v>96</v>
      </c>
      <c r="N75" s="361" t="s">
        <v>69</v>
      </c>
      <c r="O75" s="361" t="s">
        <v>77</v>
      </c>
      <c r="P75" s="361" t="s">
        <v>161</v>
      </c>
      <c r="Q75" s="361" t="str">
        <f>Q57</f>
        <v>2018-19</v>
      </c>
      <c r="R75" s="403" t="str">
        <f>R57</f>
        <v>2019-20</v>
      </c>
      <c r="S75" s="361" t="s">
        <v>174</v>
      </c>
      <c r="T75" s="432"/>
      <c r="U75" s="433">
        <v>497.43146306244483</v>
      </c>
      <c r="V75" s="116"/>
      <c r="W75" s="360"/>
      <c r="X75" s="360"/>
      <c r="Y75" s="361" t="s">
        <v>4</v>
      </c>
      <c r="Z75" s="361" t="s">
        <v>124</v>
      </c>
      <c r="AA75" s="361" t="s">
        <v>123</v>
      </c>
      <c r="AB75" s="361" t="s">
        <v>122</v>
      </c>
      <c r="AC75" s="361" t="s">
        <v>49</v>
      </c>
      <c r="AD75" s="361" t="s">
        <v>48</v>
      </c>
      <c r="AE75" s="361" t="s">
        <v>47</v>
      </c>
      <c r="AF75" s="361" t="s">
        <v>46</v>
      </c>
      <c r="AG75" s="361" t="s">
        <v>45</v>
      </c>
      <c r="AH75" s="431" t="s">
        <v>44</v>
      </c>
      <c r="AI75" s="361" t="s">
        <v>43</v>
      </c>
      <c r="AJ75" s="361" t="s">
        <v>96</v>
      </c>
      <c r="AK75" s="361" t="s">
        <v>69</v>
      </c>
      <c r="AL75" s="361" t="s">
        <v>77</v>
      </c>
      <c r="AM75" s="431" t="s">
        <v>161</v>
      </c>
      <c r="AN75" s="361" t="str">
        <f>AN39</f>
        <v>2018-19</v>
      </c>
      <c r="AO75" s="361" t="str">
        <f>AO57</f>
        <v>2019-20</v>
      </c>
      <c r="AP75" s="361" t="s">
        <v>174</v>
      </c>
      <c r="AR75" s="361" t="s">
        <v>4</v>
      </c>
      <c r="AS75" s="361" t="s">
        <v>124</v>
      </c>
      <c r="AT75" s="361" t="s">
        <v>123</v>
      </c>
      <c r="AU75" s="361" t="s">
        <v>122</v>
      </c>
      <c r="AV75" s="361" t="s">
        <v>49</v>
      </c>
      <c r="AW75" s="361" t="s">
        <v>48</v>
      </c>
      <c r="AX75" s="361" t="s">
        <v>47</v>
      </c>
      <c r="AY75" s="361" t="s">
        <v>46</v>
      </c>
      <c r="AZ75" s="361" t="s">
        <v>45</v>
      </c>
      <c r="BA75" s="361" t="s">
        <v>44</v>
      </c>
      <c r="BB75" s="361" t="s">
        <v>43</v>
      </c>
      <c r="BC75" s="361" t="s">
        <v>96</v>
      </c>
      <c r="BD75" s="590" t="s">
        <v>69</v>
      </c>
      <c r="BE75" s="362" t="s">
        <v>77</v>
      </c>
      <c r="BF75" s="362" t="s">
        <v>161</v>
      </c>
      <c r="BG75" s="362" t="str">
        <f>BG57</f>
        <v>2018-19</v>
      </c>
      <c r="BH75" s="362" t="str">
        <f>BH57</f>
        <v>2019-20</v>
      </c>
      <c r="BI75" s="362" t="s">
        <v>174</v>
      </c>
      <c r="BJ75" s="116"/>
      <c r="BL75" s="408"/>
      <c r="BM75" s="361" t="s">
        <v>4</v>
      </c>
      <c r="BN75" s="361" t="s">
        <v>124</v>
      </c>
      <c r="BO75" s="361" t="s">
        <v>123</v>
      </c>
      <c r="BP75" s="361" t="s">
        <v>122</v>
      </c>
      <c r="BQ75" s="361" t="s">
        <v>49</v>
      </c>
      <c r="BR75" s="361" t="s">
        <v>48</v>
      </c>
      <c r="BS75" s="361" t="s">
        <v>47</v>
      </c>
      <c r="BT75" s="361" t="s">
        <v>46</v>
      </c>
      <c r="BU75" s="361" t="s">
        <v>45</v>
      </c>
      <c r="BV75" s="361" t="s">
        <v>44</v>
      </c>
      <c r="BW75" s="361" t="s">
        <v>43</v>
      </c>
      <c r="BX75" s="361" t="s">
        <v>96</v>
      </c>
      <c r="BY75" s="590" t="s">
        <v>69</v>
      </c>
      <c r="BZ75" s="362" t="str">
        <f>BZ57</f>
        <v>2016-17</v>
      </c>
      <c r="CA75" s="362" t="str">
        <f>CA57</f>
        <v>2017-18</v>
      </c>
      <c r="CB75" s="362" t="str">
        <f>CB57</f>
        <v>2018-19</v>
      </c>
      <c r="CC75" s="362" t="str">
        <f>CC57</f>
        <v>2019-20</v>
      </c>
      <c r="CD75" s="362" t="s">
        <v>174</v>
      </c>
      <c r="CF75" s="458"/>
      <c r="CG75" s="361" t="s">
        <v>4</v>
      </c>
      <c r="CH75" s="361" t="s">
        <v>124</v>
      </c>
      <c r="CI75" s="361" t="s">
        <v>123</v>
      </c>
      <c r="CJ75" s="361" t="s">
        <v>122</v>
      </c>
      <c r="CK75" s="361" t="s">
        <v>49</v>
      </c>
      <c r="CL75" s="361" t="s">
        <v>48</v>
      </c>
      <c r="CM75" s="361" t="s">
        <v>47</v>
      </c>
      <c r="CN75" s="361" t="s">
        <v>46</v>
      </c>
      <c r="CO75" s="361" t="s">
        <v>45</v>
      </c>
      <c r="CP75" s="361" t="s">
        <v>44</v>
      </c>
      <c r="CQ75" s="361" t="s">
        <v>43</v>
      </c>
      <c r="CR75" s="361" t="s">
        <v>96</v>
      </c>
      <c r="CS75" s="361" t="s">
        <v>69</v>
      </c>
      <c r="CT75" s="361" t="str">
        <f>CT57</f>
        <v>2016-17</v>
      </c>
      <c r="CU75" s="361" t="str">
        <f>CU57</f>
        <v>2017-18</v>
      </c>
      <c r="CV75" s="361" t="str">
        <f>CV57</f>
        <v>2018-19</v>
      </c>
      <c r="CW75" s="361" t="str">
        <f>CW57</f>
        <v>2019-20</v>
      </c>
      <c r="CX75" s="361" t="s">
        <v>174</v>
      </c>
    </row>
    <row r="76" spans="2:102">
      <c r="B76" s="428" t="s">
        <v>72</v>
      </c>
      <c r="C76" s="116">
        <f t="shared" ref="C76:H78" si="221">Z76+BN76*$W$6+BN83*$W$9</f>
        <v>5029.2</v>
      </c>
      <c r="D76" s="116">
        <f t="shared" si="221"/>
        <v>4876.8</v>
      </c>
      <c r="E76" s="116">
        <f t="shared" si="221"/>
        <v>5034.8</v>
      </c>
      <c r="F76" s="116">
        <f t="shared" si="221"/>
        <v>5241.2</v>
      </c>
      <c r="G76" s="116">
        <f t="shared" si="221"/>
        <v>5675.4</v>
      </c>
      <c r="H76" s="116">
        <f t="shared" si="221"/>
        <v>5808.2</v>
      </c>
      <c r="I76" s="116">
        <f t="shared" ref="I76:S78" si="222">AF76+(BT76*$W$6)+(BT83*$W$9)</f>
        <v>5078.8</v>
      </c>
      <c r="J76" s="116">
        <f t="shared" si="222"/>
        <v>4956</v>
      </c>
      <c r="K76" s="116">
        <f t="shared" si="222"/>
        <v>4231.3999999999996</v>
      </c>
      <c r="L76" s="116">
        <f t="shared" si="222"/>
        <v>4447</v>
      </c>
      <c r="M76" s="116">
        <f t="shared" si="222"/>
        <v>4253.3999999999996</v>
      </c>
      <c r="N76" s="116">
        <f t="shared" si="222"/>
        <v>4168.6000000000004</v>
      </c>
      <c r="O76" s="116">
        <f t="shared" si="222"/>
        <v>3873.6000000000004</v>
      </c>
      <c r="P76" s="116">
        <f t="shared" si="222"/>
        <v>4029</v>
      </c>
      <c r="Q76" s="116">
        <f t="shared" si="222"/>
        <v>3788.8</v>
      </c>
      <c r="R76" s="116">
        <f t="shared" si="222"/>
        <v>3973</v>
      </c>
      <c r="S76" s="116">
        <f t="shared" si="222"/>
        <v>3422.6</v>
      </c>
      <c r="T76" s="432"/>
      <c r="U76" s="433">
        <v>373.28473493210691</v>
      </c>
      <c r="V76" s="116"/>
      <c r="W76" s="360"/>
      <c r="X76" s="360"/>
      <c r="Y76" s="428" t="s">
        <v>72</v>
      </c>
      <c r="Z76" s="116">
        <v>3538</v>
      </c>
      <c r="AA76" s="116">
        <v>3450</v>
      </c>
      <c r="AB76" s="116">
        <v>3541</v>
      </c>
      <c r="AC76" s="116">
        <v>3655</v>
      </c>
      <c r="AD76" s="116">
        <v>3887</v>
      </c>
      <c r="AE76" s="116">
        <v>3877</v>
      </c>
      <c r="AF76" s="116">
        <v>3415</v>
      </c>
      <c r="AG76" s="116">
        <v>3334</v>
      </c>
      <c r="AH76" s="434">
        <v>2871</v>
      </c>
      <c r="AI76" s="116">
        <v>3001</v>
      </c>
      <c r="AJ76" s="116">
        <v>2928</v>
      </c>
      <c r="AK76" s="116">
        <v>2885</v>
      </c>
      <c r="AL76" s="116">
        <v>2711</v>
      </c>
      <c r="AM76" s="434">
        <v>2813</v>
      </c>
      <c r="AN76" s="116">
        <v>2653</v>
      </c>
      <c r="AO76" s="116">
        <v>2869</v>
      </c>
      <c r="AP76" s="116">
        <v>2549</v>
      </c>
      <c r="AR76" s="428" t="s">
        <v>130</v>
      </c>
      <c r="AS76" s="116">
        <v>2</v>
      </c>
      <c r="AT76" s="116">
        <v>3</v>
      </c>
      <c r="AU76" s="116">
        <v>0</v>
      </c>
      <c r="AV76" s="116">
        <v>0</v>
      </c>
      <c r="AW76" s="116">
        <v>0</v>
      </c>
      <c r="AX76" s="116">
        <v>0</v>
      </c>
      <c r="AY76" s="116">
        <v>0</v>
      </c>
      <c r="AZ76" s="116">
        <v>0</v>
      </c>
      <c r="BA76" s="116">
        <v>0</v>
      </c>
      <c r="BB76" s="116">
        <v>0</v>
      </c>
      <c r="BC76" s="116">
        <v>0</v>
      </c>
      <c r="BD76" s="591">
        <v>0</v>
      </c>
      <c r="BE76" s="364">
        <v>0</v>
      </c>
      <c r="BF76" s="364">
        <v>0</v>
      </c>
      <c r="BG76" s="364">
        <v>0</v>
      </c>
      <c r="BH76" s="364">
        <v>0</v>
      </c>
      <c r="BI76" s="364"/>
      <c r="BL76" s="700" t="s">
        <v>99</v>
      </c>
      <c r="BM76" s="428" t="s">
        <v>72</v>
      </c>
      <c r="BN76" s="116">
        <v>1679</v>
      </c>
      <c r="BO76" s="375">
        <v>1591</v>
      </c>
      <c r="BP76" s="375">
        <v>1691</v>
      </c>
      <c r="BQ76" s="116">
        <v>1809</v>
      </c>
      <c r="BR76" s="375">
        <v>2033</v>
      </c>
      <c r="BS76" s="375">
        <v>2129</v>
      </c>
      <c r="BT76" s="375">
        <v>1791</v>
      </c>
      <c r="BU76" s="364">
        <v>1785</v>
      </c>
      <c r="BV76" s="364">
        <v>1503</v>
      </c>
      <c r="BW76" s="364">
        <v>1640</v>
      </c>
      <c r="BX76" s="364">
        <v>1518</v>
      </c>
      <c r="BY76" s="591">
        <v>1497</v>
      </c>
      <c r="BZ76" s="364">
        <v>1362</v>
      </c>
      <c r="CA76" s="364">
        <v>1425</v>
      </c>
      <c r="CB76" s="364">
        <v>1351</v>
      </c>
      <c r="CC76" s="364">
        <v>1310</v>
      </c>
      <c r="CD76" s="364">
        <v>1042</v>
      </c>
      <c r="CF76" s="694" t="s">
        <v>51</v>
      </c>
      <c r="CG76" s="435" t="s">
        <v>72</v>
      </c>
      <c r="CH76" s="364">
        <v>217</v>
      </c>
      <c r="CI76" s="374">
        <v>218</v>
      </c>
      <c r="CJ76" s="374">
        <v>190</v>
      </c>
      <c r="CK76" s="364">
        <v>191</v>
      </c>
      <c r="CL76" s="374">
        <v>223</v>
      </c>
      <c r="CM76" s="374">
        <v>295</v>
      </c>
      <c r="CN76" s="374">
        <v>291</v>
      </c>
      <c r="CO76" s="364">
        <v>241</v>
      </c>
      <c r="CP76" s="364">
        <v>204</v>
      </c>
      <c r="CQ76" s="364">
        <v>165</v>
      </c>
      <c r="CR76" s="116">
        <v>140</v>
      </c>
      <c r="CS76" s="116">
        <v>127</v>
      </c>
      <c r="CT76" s="116">
        <v>121</v>
      </c>
      <c r="CU76" s="116">
        <v>114</v>
      </c>
      <c r="CV76" s="116">
        <v>89</v>
      </c>
      <c r="CW76" s="116">
        <v>93</v>
      </c>
      <c r="CX76" s="116">
        <v>73</v>
      </c>
    </row>
    <row r="77" spans="2:102">
      <c r="B77" s="428" t="s">
        <v>73</v>
      </c>
      <c r="C77" s="116">
        <f t="shared" si="221"/>
        <v>4681.3999999999996</v>
      </c>
      <c r="D77" s="116">
        <f t="shared" si="221"/>
        <v>4608.8</v>
      </c>
      <c r="E77" s="116">
        <f t="shared" si="221"/>
        <v>4915.8</v>
      </c>
      <c r="F77" s="116">
        <f t="shared" si="221"/>
        <v>4959</v>
      </c>
      <c r="G77" s="116">
        <f t="shared" si="221"/>
        <v>5374.4</v>
      </c>
      <c r="H77" s="116">
        <f t="shared" si="221"/>
        <v>5794.2</v>
      </c>
      <c r="I77" s="116">
        <f t="shared" si="222"/>
        <v>5126.3999999999996</v>
      </c>
      <c r="J77" s="116">
        <f t="shared" si="222"/>
        <v>5277.8</v>
      </c>
      <c r="K77" s="116">
        <f t="shared" si="222"/>
        <v>5161.2</v>
      </c>
      <c r="L77" s="116">
        <f t="shared" si="222"/>
        <v>4739.2</v>
      </c>
      <c r="M77" s="116">
        <f t="shared" si="222"/>
        <v>4849.2</v>
      </c>
      <c r="N77" s="116">
        <f t="shared" si="222"/>
        <v>4560.6000000000004</v>
      </c>
      <c r="O77" s="116">
        <f t="shared" si="222"/>
        <v>4670.8</v>
      </c>
      <c r="P77" s="116">
        <f t="shared" si="222"/>
        <v>4438</v>
      </c>
      <c r="Q77" s="116">
        <f t="shared" si="222"/>
        <v>4318.2</v>
      </c>
      <c r="R77" s="116">
        <f t="shared" si="222"/>
        <v>4228.6000000000004</v>
      </c>
      <c r="S77" s="116">
        <f t="shared" si="222"/>
        <v>4133.6000000000004</v>
      </c>
      <c r="T77" s="432"/>
      <c r="U77" s="433">
        <v>515.26182556918479</v>
      </c>
      <c r="V77" s="116"/>
      <c r="W77" s="360"/>
      <c r="X77" s="360"/>
      <c r="Y77" s="428" t="s">
        <v>73</v>
      </c>
      <c r="Z77" s="116">
        <v>3373</v>
      </c>
      <c r="AA77" s="116">
        <v>3320</v>
      </c>
      <c r="AB77" s="116">
        <v>3486</v>
      </c>
      <c r="AC77" s="116">
        <v>3438</v>
      </c>
      <c r="AD77" s="116">
        <v>3706</v>
      </c>
      <c r="AE77" s="116">
        <v>3915</v>
      </c>
      <c r="AF77" s="116">
        <v>3422</v>
      </c>
      <c r="AG77" s="116">
        <v>3485</v>
      </c>
      <c r="AH77" s="434">
        <v>3437</v>
      </c>
      <c r="AI77" s="116">
        <v>3135</v>
      </c>
      <c r="AJ77" s="116">
        <v>3228</v>
      </c>
      <c r="AK77" s="116">
        <v>3090</v>
      </c>
      <c r="AL77" s="116">
        <v>3157</v>
      </c>
      <c r="AM77" s="434">
        <v>3040</v>
      </c>
      <c r="AN77" s="116">
        <v>2981</v>
      </c>
      <c r="AO77" s="116">
        <v>2950</v>
      </c>
      <c r="AP77" s="116">
        <v>2969</v>
      </c>
      <c r="AQ77" s="213"/>
      <c r="AR77" s="363" t="s">
        <v>162</v>
      </c>
      <c r="AS77" s="116">
        <v>0</v>
      </c>
      <c r="AT77" s="375">
        <v>0</v>
      </c>
      <c r="AU77" s="375">
        <v>0</v>
      </c>
      <c r="AV77" s="116">
        <v>0</v>
      </c>
      <c r="AW77" s="375">
        <v>0</v>
      </c>
      <c r="AX77" s="375">
        <v>0</v>
      </c>
      <c r="AY77" s="375">
        <v>0</v>
      </c>
      <c r="AZ77" s="375">
        <v>0</v>
      </c>
      <c r="BA77" s="116">
        <v>0</v>
      </c>
      <c r="BB77" s="375">
        <v>0</v>
      </c>
      <c r="BC77" s="116">
        <v>0</v>
      </c>
      <c r="BD77" s="522">
        <v>194</v>
      </c>
      <c r="BE77" s="116">
        <v>175</v>
      </c>
      <c r="BF77" s="116">
        <v>212</v>
      </c>
      <c r="BG77" s="116">
        <v>162</v>
      </c>
      <c r="BH77" s="116">
        <v>224</v>
      </c>
      <c r="BI77" s="116">
        <v>252</v>
      </c>
      <c r="BL77" s="701"/>
      <c r="BM77" s="428" t="s">
        <v>73</v>
      </c>
      <c r="BN77" s="116">
        <v>1378</v>
      </c>
      <c r="BO77" s="375">
        <v>1336</v>
      </c>
      <c r="BP77" s="375">
        <v>1461</v>
      </c>
      <c r="BQ77" s="116">
        <v>1520</v>
      </c>
      <c r="BR77" s="375">
        <v>1733</v>
      </c>
      <c r="BS77" s="375">
        <v>1914</v>
      </c>
      <c r="BT77" s="375">
        <v>1728</v>
      </c>
      <c r="BU77" s="116">
        <v>1756</v>
      </c>
      <c r="BV77" s="116">
        <v>1764</v>
      </c>
      <c r="BW77" s="116">
        <v>1654</v>
      </c>
      <c r="BX77" s="116">
        <v>1679</v>
      </c>
      <c r="BY77" s="522">
        <v>1582</v>
      </c>
      <c r="BZ77" s="116">
        <v>1591</v>
      </c>
      <c r="CA77" s="116">
        <v>1505</v>
      </c>
      <c r="CB77" s="116">
        <v>1479</v>
      </c>
      <c r="CC77" s="116">
        <v>1407</v>
      </c>
      <c r="CD77" s="116">
        <v>1317</v>
      </c>
      <c r="CF77" s="692"/>
      <c r="CG77" s="428" t="s">
        <v>73</v>
      </c>
      <c r="CH77" s="116">
        <v>319</v>
      </c>
      <c r="CI77" s="375">
        <v>343</v>
      </c>
      <c r="CJ77" s="375">
        <v>391</v>
      </c>
      <c r="CK77" s="116">
        <v>415</v>
      </c>
      <c r="CL77" s="375">
        <v>377</v>
      </c>
      <c r="CM77" s="375">
        <v>491</v>
      </c>
      <c r="CN77" s="375">
        <v>416</v>
      </c>
      <c r="CO77" s="116">
        <v>484</v>
      </c>
      <c r="CP77" s="116">
        <v>402</v>
      </c>
      <c r="CQ77" s="116">
        <v>345</v>
      </c>
      <c r="CR77" s="116">
        <v>360</v>
      </c>
      <c r="CS77" s="116">
        <v>282</v>
      </c>
      <c r="CT77" s="116">
        <v>322</v>
      </c>
      <c r="CU77" s="116">
        <v>273</v>
      </c>
      <c r="CV77" s="116">
        <v>230</v>
      </c>
      <c r="CW77" s="116">
        <v>216</v>
      </c>
      <c r="CX77" s="116">
        <v>187</v>
      </c>
    </row>
    <row r="78" spans="2:102">
      <c r="B78" s="428" t="s">
        <v>74</v>
      </c>
      <c r="C78" s="116">
        <f t="shared" si="221"/>
        <v>4677.3999999999996</v>
      </c>
      <c r="D78" s="116">
        <f t="shared" si="221"/>
        <v>5078.3999999999996</v>
      </c>
      <c r="E78" s="116">
        <f t="shared" si="221"/>
        <v>5115.2</v>
      </c>
      <c r="F78" s="116">
        <f t="shared" si="221"/>
        <v>5205</v>
      </c>
      <c r="G78" s="116">
        <f t="shared" si="221"/>
        <v>5400.4</v>
      </c>
      <c r="H78" s="116">
        <f t="shared" si="221"/>
        <v>6044.2</v>
      </c>
      <c r="I78" s="116">
        <f t="shared" si="222"/>
        <v>5909</v>
      </c>
      <c r="J78" s="116">
        <f t="shared" si="222"/>
        <v>6131.2</v>
      </c>
      <c r="K78" s="116">
        <f t="shared" si="222"/>
        <v>5960.4</v>
      </c>
      <c r="L78" s="116">
        <f t="shared" si="222"/>
        <v>6075.2</v>
      </c>
      <c r="M78" s="116">
        <f t="shared" si="222"/>
        <v>5584.6</v>
      </c>
      <c r="N78" s="116">
        <f t="shared" si="222"/>
        <v>5859.6</v>
      </c>
      <c r="O78" s="116">
        <f t="shared" si="222"/>
        <v>5647.6</v>
      </c>
      <c r="P78" s="116">
        <f t="shared" si="222"/>
        <v>5728.4</v>
      </c>
      <c r="Q78" s="116">
        <f t="shared" si="222"/>
        <v>5743.4</v>
      </c>
      <c r="R78" s="116">
        <f t="shared" si="222"/>
        <v>5580.4</v>
      </c>
      <c r="S78" s="116">
        <f t="shared" si="222"/>
        <v>5596.6</v>
      </c>
      <c r="T78" s="116"/>
      <c r="U78" s="433">
        <v>549.47660308090769</v>
      </c>
      <c r="V78" s="116"/>
      <c r="W78" s="360"/>
      <c r="X78" s="360"/>
      <c r="Y78" s="428" t="s">
        <v>74</v>
      </c>
      <c r="Z78" s="116">
        <v>3357</v>
      </c>
      <c r="AA78" s="116">
        <v>3590</v>
      </c>
      <c r="AB78" s="116">
        <v>3606</v>
      </c>
      <c r="AC78" s="116">
        <v>3603</v>
      </c>
      <c r="AD78" s="116">
        <v>3653</v>
      </c>
      <c r="AE78" s="116">
        <v>4015</v>
      </c>
      <c r="AF78" s="116">
        <v>3895</v>
      </c>
      <c r="AG78" s="116">
        <v>3980</v>
      </c>
      <c r="AH78" s="434">
        <v>3845</v>
      </c>
      <c r="AI78" s="116">
        <v>3904</v>
      </c>
      <c r="AJ78" s="116">
        <v>3601</v>
      </c>
      <c r="AK78" s="116">
        <v>3765</v>
      </c>
      <c r="AL78" s="116">
        <v>3716</v>
      </c>
      <c r="AM78" s="434">
        <v>3787</v>
      </c>
      <c r="AN78" s="116">
        <v>3828</v>
      </c>
      <c r="AO78" s="116">
        <v>3796</v>
      </c>
      <c r="AP78" s="116">
        <v>3779</v>
      </c>
      <c r="AR78" s="428" t="s">
        <v>71</v>
      </c>
      <c r="AS78" s="116">
        <v>3479</v>
      </c>
      <c r="AT78" s="116">
        <v>3562</v>
      </c>
      <c r="AU78" s="116">
        <v>3636</v>
      </c>
      <c r="AV78" s="116">
        <v>3549</v>
      </c>
      <c r="AW78" s="116">
        <v>3789</v>
      </c>
      <c r="AX78" s="116">
        <v>3629</v>
      </c>
      <c r="AY78" s="116">
        <v>3868</v>
      </c>
      <c r="AZ78" s="116">
        <v>3911</v>
      </c>
      <c r="BA78" s="116">
        <v>4159</v>
      </c>
      <c r="BB78" s="116">
        <v>4012</v>
      </c>
      <c r="BC78" s="116">
        <v>4051</v>
      </c>
      <c r="BD78" s="522">
        <v>4034</v>
      </c>
      <c r="BE78" s="116">
        <v>4137</v>
      </c>
      <c r="BF78" s="116">
        <v>4002</v>
      </c>
      <c r="BG78" s="116">
        <v>4044</v>
      </c>
      <c r="BH78" s="116">
        <v>4039</v>
      </c>
      <c r="BI78" s="116">
        <v>3916</v>
      </c>
      <c r="BL78" s="701"/>
      <c r="BM78" s="428" t="s">
        <v>74</v>
      </c>
      <c r="BN78" s="116">
        <v>1233</v>
      </c>
      <c r="BO78" s="375">
        <v>1323</v>
      </c>
      <c r="BP78" s="375">
        <v>1349</v>
      </c>
      <c r="BQ78" s="116">
        <v>1430</v>
      </c>
      <c r="BR78" s="375">
        <v>1568</v>
      </c>
      <c r="BS78" s="375">
        <v>1779</v>
      </c>
      <c r="BT78" s="375">
        <v>1720</v>
      </c>
      <c r="BU78" s="116">
        <v>1859</v>
      </c>
      <c r="BV78" s="116">
        <v>1808</v>
      </c>
      <c r="BW78" s="116">
        <v>1869</v>
      </c>
      <c r="BX78" s="116">
        <v>1777</v>
      </c>
      <c r="BY78" s="522">
        <v>1872</v>
      </c>
      <c r="BZ78" s="116">
        <v>1787</v>
      </c>
      <c r="CA78" s="116">
        <v>1848</v>
      </c>
      <c r="CB78" s="116">
        <v>1843</v>
      </c>
      <c r="CC78" s="116">
        <v>1733</v>
      </c>
      <c r="CD78" s="116">
        <v>1702</v>
      </c>
      <c r="CF78" s="692"/>
      <c r="CG78" s="428" t="s">
        <v>74</v>
      </c>
      <c r="CH78" s="116">
        <v>573</v>
      </c>
      <c r="CI78" s="375">
        <v>700</v>
      </c>
      <c r="CJ78" s="375">
        <v>692</v>
      </c>
      <c r="CK78" s="116">
        <v>689</v>
      </c>
      <c r="CL78" s="375">
        <v>749</v>
      </c>
      <c r="CM78" s="375">
        <v>826</v>
      </c>
      <c r="CN78" s="375">
        <v>857</v>
      </c>
      <c r="CO78" s="116">
        <v>872</v>
      </c>
      <c r="CP78" s="116">
        <v>868</v>
      </c>
      <c r="CQ78" s="116">
        <v>819</v>
      </c>
      <c r="CR78" s="116">
        <v>717</v>
      </c>
      <c r="CS78" s="116">
        <v>761</v>
      </c>
      <c r="CT78" s="116">
        <v>651</v>
      </c>
      <c r="CU78" s="116">
        <v>646</v>
      </c>
      <c r="CV78" s="116">
        <v>604</v>
      </c>
      <c r="CW78" s="116">
        <v>554</v>
      </c>
      <c r="CX78" s="116">
        <v>612</v>
      </c>
    </row>
    <row r="79" spans="2:102">
      <c r="B79" s="428" t="s">
        <v>186</v>
      </c>
      <c r="C79" s="116">
        <f t="shared" ref="C79:S79" si="223">Z79+(BN80*$W$12)*$W$6+(BN87*$W$12)*$W$9</f>
        <v>0</v>
      </c>
      <c r="D79" s="116">
        <f t="shared" si="223"/>
        <v>0</v>
      </c>
      <c r="E79" s="116">
        <f t="shared" si="223"/>
        <v>0</v>
      </c>
      <c r="F79" s="116">
        <f t="shared" si="223"/>
        <v>0</v>
      </c>
      <c r="G79" s="116">
        <f t="shared" si="223"/>
        <v>0</v>
      </c>
      <c r="H79" s="116">
        <f t="shared" si="223"/>
        <v>0</v>
      </c>
      <c r="I79" s="116">
        <f t="shared" si="223"/>
        <v>0</v>
      </c>
      <c r="J79" s="116">
        <f t="shared" si="223"/>
        <v>0</v>
      </c>
      <c r="K79" s="116">
        <f t="shared" si="223"/>
        <v>0</v>
      </c>
      <c r="L79" s="116">
        <f t="shared" si="223"/>
        <v>0</v>
      </c>
      <c r="M79" s="116">
        <f t="shared" si="223"/>
        <v>0</v>
      </c>
      <c r="N79" s="116">
        <f t="shared" si="223"/>
        <v>164.7</v>
      </c>
      <c r="O79" s="116">
        <f t="shared" si="223"/>
        <v>147.19999999999999</v>
      </c>
      <c r="P79" s="116">
        <f t="shared" si="223"/>
        <v>176.7</v>
      </c>
      <c r="Q79" s="116">
        <f t="shared" si="223"/>
        <v>131.5</v>
      </c>
      <c r="R79" s="116">
        <f t="shared" si="223"/>
        <v>175.7</v>
      </c>
      <c r="S79" s="116">
        <f t="shared" si="223"/>
        <v>203.4</v>
      </c>
      <c r="T79" s="116"/>
      <c r="U79" s="433"/>
      <c r="V79" s="116"/>
      <c r="W79" s="360"/>
      <c r="X79" s="360"/>
      <c r="Y79" s="428" t="s">
        <v>186</v>
      </c>
      <c r="Z79" s="116">
        <f t="shared" ref="Z79:AP79" si="224">AS77*$W$12</f>
        <v>0</v>
      </c>
      <c r="AA79" s="116">
        <f t="shared" si="224"/>
        <v>0</v>
      </c>
      <c r="AB79" s="116">
        <f t="shared" si="224"/>
        <v>0</v>
      </c>
      <c r="AC79" s="116">
        <f t="shared" si="224"/>
        <v>0</v>
      </c>
      <c r="AD79" s="116">
        <f t="shared" si="224"/>
        <v>0</v>
      </c>
      <c r="AE79" s="116">
        <f t="shared" si="224"/>
        <v>0</v>
      </c>
      <c r="AF79" s="116">
        <f t="shared" si="224"/>
        <v>0</v>
      </c>
      <c r="AG79" s="116">
        <f t="shared" si="224"/>
        <v>0</v>
      </c>
      <c r="AH79" s="434">
        <f t="shared" si="224"/>
        <v>0</v>
      </c>
      <c r="AI79" s="116">
        <f t="shared" si="224"/>
        <v>0</v>
      </c>
      <c r="AJ79" s="116">
        <f t="shared" si="224"/>
        <v>0</v>
      </c>
      <c r="AK79" s="116">
        <f t="shared" si="224"/>
        <v>97</v>
      </c>
      <c r="AL79" s="116">
        <f t="shared" si="224"/>
        <v>87.5</v>
      </c>
      <c r="AM79" s="434">
        <f>BF77*$W$12</f>
        <v>106</v>
      </c>
      <c r="AN79" s="116">
        <f t="shared" si="224"/>
        <v>81</v>
      </c>
      <c r="AO79" s="116">
        <f t="shared" si="224"/>
        <v>112</v>
      </c>
      <c r="AP79" s="116">
        <f t="shared" si="224"/>
        <v>126</v>
      </c>
      <c r="AR79" s="428" t="s">
        <v>131</v>
      </c>
      <c r="AS79" s="116">
        <v>607</v>
      </c>
      <c r="AT79" s="116">
        <v>547</v>
      </c>
      <c r="AU79" s="116">
        <v>556</v>
      </c>
      <c r="AV79" s="116">
        <v>606</v>
      </c>
      <c r="AW79" s="116">
        <v>682</v>
      </c>
      <c r="AX79" s="116">
        <v>695</v>
      </c>
      <c r="AY79" s="116">
        <v>819</v>
      </c>
      <c r="AZ79" s="116">
        <v>811</v>
      </c>
      <c r="BA79" s="116">
        <v>882</v>
      </c>
      <c r="BB79" s="116">
        <v>795</v>
      </c>
      <c r="BC79" s="116">
        <v>791</v>
      </c>
      <c r="BD79" s="522">
        <v>766</v>
      </c>
      <c r="BE79" s="116">
        <v>792</v>
      </c>
      <c r="BF79" s="116">
        <v>752</v>
      </c>
      <c r="BG79" s="116">
        <v>730</v>
      </c>
      <c r="BH79" s="116">
        <v>721</v>
      </c>
      <c r="BI79" s="116">
        <v>678</v>
      </c>
      <c r="BL79" s="701"/>
      <c r="BM79" s="428" t="s">
        <v>36</v>
      </c>
      <c r="BN79" s="116">
        <v>2</v>
      </c>
      <c r="BO79" s="375">
        <v>2</v>
      </c>
      <c r="BP79" s="375">
        <v>0</v>
      </c>
      <c r="BQ79" s="116">
        <v>0</v>
      </c>
      <c r="BR79" s="375">
        <v>0</v>
      </c>
      <c r="BS79" s="375">
        <v>0</v>
      </c>
      <c r="BT79" s="375">
        <v>0</v>
      </c>
      <c r="BU79" s="375">
        <v>0</v>
      </c>
      <c r="BV79" s="116">
        <v>0</v>
      </c>
      <c r="BW79" s="116">
        <v>0</v>
      </c>
      <c r="BX79" s="375">
        <v>0</v>
      </c>
      <c r="BY79" s="594">
        <v>0</v>
      </c>
      <c r="BZ79" s="375">
        <v>0</v>
      </c>
      <c r="CA79" s="375">
        <v>0</v>
      </c>
      <c r="CB79" s="375">
        <v>0</v>
      </c>
      <c r="CC79" s="375">
        <v>0</v>
      </c>
      <c r="CD79" s="375"/>
      <c r="CF79" s="692"/>
      <c r="CG79" s="428" t="s">
        <v>36</v>
      </c>
      <c r="CH79" s="116">
        <v>2</v>
      </c>
      <c r="CI79" s="375">
        <v>2</v>
      </c>
      <c r="CJ79" s="375">
        <v>0</v>
      </c>
      <c r="CK79" s="116">
        <v>0</v>
      </c>
      <c r="CL79" s="375">
        <v>0</v>
      </c>
      <c r="CM79" s="375">
        <v>0</v>
      </c>
      <c r="CN79" s="375">
        <v>0</v>
      </c>
      <c r="CO79" s="375">
        <v>0</v>
      </c>
      <c r="CP79" s="116">
        <v>0</v>
      </c>
      <c r="CQ79" s="116">
        <v>0</v>
      </c>
      <c r="CR79" s="375">
        <v>0</v>
      </c>
      <c r="CS79" s="375">
        <v>0</v>
      </c>
      <c r="CT79" s="375">
        <v>0</v>
      </c>
      <c r="CU79" s="375">
        <v>0</v>
      </c>
      <c r="CV79" s="375">
        <v>0</v>
      </c>
      <c r="CW79" s="375">
        <v>0</v>
      </c>
      <c r="CX79" s="375"/>
    </row>
    <row r="80" spans="2:102" ht="18" customHeight="1">
      <c r="B80" s="428" t="s">
        <v>36</v>
      </c>
      <c r="C80" s="116">
        <f t="shared" ref="C80:R80" si="225">Z80+(BN79*$W$6)+(BN86*$W$9)</f>
        <v>3.6</v>
      </c>
      <c r="D80" s="116">
        <f t="shared" si="225"/>
        <v>5.6</v>
      </c>
      <c r="E80" s="116">
        <f t="shared" si="225"/>
        <v>0</v>
      </c>
      <c r="F80" s="116">
        <f t="shared" si="225"/>
        <v>0</v>
      </c>
      <c r="G80" s="116">
        <f t="shared" si="225"/>
        <v>0</v>
      </c>
      <c r="H80" s="116">
        <f t="shared" si="225"/>
        <v>0</v>
      </c>
      <c r="I80" s="116">
        <f t="shared" si="225"/>
        <v>0</v>
      </c>
      <c r="J80" s="116">
        <f t="shared" si="225"/>
        <v>0</v>
      </c>
      <c r="K80" s="116">
        <f t="shared" si="225"/>
        <v>0</v>
      </c>
      <c r="L80" s="116">
        <f t="shared" si="225"/>
        <v>0</v>
      </c>
      <c r="M80" s="116">
        <f t="shared" si="225"/>
        <v>0</v>
      </c>
      <c r="N80" s="116">
        <f t="shared" si="225"/>
        <v>0</v>
      </c>
      <c r="O80" s="116">
        <f t="shared" si="225"/>
        <v>0</v>
      </c>
      <c r="P80" s="116">
        <f t="shared" si="225"/>
        <v>0</v>
      </c>
      <c r="Q80" s="116">
        <f t="shared" si="225"/>
        <v>0</v>
      </c>
      <c r="R80" s="375">
        <f t="shared" si="225"/>
        <v>0</v>
      </c>
      <c r="S80" s="517"/>
      <c r="T80" s="116"/>
      <c r="U80" s="433"/>
      <c r="V80" s="116"/>
      <c r="W80" s="360"/>
      <c r="X80" s="360"/>
      <c r="Y80" s="428" t="s">
        <v>36</v>
      </c>
      <c r="Z80" s="116">
        <f t="shared" ref="Z80:AO80" si="226">AS76</f>
        <v>2</v>
      </c>
      <c r="AA80" s="116">
        <f t="shared" si="226"/>
        <v>3</v>
      </c>
      <c r="AB80" s="116">
        <f t="shared" si="226"/>
        <v>0</v>
      </c>
      <c r="AC80" s="116">
        <f t="shared" si="226"/>
        <v>0</v>
      </c>
      <c r="AD80" s="116">
        <f t="shared" si="226"/>
        <v>0</v>
      </c>
      <c r="AE80" s="116">
        <f t="shared" si="226"/>
        <v>0</v>
      </c>
      <c r="AF80" s="116">
        <f t="shared" si="226"/>
        <v>0</v>
      </c>
      <c r="AG80" s="116">
        <f t="shared" si="226"/>
        <v>0</v>
      </c>
      <c r="AH80" s="434">
        <f t="shared" si="226"/>
        <v>0</v>
      </c>
      <c r="AI80" s="116">
        <f t="shared" si="226"/>
        <v>0</v>
      </c>
      <c r="AJ80" s="116">
        <f t="shared" si="226"/>
        <v>0</v>
      </c>
      <c r="AK80" s="116">
        <f t="shared" si="226"/>
        <v>0</v>
      </c>
      <c r="AL80" s="116">
        <f t="shared" si="226"/>
        <v>0</v>
      </c>
      <c r="AM80" s="434">
        <f t="shared" si="226"/>
        <v>0</v>
      </c>
      <c r="AN80" s="116">
        <f t="shared" si="226"/>
        <v>0</v>
      </c>
      <c r="AO80" s="116">
        <f t="shared" si="226"/>
        <v>0</v>
      </c>
      <c r="AP80" s="116"/>
      <c r="AR80" s="428" t="s">
        <v>132</v>
      </c>
      <c r="AS80" s="116">
        <v>56</v>
      </c>
      <c r="AT80" s="116">
        <v>89</v>
      </c>
      <c r="AU80" s="116">
        <v>59</v>
      </c>
      <c r="AV80" s="116">
        <v>82</v>
      </c>
      <c r="AW80" s="116">
        <v>95</v>
      </c>
      <c r="AX80" s="116">
        <v>136</v>
      </c>
      <c r="AY80" s="116">
        <v>104</v>
      </c>
      <c r="AZ80" s="116">
        <v>114</v>
      </c>
      <c r="BA80" s="116">
        <v>128</v>
      </c>
      <c r="BB80" s="116">
        <v>66</v>
      </c>
      <c r="BC80" s="116">
        <v>56</v>
      </c>
      <c r="BD80" s="522">
        <v>25</v>
      </c>
      <c r="BE80" s="116">
        <v>28</v>
      </c>
      <c r="BF80" s="116">
        <v>59</v>
      </c>
      <c r="BG80" s="116">
        <v>59</v>
      </c>
      <c r="BH80" s="116">
        <v>61</v>
      </c>
      <c r="BI80" s="116">
        <v>44</v>
      </c>
      <c r="BJ80" s="213"/>
      <c r="BL80" s="701"/>
      <c r="BM80" s="363" t="s">
        <v>162</v>
      </c>
      <c r="BN80" s="116">
        <v>0</v>
      </c>
      <c r="BO80" s="375">
        <v>0</v>
      </c>
      <c r="BP80" s="375">
        <v>0</v>
      </c>
      <c r="BQ80" s="116">
        <v>0</v>
      </c>
      <c r="BR80" s="375">
        <v>0</v>
      </c>
      <c r="BS80" s="375">
        <v>0</v>
      </c>
      <c r="BT80" s="375">
        <v>0</v>
      </c>
      <c r="BU80" s="375">
        <v>0</v>
      </c>
      <c r="BV80" s="116">
        <v>0</v>
      </c>
      <c r="BW80" s="375">
        <v>0</v>
      </c>
      <c r="BX80" s="116">
        <v>0</v>
      </c>
      <c r="BY80" s="594">
        <v>83</v>
      </c>
      <c r="BZ80" s="375">
        <v>88</v>
      </c>
      <c r="CA80" s="375">
        <v>108</v>
      </c>
      <c r="CB80" s="375">
        <v>95</v>
      </c>
      <c r="CC80" s="375">
        <v>98</v>
      </c>
      <c r="CD80" s="375">
        <v>111</v>
      </c>
      <c r="CF80" s="692"/>
      <c r="CG80" s="363" t="s">
        <v>162</v>
      </c>
      <c r="CH80" s="116">
        <v>0</v>
      </c>
      <c r="CI80" s="375">
        <v>0</v>
      </c>
      <c r="CJ80" s="375">
        <v>0</v>
      </c>
      <c r="CK80" s="116">
        <v>0</v>
      </c>
      <c r="CL80" s="375">
        <v>0</v>
      </c>
      <c r="CM80" s="375">
        <v>0</v>
      </c>
      <c r="CN80" s="375">
        <v>0</v>
      </c>
      <c r="CO80" s="375">
        <v>0</v>
      </c>
      <c r="CP80" s="116">
        <v>0</v>
      </c>
      <c r="CQ80" s="375">
        <v>0</v>
      </c>
      <c r="CR80" s="116">
        <v>0</v>
      </c>
      <c r="CS80" s="375">
        <v>76</v>
      </c>
      <c r="CT80" s="375">
        <v>56</v>
      </c>
      <c r="CU80" s="375">
        <v>61</v>
      </c>
      <c r="CV80" s="375">
        <v>30</v>
      </c>
      <c r="CW80" s="375">
        <v>55</v>
      </c>
      <c r="CX80" s="375">
        <v>76</v>
      </c>
    </row>
    <row r="81" spans="2:102">
      <c r="B81" s="428" t="s">
        <v>71</v>
      </c>
      <c r="C81" s="116">
        <f t="shared" ref="C81:H81" si="227">Z81+BN81*$W$6+BN88*$W$9</f>
        <v>5031</v>
      </c>
      <c r="D81" s="116">
        <f t="shared" si="227"/>
        <v>5159.6000000000004</v>
      </c>
      <c r="E81" s="116">
        <f t="shared" si="227"/>
        <v>5283.4</v>
      </c>
      <c r="F81" s="116">
        <f t="shared" si="227"/>
        <v>5243</v>
      </c>
      <c r="G81" s="116">
        <f t="shared" si="227"/>
        <v>5610.2</v>
      </c>
      <c r="H81" s="116">
        <f t="shared" si="227"/>
        <v>5497.8</v>
      </c>
      <c r="I81" s="116">
        <f t="shared" ref="I81:S81" si="228">AF81+(BT81*$W$6)+(BT88*$W$9)</f>
        <v>5960</v>
      </c>
      <c r="J81" s="116">
        <f t="shared" si="228"/>
        <v>6130.4</v>
      </c>
      <c r="K81" s="116">
        <f t="shared" si="228"/>
        <v>6600</v>
      </c>
      <c r="L81" s="116">
        <f t="shared" si="228"/>
        <v>6410</v>
      </c>
      <c r="M81" s="116">
        <f t="shared" si="228"/>
        <v>6538.4</v>
      </c>
      <c r="N81" s="116">
        <f t="shared" si="228"/>
        <v>6541.8</v>
      </c>
      <c r="O81" s="116">
        <f t="shared" si="228"/>
        <v>6648.8</v>
      </c>
      <c r="P81" s="116">
        <f t="shared" si="228"/>
        <v>6332</v>
      </c>
      <c r="Q81" s="116">
        <f t="shared" si="228"/>
        <v>6329.8</v>
      </c>
      <c r="R81" s="116">
        <f t="shared" si="228"/>
        <v>6286</v>
      </c>
      <c r="S81" s="116">
        <f t="shared" si="228"/>
        <v>6041.4</v>
      </c>
      <c r="T81" s="116"/>
      <c r="U81" s="433">
        <v>138.2408928083311</v>
      </c>
      <c r="V81" s="116"/>
      <c r="W81" s="360"/>
      <c r="X81" s="360"/>
      <c r="Y81" s="428" t="s">
        <v>71</v>
      </c>
      <c r="Z81" s="116">
        <f t="shared" ref="Z81:AP81" si="229">AS78</f>
        <v>3479</v>
      </c>
      <c r="AA81" s="116">
        <f t="shared" si="229"/>
        <v>3562</v>
      </c>
      <c r="AB81" s="116">
        <f t="shared" si="229"/>
        <v>3636</v>
      </c>
      <c r="AC81" s="116">
        <f t="shared" si="229"/>
        <v>3549</v>
      </c>
      <c r="AD81" s="116">
        <f t="shared" si="229"/>
        <v>3789</v>
      </c>
      <c r="AE81" s="116">
        <f t="shared" si="229"/>
        <v>3629</v>
      </c>
      <c r="AF81" s="116">
        <f t="shared" si="229"/>
        <v>3868</v>
      </c>
      <c r="AG81" s="116">
        <f t="shared" si="229"/>
        <v>3911</v>
      </c>
      <c r="AH81" s="434">
        <f t="shared" si="229"/>
        <v>4159</v>
      </c>
      <c r="AI81" s="116">
        <f t="shared" si="229"/>
        <v>4012</v>
      </c>
      <c r="AJ81" s="116">
        <f t="shared" si="229"/>
        <v>4051</v>
      </c>
      <c r="AK81" s="116">
        <f t="shared" si="229"/>
        <v>4034</v>
      </c>
      <c r="AL81" s="116">
        <f t="shared" si="229"/>
        <v>4137</v>
      </c>
      <c r="AM81" s="434">
        <f t="shared" si="229"/>
        <v>4002</v>
      </c>
      <c r="AN81" s="116">
        <f t="shared" si="229"/>
        <v>4044</v>
      </c>
      <c r="AO81" s="116">
        <f t="shared" si="229"/>
        <v>4039</v>
      </c>
      <c r="AP81" s="116">
        <f t="shared" si="229"/>
        <v>3916</v>
      </c>
      <c r="AR81" s="428" t="s">
        <v>133</v>
      </c>
      <c r="AS81" s="116">
        <v>0</v>
      </c>
      <c r="AT81" s="116">
        <v>0</v>
      </c>
      <c r="AU81" s="116">
        <v>0</v>
      </c>
      <c r="AV81" s="116">
        <v>0</v>
      </c>
      <c r="AW81" s="116">
        <v>0</v>
      </c>
      <c r="AX81" s="116">
        <v>0</v>
      </c>
      <c r="AY81" s="116">
        <v>0</v>
      </c>
      <c r="AZ81" s="116">
        <v>0</v>
      </c>
      <c r="BA81" s="116">
        <v>0</v>
      </c>
      <c r="BB81" s="116">
        <v>0</v>
      </c>
      <c r="BC81" s="116">
        <v>0</v>
      </c>
      <c r="BD81" s="522">
        <v>0</v>
      </c>
      <c r="BE81" s="116">
        <v>0</v>
      </c>
      <c r="BF81" s="116">
        <v>0</v>
      </c>
      <c r="BG81" s="116">
        <v>0</v>
      </c>
      <c r="BH81" s="116">
        <v>0</v>
      </c>
      <c r="BI81" s="116">
        <v>0</v>
      </c>
      <c r="BJ81" s="213"/>
      <c r="BL81" s="701"/>
      <c r="BM81" s="428" t="s">
        <v>71</v>
      </c>
      <c r="BN81" s="116">
        <v>1170</v>
      </c>
      <c r="BO81" s="375">
        <v>1182</v>
      </c>
      <c r="BP81" s="375">
        <v>1253</v>
      </c>
      <c r="BQ81" s="116">
        <v>1275</v>
      </c>
      <c r="BR81" s="375">
        <v>1349</v>
      </c>
      <c r="BS81" s="375">
        <v>1376</v>
      </c>
      <c r="BT81" s="375">
        <v>1490</v>
      </c>
      <c r="BU81" s="375">
        <v>1523</v>
      </c>
      <c r="BV81" s="116">
        <v>1650</v>
      </c>
      <c r="BW81" s="116">
        <v>1625</v>
      </c>
      <c r="BX81" s="375">
        <v>1678</v>
      </c>
      <c r="BY81" s="594">
        <v>1716</v>
      </c>
      <c r="BZ81" s="375">
        <v>1821</v>
      </c>
      <c r="CA81" s="375">
        <v>1675</v>
      </c>
      <c r="CB81" s="375">
        <v>1721</v>
      </c>
      <c r="CC81" s="375">
        <v>1720</v>
      </c>
      <c r="CD81" s="375">
        <v>1633</v>
      </c>
      <c r="CF81" s="692"/>
      <c r="CG81" s="428" t="s">
        <v>71</v>
      </c>
      <c r="CH81" s="116">
        <v>1322</v>
      </c>
      <c r="CI81" s="375">
        <v>1348</v>
      </c>
      <c r="CJ81" s="375">
        <v>1293</v>
      </c>
      <c r="CK81" s="116">
        <v>1285</v>
      </c>
      <c r="CL81" s="375">
        <v>1380</v>
      </c>
      <c r="CM81" s="375">
        <v>1336</v>
      </c>
      <c r="CN81" s="375">
        <v>1452</v>
      </c>
      <c r="CO81" s="375">
        <v>1488</v>
      </c>
      <c r="CP81" s="116">
        <v>1616</v>
      </c>
      <c r="CQ81" s="116">
        <v>1554</v>
      </c>
      <c r="CR81" s="375">
        <v>1551</v>
      </c>
      <c r="CS81" s="375">
        <v>1561</v>
      </c>
      <c r="CT81" s="375">
        <v>1508</v>
      </c>
      <c r="CU81" s="375">
        <v>1394</v>
      </c>
      <c r="CV81" s="375">
        <v>1283</v>
      </c>
      <c r="CW81" s="375">
        <v>1263</v>
      </c>
      <c r="CX81" s="375">
        <v>1121</v>
      </c>
    </row>
    <row r="82" spans="2:102">
      <c r="B82" s="428" t="s">
        <v>11</v>
      </c>
      <c r="C82" s="116">
        <f t="shared" ref="C82:L83" si="230">Z82</f>
        <v>663</v>
      </c>
      <c r="D82" s="116">
        <f t="shared" si="230"/>
        <v>636</v>
      </c>
      <c r="E82" s="116">
        <f t="shared" si="230"/>
        <v>615</v>
      </c>
      <c r="F82" s="116">
        <f t="shared" si="230"/>
        <v>688</v>
      </c>
      <c r="G82" s="116">
        <f t="shared" si="230"/>
        <v>777</v>
      </c>
      <c r="H82" s="116">
        <f t="shared" si="230"/>
        <v>831</v>
      </c>
      <c r="I82" s="116">
        <f t="shared" si="230"/>
        <v>923</v>
      </c>
      <c r="J82" s="116">
        <f t="shared" si="230"/>
        <v>925</v>
      </c>
      <c r="K82" s="116">
        <f t="shared" si="230"/>
        <v>1010</v>
      </c>
      <c r="L82" s="116">
        <f t="shared" si="230"/>
        <v>861</v>
      </c>
      <c r="M82" s="116">
        <f t="shared" ref="M82:S83" si="231">AJ82</f>
        <v>847</v>
      </c>
      <c r="N82" s="116">
        <f t="shared" si="231"/>
        <v>791</v>
      </c>
      <c r="O82" s="116">
        <f t="shared" si="231"/>
        <v>820</v>
      </c>
      <c r="P82" s="116">
        <f t="shared" si="231"/>
        <v>811</v>
      </c>
      <c r="Q82" s="116">
        <f t="shared" si="231"/>
        <v>789</v>
      </c>
      <c r="R82" s="375">
        <f t="shared" si="231"/>
        <v>782</v>
      </c>
      <c r="S82" s="116">
        <f t="shared" si="231"/>
        <v>722</v>
      </c>
      <c r="T82" s="116"/>
      <c r="U82" s="433">
        <v>5.1865209919559803</v>
      </c>
      <c r="V82" s="116"/>
      <c r="W82" s="360"/>
      <c r="X82" s="360"/>
      <c r="Y82" s="428" t="s">
        <v>11</v>
      </c>
      <c r="Z82" s="116">
        <v>663</v>
      </c>
      <c r="AA82" s="116">
        <v>636</v>
      </c>
      <c r="AB82" s="116">
        <v>615</v>
      </c>
      <c r="AC82" s="116">
        <v>688</v>
      </c>
      <c r="AD82" s="116">
        <v>777</v>
      </c>
      <c r="AE82" s="116">
        <v>831</v>
      </c>
      <c r="AF82" s="116">
        <f t="shared" ref="AF82:AN82" si="232">AY79+AY80</f>
        <v>923</v>
      </c>
      <c r="AG82" s="116">
        <f t="shared" si="232"/>
        <v>925</v>
      </c>
      <c r="AH82" s="434">
        <f t="shared" si="232"/>
        <v>1010</v>
      </c>
      <c r="AI82" s="116">
        <f t="shared" si="232"/>
        <v>861</v>
      </c>
      <c r="AJ82" s="116">
        <f t="shared" si="232"/>
        <v>847</v>
      </c>
      <c r="AK82" s="116">
        <f t="shared" si="232"/>
        <v>791</v>
      </c>
      <c r="AL82" s="116">
        <f t="shared" si="232"/>
        <v>820</v>
      </c>
      <c r="AM82" s="434">
        <f t="shared" si="232"/>
        <v>811</v>
      </c>
      <c r="AN82" s="116">
        <f t="shared" si="232"/>
        <v>789</v>
      </c>
      <c r="AO82" s="116">
        <f>BH79+BH80</f>
        <v>782</v>
      </c>
      <c r="AP82" s="116">
        <f>BI79+BI80</f>
        <v>722</v>
      </c>
      <c r="AR82" s="428" t="s">
        <v>165</v>
      </c>
      <c r="AS82" s="116">
        <v>0</v>
      </c>
      <c r="AT82" s="116">
        <v>0</v>
      </c>
      <c r="AU82" s="116">
        <v>0</v>
      </c>
      <c r="AV82" s="116">
        <v>0</v>
      </c>
      <c r="AW82" s="116">
        <v>0</v>
      </c>
      <c r="AX82" s="116">
        <v>0</v>
      </c>
      <c r="AY82" s="116">
        <v>0</v>
      </c>
      <c r="AZ82" s="116">
        <v>0</v>
      </c>
      <c r="BA82" s="116">
        <v>0</v>
      </c>
      <c r="BB82" s="116">
        <v>0</v>
      </c>
      <c r="BC82" s="116">
        <v>0</v>
      </c>
      <c r="BD82" s="522">
        <v>0</v>
      </c>
      <c r="BE82" s="116">
        <v>0</v>
      </c>
      <c r="BF82" s="116">
        <v>0</v>
      </c>
      <c r="BG82" s="116">
        <v>0</v>
      </c>
      <c r="BH82" s="116">
        <v>0</v>
      </c>
      <c r="BI82" s="116">
        <v>0</v>
      </c>
      <c r="BJ82" s="213"/>
      <c r="BL82" s="702"/>
      <c r="BM82" s="431" t="s">
        <v>53</v>
      </c>
      <c r="BN82" s="437">
        <f>BN79+BN81+$W$12*BN80</f>
        <v>1172</v>
      </c>
      <c r="BO82" s="438">
        <f t="shared" ref="BO82" si="233">BO79+BO81+$W$12*BO80</f>
        <v>1184</v>
      </c>
      <c r="BP82" s="438">
        <f t="shared" ref="BP82" si="234">BP79+BP81+$W$12*BP80</f>
        <v>1253</v>
      </c>
      <c r="BQ82" s="437">
        <f t="shared" ref="BQ82" si="235">BQ79+BQ81+$W$12*BQ80</f>
        <v>1275</v>
      </c>
      <c r="BR82" s="438">
        <f t="shared" ref="BR82" si="236">BR79+BR81+$W$12*BR80</f>
        <v>1349</v>
      </c>
      <c r="BS82" s="438">
        <f t="shared" ref="BS82" si="237">BS79+BS81+$W$12*BS80</f>
        <v>1376</v>
      </c>
      <c r="BT82" s="438">
        <f t="shared" ref="BT82" si="238">BT79+BT81+$W$12*BT80</f>
        <v>1490</v>
      </c>
      <c r="BU82" s="439">
        <f t="shared" ref="BU82" si="239">BU79+BU81+$W$12*BU80</f>
        <v>1523</v>
      </c>
      <c r="BV82" s="439">
        <f t="shared" ref="BV82" si="240">BV79+BV81+$W$12*BV80</f>
        <v>1650</v>
      </c>
      <c r="BW82" s="439">
        <f t="shared" ref="BW82" si="241">BW79+BW81+$W$12*BW80</f>
        <v>1625</v>
      </c>
      <c r="BX82" s="438">
        <v>1678</v>
      </c>
      <c r="BY82" s="595">
        <v>1757.5</v>
      </c>
      <c r="BZ82" s="440">
        <v>1865</v>
      </c>
      <c r="CA82" s="440">
        <f t="shared" ref="CA82" si="242">CA79+CA81+$W$12*CA80</f>
        <v>1729</v>
      </c>
      <c r="CB82" s="440">
        <f t="shared" ref="CB82:CD82" si="243">CB79+CB81+$W$12*CB80</f>
        <v>1768.5</v>
      </c>
      <c r="CC82" s="440">
        <f t="shared" si="243"/>
        <v>1769</v>
      </c>
      <c r="CD82" s="440">
        <f t="shared" si="243"/>
        <v>1688.5</v>
      </c>
      <c r="CF82" s="693"/>
      <c r="CG82" s="361" t="s">
        <v>53</v>
      </c>
      <c r="CH82" s="439">
        <f t="shared" ref="CH82" si="244">CH79+CH81+$W$12*CH80</f>
        <v>1324</v>
      </c>
      <c r="CI82" s="439">
        <f t="shared" ref="CI82" si="245">CI79+CI81+$W$12*CI80</f>
        <v>1350</v>
      </c>
      <c r="CJ82" s="439">
        <f t="shared" ref="CJ82" si="246">CJ79+CJ81+$W$12*CJ80</f>
        <v>1293</v>
      </c>
      <c r="CK82" s="439">
        <f t="shared" ref="CK82" si="247">CK79+CK81+$W$12*CK80</f>
        <v>1285</v>
      </c>
      <c r="CL82" s="439">
        <f t="shared" ref="CL82" si="248">CL79+CL81+$W$12*CL80</f>
        <v>1380</v>
      </c>
      <c r="CM82" s="439">
        <f t="shared" ref="CM82" si="249">CM79+CM81+$W$12*CM80</f>
        <v>1336</v>
      </c>
      <c r="CN82" s="439">
        <f t="shared" ref="CN82" si="250">CN79+CN81+$W$12*CN80</f>
        <v>1452</v>
      </c>
      <c r="CO82" s="439">
        <f t="shared" ref="CO82" si="251">CO79+CO81+$W$12*CO80</f>
        <v>1488</v>
      </c>
      <c r="CP82" s="439">
        <f t="shared" ref="CP82" si="252">CP79+CP81+$W$12*CP80</f>
        <v>1616</v>
      </c>
      <c r="CQ82" s="439">
        <v>1554</v>
      </c>
      <c r="CR82" s="439">
        <v>1551</v>
      </c>
      <c r="CS82" s="439">
        <v>1599</v>
      </c>
      <c r="CT82" s="439">
        <v>1536</v>
      </c>
      <c r="CU82" s="439">
        <f t="shared" ref="CU82" si="253">CU79+CU81+$W$12*CU80</f>
        <v>1424.5</v>
      </c>
      <c r="CV82" s="439">
        <f t="shared" ref="CV82:CX82" si="254">CV79+CV81+$W$12*CV80</f>
        <v>1298</v>
      </c>
      <c r="CW82" s="439">
        <f t="shared" si="254"/>
        <v>1290.5</v>
      </c>
      <c r="CX82" s="439">
        <f t="shared" si="254"/>
        <v>1159</v>
      </c>
    </row>
    <row r="83" spans="2:102">
      <c r="B83" s="428" t="s">
        <v>12</v>
      </c>
      <c r="C83" s="116">
        <f t="shared" si="230"/>
        <v>14</v>
      </c>
      <c r="D83" s="116">
        <f t="shared" si="230"/>
        <v>18</v>
      </c>
      <c r="E83" s="116">
        <f t="shared" si="230"/>
        <v>17</v>
      </c>
      <c r="F83" s="116">
        <f t="shared" si="230"/>
        <v>15</v>
      </c>
      <c r="G83" s="116">
        <f t="shared" si="230"/>
        <v>24</v>
      </c>
      <c r="H83" s="116">
        <f t="shared" si="230"/>
        <v>20</v>
      </c>
      <c r="I83" s="116">
        <f t="shared" si="230"/>
        <v>20</v>
      </c>
      <c r="J83" s="116">
        <f t="shared" si="230"/>
        <v>20</v>
      </c>
      <c r="K83" s="116">
        <f t="shared" si="230"/>
        <v>23</v>
      </c>
      <c r="L83" s="116">
        <f t="shared" si="230"/>
        <v>32</v>
      </c>
      <c r="M83" s="116">
        <f t="shared" si="231"/>
        <v>30</v>
      </c>
      <c r="N83" s="116">
        <f t="shared" si="231"/>
        <v>37</v>
      </c>
      <c r="O83" s="116">
        <f t="shared" si="231"/>
        <v>75</v>
      </c>
      <c r="P83" s="116">
        <f t="shared" si="231"/>
        <v>53</v>
      </c>
      <c r="Q83" s="116">
        <f t="shared" si="231"/>
        <v>47</v>
      </c>
      <c r="R83" s="375">
        <f t="shared" si="231"/>
        <v>56</v>
      </c>
      <c r="S83" s="116">
        <f t="shared" si="231"/>
        <v>46</v>
      </c>
      <c r="T83" s="441"/>
      <c r="U83" s="433">
        <v>7894189.468492643</v>
      </c>
      <c r="V83" s="451"/>
      <c r="W83" s="360"/>
      <c r="X83" s="360"/>
      <c r="Y83" s="428" t="s">
        <v>12</v>
      </c>
      <c r="Z83" s="116">
        <v>14</v>
      </c>
      <c r="AA83" s="116">
        <v>18</v>
      </c>
      <c r="AB83" s="116">
        <v>17</v>
      </c>
      <c r="AC83" s="116">
        <v>15</v>
      </c>
      <c r="AD83" s="116">
        <v>24</v>
      </c>
      <c r="AE83" s="116">
        <v>20</v>
      </c>
      <c r="AF83" s="116">
        <f t="shared" ref="AF83:AN83" si="255">SUM(AY81:AY83)</f>
        <v>20</v>
      </c>
      <c r="AG83" s="116">
        <f t="shared" si="255"/>
        <v>20</v>
      </c>
      <c r="AH83" s="434">
        <f t="shared" si="255"/>
        <v>23</v>
      </c>
      <c r="AI83" s="116">
        <f t="shared" si="255"/>
        <v>32</v>
      </c>
      <c r="AJ83" s="116">
        <f t="shared" si="255"/>
        <v>30</v>
      </c>
      <c r="AK83" s="116">
        <f t="shared" si="255"/>
        <v>37</v>
      </c>
      <c r="AL83" s="116">
        <f t="shared" si="255"/>
        <v>75</v>
      </c>
      <c r="AM83" s="434">
        <f t="shared" si="255"/>
        <v>53</v>
      </c>
      <c r="AN83" s="116">
        <f t="shared" si="255"/>
        <v>47</v>
      </c>
      <c r="AO83" s="116">
        <f>SUM(BH81:BH83)</f>
        <v>56</v>
      </c>
      <c r="AP83" s="116">
        <f>SUM(BI81:BI83)</f>
        <v>46</v>
      </c>
      <c r="AR83" s="442" t="s">
        <v>134</v>
      </c>
      <c r="AS83" s="443">
        <v>14</v>
      </c>
      <c r="AT83" s="443">
        <v>18</v>
      </c>
      <c r="AU83" s="443">
        <v>17</v>
      </c>
      <c r="AV83" s="443">
        <v>15</v>
      </c>
      <c r="AW83" s="443">
        <v>24</v>
      </c>
      <c r="AX83" s="443">
        <v>20</v>
      </c>
      <c r="AY83" s="443">
        <v>20</v>
      </c>
      <c r="AZ83" s="443">
        <v>20</v>
      </c>
      <c r="BA83" s="443">
        <v>23</v>
      </c>
      <c r="BB83" s="443">
        <v>32</v>
      </c>
      <c r="BC83" s="443">
        <v>30</v>
      </c>
      <c r="BD83" s="592">
        <v>37</v>
      </c>
      <c r="BE83" s="443">
        <v>75</v>
      </c>
      <c r="BF83" s="443">
        <v>53</v>
      </c>
      <c r="BG83" s="443">
        <v>47</v>
      </c>
      <c r="BH83" s="443">
        <v>56</v>
      </c>
      <c r="BI83" s="443">
        <v>46</v>
      </c>
      <c r="BJ83" s="362"/>
      <c r="BL83" s="700" t="s">
        <v>100</v>
      </c>
      <c r="BM83" s="428" t="s">
        <v>72</v>
      </c>
      <c r="BN83" s="116">
        <v>148</v>
      </c>
      <c r="BO83" s="375">
        <v>154</v>
      </c>
      <c r="BP83" s="375">
        <v>141</v>
      </c>
      <c r="BQ83" s="116">
        <v>139</v>
      </c>
      <c r="BR83" s="375">
        <v>162</v>
      </c>
      <c r="BS83" s="375">
        <v>228</v>
      </c>
      <c r="BT83" s="375">
        <v>231</v>
      </c>
      <c r="BU83" s="364">
        <v>194</v>
      </c>
      <c r="BV83" s="364">
        <v>158</v>
      </c>
      <c r="BW83" s="364">
        <v>134</v>
      </c>
      <c r="BX83" s="364">
        <v>111</v>
      </c>
      <c r="BY83" s="591">
        <v>86</v>
      </c>
      <c r="BZ83" s="364">
        <v>73</v>
      </c>
      <c r="CA83" s="364">
        <v>76</v>
      </c>
      <c r="CB83" s="364">
        <v>55</v>
      </c>
      <c r="CC83" s="364">
        <v>56</v>
      </c>
      <c r="CD83" s="364">
        <v>40</v>
      </c>
      <c r="CF83" s="695" t="s">
        <v>52</v>
      </c>
      <c r="CG83" s="428" t="s">
        <v>72</v>
      </c>
      <c r="CH83" s="116">
        <v>1758</v>
      </c>
      <c r="CI83" s="375">
        <v>1681</v>
      </c>
      <c r="CJ83" s="375">
        <v>1783</v>
      </c>
      <c r="CK83" s="116">
        <v>1896</v>
      </c>
      <c r="CL83" s="375">
        <v>2134</v>
      </c>
      <c r="CM83" s="375">
        <v>2290</v>
      </c>
      <c r="CN83" s="375">
        <v>1962</v>
      </c>
      <c r="CO83" s="116">
        <v>1932</v>
      </c>
      <c r="CP83" s="116">
        <v>1615</v>
      </c>
      <c r="CQ83" s="116">
        <v>1743</v>
      </c>
      <c r="CR83" s="116">
        <v>1600</v>
      </c>
      <c r="CS83" s="116">
        <v>1542</v>
      </c>
      <c r="CT83" s="116">
        <v>1387</v>
      </c>
      <c r="CU83" s="116">
        <v>1463</v>
      </c>
      <c r="CV83" s="116">
        <v>1372</v>
      </c>
      <c r="CW83" s="116">
        <v>1329</v>
      </c>
      <c r="CX83" s="116">
        <v>1049</v>
      </c>
    </row>
    <row r="84" spans="2:102" ht="18" customHeight="1">
      <c r="B84" s="428" t="s">
        <v>164</v>
      </c>
      <c r="C84" s="441"/>
      <c r="D84" s="441"/>
      <c r="E84" s="441"/>
      <c r="F84" s="441">
        <f t="shared" ref="F84:S86" si="256">AC84</f>
        <v>27478804.609999999</v>
      </c>
      <c r="G84" s="441">
        <f t="shared" si="256"/>
        <v>29049938.300000001</v>
      </c>
      <c r="H84" s="441">
        <f t="shared" si="256"/>
        <v>27539106.420000002</v>
      </c>
      <c r="I84" s="441">
        <f t="shared" si="256"/>
        <v>28349988.18</v>
      </c>
      <c r="J84" s="441">
        <f t="shared" si="256"/>
        <v>30655961.199999999</v>
      </c>
      <c r="K84" s="441">
        <f t="shared" si="256"/>
        <v>9997584.0499999989</v>
      </c>
      <c r="L84" s="441">
        <f t="shared" si="256"/>
        <v>9396435.3699999973</v>
      </c>
      <c r="M84" s="441">
        <f t="shared" si="256"/>
        <v>9112166.1000000015</v>
      </c>
      <c r="N84" s="441">
        <f t="shared" si="256"/>
        <v>9905516.2899999991</v>
      </c>
      <c r="O84" s="441">
        <f t="shared" si="256"/>
        <v>7878123.459999999</v>
      </c>
      <c r="P84" s="441">
        <f t="shared" si="256"/>
        <v>9677921</v>
      </c>
      <c r="Q84" s="441">
        <f t="shared" si="256"/>
        <v>10386271</v>
      </c>
      <c r="R84" s="505">
        <f t="shared" si="256"/>
        <v>10308370</v>
      </c>
      <c r="S84" s="444"/>
      <c r="T84" s="445"/>
      <c r="U84" s="446">
        <v>1.1970570348959317</v>
      </c>
      <c r="V84" s="360"/>
      <c r="W84" s="360"/>
      <c r="X84" s="360"/>
      <c r="Y84" s="428" t="s">
        <v>164</v>
      </c>
      <c r="Z84" s="441"/>
      <c r="AA84" s="441"/>
      <c r="AB84" s="441"/>
      <c r="AC84" s="441">
        <v>27478804.609999999</v>
      </c>
      <c r="AD84" s="441">
        <v>29049938.300000001</v>
      </c>
      <c r="AE84" s="441">
        <v>27539106.420000002</v>
      </c>
      <c r="AF84" s="441">
        <v>28349988.18</v>
      </c>
      <c r="AG84" s="441">
        <v>30655961.199999999</v>
      </c>
      <c r="AH84" s="447">
        <v>9997584.0499999989</v>
      </c>
      <c r="AI84" s="441">
        <v>9396435.3699999973</v>
      </c>
      <c r="AJ84" s="441">
        <v>9112166.1000000015</v>
      </c>
      <c r="AK84" s="441">
        <v>9905516.2899999991</v>
      </c>
      <c r="AL84" s="441">
        <v>7878123.459999999</v>
      </c>
      <c r="AM84" s="447">
        <v>9677921</v>
      </c>
      <c r="AN84" s="441">
        <v>10386271</v>
      </c>
      <c r="AO84" s="441">
        <v>10308370</v>
      </c>
      <c r="AP84" s="441"/>
      <c r="BJ84" s="116"/>
      <c r="BL84" s="701"/>
      <c r="BM84" s="428" t="s">
        <v>73</v>
      </c>
      <c r="BN84" s="116">
        <v>206</v>
      </c>
      <c r="BO84" s="375">
        <v>220</v>
      </c>
      <c r="BP84" s="375">
        <v>261</v>
      </c>
      <c r="BQ84" s="116">
        <v>305</v>
      </c>
      <c r="BR84" s="375">
        <v>282</v>
      </c>
      <c r="BS84" s="375">
        <v>348</v>
      </c>
      <c r="BT84" s="375">
        <v>322</v>
      </c>
      <c r="BU84" s="116">
        <v>388</v>
      </c>
      <c r="BV84" s="116">
        <v>313</v>
      </c>
      <c r="BW84" s="116">
        <v>281</v>
      </c>
      <c r="BX84" s="116">
        <v>278</v>
      </c>
      <c r="BY84" s="522">
        <v>205</v>
      </c>
      <c r="BZ84" s="116">
        <v>241</v>
      </c>
      <c r="CA84" s="116">
        <v>194</v>
      </c>
      <c r="CB84" s="116">
        <v>154</v>
      </c>
      <c r="CC84" s="116">
        <v>153</v>
      </c>
      <c r="CD84" s="116">
        <v>111</v>
      </c>
      <c r="CF84" s="696"/>
      <c r="CG84" s="428" t="s">
        <v>73</v>
      </c>
      <c r="CH84" s="116">
        <v>1471</v>
      </c>
      <c r="CI84" s="375">
        <v>1433</v>
      </c>
      <c r="CJ84" s="375">
        <v>1592</v>
      </c>
      <c r="CK84" s="116">
        <v>1715</v>
      </c>
      <c r="CL84" s="375">
        <v>1920</v>
      </c>
      <c r="CM84" s="375">
        <v>2119</v>
      </c>
      <c r="CN84" s="375">
        <v>1956</v>
      </c>
      <c r="CO84" s="116">
        <v>2048</v>
      </c>
      <c r="CP84" s="116">
        <v>1988</v>
      </c>
      <c r="CQ84" s="116">
        <v>1871</v>
      </c>
      <c r="CR84" s="116">
        <v>1875</v>
      </c>
      <c r="CS84" s="116">
        <v>1710</v>
      </c>
      <c r="CT84" s="116">
        <v>1751</v>
      </c>
      <c r="CU84" s="116">
        <v>1620</v>
      </c>
      <c r="CV84" s="116">
        <v>1557</v>
      </c>
      <c r="CW84" s="116">
        <v>1497</v>
      </c>
      <c r="CX84" s="116">
        <v>1352</v>
      </c>
    </row>
    <row r="85" spans="2:102">
      <c r="B85" s="428" t="s">
        <v>16</v>
      </c>
      <c r="C85" s="445">
        <f t="shared" ref="C85:E86" si="257">Z85</f>
        <v>19.170930238961983</v>
      </c>
      <c r="D85" s="445">
        <f t="shared" si="257"/>
        <v>19.193771849852478</v>
      </c>
      <c r="E85" s="445">
        <f t="shared" si="257"/>
        <v>19.373814446173192</v>
      </c>
      <c r="F85" s="445">
        <f t="shared" si="256"/>
        <v>18.751254838834662</v>
      </c>
      <c r="G85" s="445">
        <f t="shared" si="256"/>
        <v>19.721706542672244</v>
      </c>
      <c r="H85" s="445">
        <f t="shared" si="256"/>
        <v>18.169013379349707</v>
      </c>
      <c r="I85" s="445">
        <f t="shared" si="256"/>
        <v>18.492990225998877</v>
      </c>
      <c r="J85" s="445">
        <f t="shared" si="256"/>
        <v>18.993550642993124</v>
      </c>
      <c r="K85" s="445">
        <f t="shared" si="256"/>
        <v>21.346084754751843</v>
      </c>
      <c r="L85" s="445">
        <f t="shared" si="256"/>
        <v>21.870514055203245</v>
      </c>
      <c r="M85" s="445">
        <f t="shared" si="256"/>
        <v>22.743392476508976</v>
      </c>
      <c r="N85" s="445">
        <f t="shared" si="256"/>
        <v>23.866748321643577</v>
      </c>
      <c r="O85" s="445">
        <f t="shared" si="256"/>
        <v>24.897207057302769</v>
      </c>
      <c r="P85" s="445">
        <f t="shared" si="256"/>
        <v>24.579080258953891</v>
      </c>
      <c r="Q85" s="445">
        <f t="shared" si="256"/>
        <v>25.136907276804571</v>
      </c>
      <c r="R85" s="506">
        <f t="shared" si="256"/>
        <v>25.239412640987446</v>
      </c>
      <c r="S85" s="445">
        <f t="shared" si="256"/>
        <v>24.871856405333727</v>
      </c>
      <c r="T85" s="449"/>
      <c r="U85" s="450">
        <v>3.2184243591810469</v>
      </c>
      <c r="V85" s="360"/>
      <c r="W85" s="360"/>
      <c r="X85" s="360"/>
      <c r="Y85" s="428" t="s">
        <v>16</v>
      </c>
      <c r="Z85" s="445">
        <v>19.170930238961983</v>
      </c>
      <c r="AA85" s="445">
        <v>19.193771849852478</v>
      </c>
      <c r="AB85" s="445">
        <v>19.373814446173192</v>
      </c>
      <c r="AC85" s="445">
        <v>18.751254838834662</v>
      </c>
      <c r="AD85" s="445">
        <v>19.721706542672244</v>
      </c>
      <c r="AE85" s="445">
        <v>18.169013379349707</v>
      </c>
      <c r="AF85" s="445">
        <v>18.492990225998877</v>
      </c>
      <c r="AG85" s="445">
        <v>18.993550642993124</v>
      </c>
      <c r="AH85" s="452">
        <f>(BA76+BA78+$W$12*BA77)/DJ8*100</f>
        <v>21.346084754751843</v>
      </c>
      <c r="AI85" s="445">
        <f>(BB76+BB78+$W$12*BB77)/DK8*100</f>
        <v>21.870514055203245</v>
      </c>
      <c r="AJ85" s="445">
        <v>22.743392476508976</v>
      </c>
      <c r="AK85" s="445">
        <v>23.866748321643577</v>
      </c>
      <c r="AL85" s="445">
        <v>24.897207057302769</v>
      </c>
      <c r="AM85" s="452">
        <f>(BE76+BF78+$W$12*BF77)/DO8*100</f>
        <v>24.579080258953891</v>
      </c>
      <c r="AN85" s="445">
        <f>(BF76+BG78+$W$12*BG77)/DP8*100</f>
        <v>25.136907276804571</v>
      </c>
      <c r="AO85" s="445">
        <f>(BG76+BH78+$W$12*BH77)/DQ8*100</f>
        <v>25.239412640987446</v>
      </c>
      <c r="AP85" s="445">
        <f>(BH76+BI78+$W$12*BI77)/DR8*100</f>
        <v>24.871856405333727</v>
      </c>
      <c r="BJ85" s="116"/>
      <c r="BL85" s="701"/>
      <c r="BM85" s="428" t="s">
        <v>74</v>
      </c>
      <c r="BN85" s="116">
        <v>334</v>
      </c>
      <c r="BO85" s="375">
        <v>430</v>
      </c>
      <c r="BP85" s="375">
        <v>430</v>
      </c>
      <c r="BQ85" s="116">
        <v>458</v>
      </c>
      <c r="BR85" s="375">
        <v>493</v>
      </c>
      <c r="BS85" s="375">
        <v>606</v>
      </c>
      <c r="BT85" s="375">
        <v>638</v>
      </c>
      <c r="BU85" s="116">
        <v>664</v>
      </c>
      <c r="BV85" s="116">
        <v>669</v>
      </c>
      <c r="BW85" s="116">
        <v>676</v>
      </c>
      <c r="BX85" s="116">
        <v>562</v>
      </c>
      <c r="BY85" s="522">
        <v>597</v>
      </c>
      <c r="BZ85" s="116">
        <v>502</v>
      </c>
      <c r="CA85" s="116">
        <v>463</v>
      </c>
      <c r="CB85" s="116">
        <v>441</v>
      </c>
      <c r="CC85" s="116">
        <v>398</v>
      </c>
      <c r="CD85" s="116">
        <v>456</v>
      </c>
      <c r="CF85" s="696"/>
      <c r="CG85" s="428" t="s">
        <v>74</v>
      </c>
      <c r="CH85" s="116">
        <v>1328</v>
      </c>
      <c r="CI85" s="375">
        <v>1483</v>
      </c>
      <c r="CJ85" s="375">
        <v>1517</v>
      </c>
      <c r="CK85" s="116">
        <v>1657</v>
      </c>
      <c r="CL85" s="375">
        <v>1805</v>
      </c>
      <c r="CM85" s="375">
        <v>2165</v>
      </c>
      <c r="CN85" s="375">
        <v>2139</v>
      </c>
      <c r="CO85" s="116">
        <v>2315</v>
      </c>
      <c r="CP85" s="116">
        <v>2278</v>
      </c>
      <c r="CQ85" s="116">
        <v>2402</v>
      </c>
      <c r="CR85" s="116">
        <v>2184</v>
      </c>
      <c r="CS85" s="116">
        <v>2305</v>
      </c>
      <c r="CT85" s="116">
        <v>2140</v>
      </c>
      <c r="CU85" s="116">
        <v>2128</v>
      </c>
      <c r="CV85" s="116">
        <v>2121</v>
      </c>
      <c r="CW85" s="116">
        <v>1975</v>
      </c>
      <c r="CX85" s="116">
        <v>2002</v>
      </c>
    </row>
    <row r="86" spans="2:102">
      <c r="B86" s="442" t="s">
        <v>17</v>
      </c>
      <c r="C86" s="453">
        <f t="shared" si="257"/>
        <v>0.45879556259904913</v>
      </c>
      <c r="D86" s="453">
        <f t="shared" si="257"/>
        <v>0.47399483585392843</v>
      </c>
      <c r="E86" s="453">
        <f t="shared" si="257"/>
        <v>0.48765867418899861</v>
      </c>
      <c r="F86" s="453">
        <f t="shared" si="256"/>
        <v>0.50745301360985096</v>
      </c>
      <c r="G86" s="453">
        <f t="shared" si="256"/>
        <v>0.52868165045286819</v>
      </c>
      <c r="H86" s="453">
        <f t="shared" si="256"/>
        <v>0.52822966507177038</v>
      </c>
      <c r="I86" s="453">
        <f t="shared" si="256"/>
        <v>0.54525593008739082</v>
      </c>
      <c r="J86" s="453">
        <f t="shared" si="256"/>
        <v>0.54564377044305679</v>
      </c>
      <c r="K86" s="453">
        <f t="shared" si="256"/>
        <v>0.55784204671857618</v>
      </c>
      <c r="L86" s="453">
        <f t="shared" si="256"/>
        <v>0.53209947946790048</v>
      </c>
      <c r="M86" s="453">
        <f t="shared" si="256"/>
        <v>0.51120952117354002</v>
      </c>
      <c r="N86" s="453">
        <f t="shared" si="256"/>
        <v>0.50210526315789472</v>
      </c>
      <c r="O86" s="453">
        <f t="shared" si="256"/>
        <v>0.49669255104975552</v>
      </c>
      <c r="P86" s="453">
        <f t="shared" si="256"/>
        <v>0.51488283723875872</v>
      </c>
      <c r="Q86" s="453">
        <f t="shared" si="256"/>
        <v>0.53358093469514078</v>
      </c>
      <c r="R86" s="507">
        <f t="shared" si="256"/>
        <v>0.57400722021660655</v>
      </c>
      <c r="S86" s="453">
        <f t="shared" si="256"/>
        <v>0.59181494661921707</v>
      </c>
      <c r="T86" s="213"/>
      <c r="U86" s="82"/>
      <c r="V86" s="360"/>
      <c r="W86" s="360"/>
      <c r="X86" s="360"/>
      <c r="Y86" s="442" t="s">
        <v>17</v>
      </c>
      <c r="Z86" s="453">
        <v>0.45879556259904913</v>
      </c>
      <c r="AA86" s="453">
        <v>0.47399483585392843</v>
      </c>
      <c r="AB86" s="453">
        <v>0.48765867418899861</v>
      </c>
      <c r="AC86" s="453">
        <v>0.50745301360985096</v>
      </c>
      <c r="AD86" s="453">
        <v>0.52868165045286819</v>
      </c>
      <c r="AE86" s="453">
        <v>0.52822966507177038</v>
      </c>
      <c r="AF86" s="453">
        <v>0.54525593008739082</v>
      </c>
      <c r="AG86" s="453">
        <v>0.54564377044305679</v>
      </c>
      <c r="AH86" s="454">
        <v>0.55784204671857618</v>
      </c>
      <c r="AI86" s="453">
        <v>0.53209947946790048</v>
      </c>
      <c r="AJ86" s="453">
        <v>0.51120952117354002</v>
      </c>
      <c r="AK86" s="453">
        <v>0.50210526315789472</v>
      </c>
      <c r="AL86" s="453">
        <v>0.49669255104975552</v>
      </c>
      <c r="AM86" s="454">
        <v>0.51488283723875872</v>
      </c>
      <c r="AN86" s="453">
        <v>0.53358093469514078</v>
      </c>
      <c r="AO86" s="453">
        <v>0.57400722021660655</v>
      </c>
      <c r="AP86" s="453">
        <v>0.59181494661921707</v>
      </c>
      <c r="BJ86" s="116"/>
      <c r="BL86" s="701"/>
      <c r="BM86" s="428" t="s">
        <v>36</v>
      </c>
      <c r="BN86" s="116">
        <v>0</v>
      </c>
      <c r="BO86" s="375">
        <v>1</v>
      </c>
      <c r="BP86" s="375">
        <v>0</v>
      </c>
      <c r="BQ86" s="116">
        <v>0</v>
      </c>
      <c r="BR86" s="375">
        <v>0</v>
      </c>
      <c r="BS86" s="375">
        <v>0</v>
      </c>
      <c r="BT86" s="375">
        <v>0</v>
      </c>
      <c r="BU86" s="375">
        <v>0</v>
      </c>
      <c r="BV86" s="116">
        <v>0</v>
      </c>
      <c r="BW86" s="116">
        <v>0</v>
      </c>
      <c r="BX86" s="375">
        <v>0</v>
      </c>
      <c r="BY86" s="594">
        <v>0</v>
      </c>
      <c r="BZ86" s="375">
        <v>0</v>
      </c>
      <c r="CA86" s="375">
        <v>0</v>
      </c>
      <c r="CB86" s="375">
        <v>0</v>
      </c>
      <c r="CC86" s="375">
        <v>0</v>
      </c>
      <c r="CD86" s="375"/>
      <c r="CF86" s="696"/>
      <c r="CG86" s="428" t="s">
        <v>36</v>
      </c>
      <c r="CH86" s="116">
        <v>0</v>
      </c>
      <c r="CI86" s="375">
        <v>2</v>
      </c>
      <c r="CJ86" s="375">
        <v>0</v>
      </c>
      <c r="CK86" s="116">
        <v>0</v>
      </c>
      <c r="CL86" s="375">
        <v>0</v>
      </c>
      <c r="CM86" s="375">
        <v>0</v>
      </c>
      <c r="CN86" s="375">
        <v>0</v>
      </c>
      <c r="CO86" s="375">
        <v>0</v>
      </c>
      <c r="CP86" s="116">
        <v>0</v>
      </c>
      <c r="CQ86" s="116">
        <v>0</v>
      </c>
      <c r="CR86" s="375">
        <v>0</v>
      </c>
      <c r="CS86" s="375">
        <v>0</v>
      </c>
      <c r="CT86" s="375">
        <v>0</v>
      </c>
      <c r="CU86" s="375">
        <v>0</v>
      </c>
      <c r="CV86" s="375">
        <v>0</v>
      </c>
      <c r="CW86" s="375">
        <v>0</v>
      </c>
      <c r="CX86" s="375"/>
    </row>
    <row r="87" spans="2:102">
      <c r="G87" s="360"/>
      <c r="H87" s="360"/>
      <c r="I87" s="360"/>
      <c r="J87" s="360"/>
      <c r="K87" s="360"/>
      <c r="L87" s="360"/>
      <c r="M87" s="360"/>
      <c r="N87" s="360"/>
      <c r="O87" s="360"/>
      <c r="P87" s="360"/>
      <c r="Q87" s="360"/>
      <c r="R87" s="372"/>
      <c r="S87" s="538">
        <f>S86-R86</f>
        <v>1.7807726402610524E-2</v>
      </c>
      <c r="T87" s="213"/>
      <c r="U87" s="82"/>
      <c r="V87" s="360"/>
      <c r="W87" s="360"/>
      <c r="X87" s="360"/>
      <c r="AN87" s="213"/>
      <c r="AO87" s="213"/>
      <c r="AP87" s="213"/>
      <c r="BJ87" s="116"/>
      <c r="BL87" s="701"/>
      <c r="BM87" s="363" t="s">
        <v>162</v>
      </c>
      <c r="BN87" s="116">
        <v>0</v>
      </c>
      <c r="BO87" s="375">
        <v>0</v>
      </c>
      <c r="BP87" s="375">
        <v>0</v>
      </c>
      <c r="BQ87" s="116">
        <v>0</v>
      </c>
      <c r="BR87" s="375">
        <v>0</v>
      </c>
      <c r="BS87" s="375">
        <v>0</v>
      </c>
      <c r="BT87" s="375">
        <v>0</v>
      </c>
      <c r="BU87" s="375">
        <v>0</v>
      </c>
      <c r="BV87" s="116">
        <v>0</v>
      </c>
      <c r="BW87" s="375">
        <v>0</v>
      </c>
      <c r="BX87" s="116">
        <v>0</v>
      </c>
      <c r="BY87" s="594">
        <v>69</v>
      </c>
      <c r="BZ87" s="375">
        <v>49</v>
      </c>
      <c r="CA87" s="375">
        <v>55</v>
      </c>
      <c r="CB87" s="375">
        <v>25</v>
      </c>
      <c r="CC87" s="375">
        <v>49</v>
      </c>
      <c r="CD87" s="375">
        <v>66</v>
      </c>
      <c r="CF87" s="696"/>
      <c r="CG87" s="363" t="s">
        <v>162</v>
      </c>
      <c r="CH87" s="116">
        <v>0</v>
      </c>
      <c r="CI87" s="375">
        <v>0</v>
      </c>
      <c r="CJ87" s="375">
        <v>0</v>
      </c>
      <c r="CK87" s="116">
        <v>0</v>
      </c>
      <c r="CL87" s="375">
        <v>0</v>
      </c>
      <c r="CM87" s="375">
        <v>0</v>
      </c>
      <c r="CN87" s="375">
        <v>0</v>
      </c>
      <c r="CO87" s="375">
        <v>0</v>
      </c>
      <c r="CP87" s="116">
        <v>0</v>
      </c>
      <c r="CQ87" s="375">
        <v>0</v>
      </c>
      <c r="CR87" s="116">
        <v>0</v>
      </c>
      <c r="CS87" s="375">
        <v>145</v>
      </c>
      <c r="CT87" s="375">
        <v>130</v>
      </c>
      <c r="CU87" s="375">
        <v>157</v>
      </c>
      <c r="CV87" s="375">
        <v>115</v>
      </c>
      <c r="CW87" s="375">
        <v>141</v>
      </c>
      <c r="CX87" s="375">
        <v>167</v>
      </c>
    </row>
    <row r="88" spans="2:102">
      <c r="G88" s="360"/>
      <c r="H88" s="360"/>
      <c r="I88" s="360"/>
      <c r="J88" s="360"/>
      <c r="K88" s="360"/>
      <c r="L88" s="360"/>
      <c r="M88" s="360"/>
      <c r="N88" s="360"/>
      <c r="O88" s="360"/>
      <c r="P88" s="360"/>
      <c r="Q88" s="360"/>
      <c r="R88" s="372"/>
      <c r="S88" s="360"/>
      <c r="T88" s="213"/>
      <c r="U88" s="82"/>
      <c r="V88" s="360"/>
      <c r="W88" s="360"/>
      <c r="X88" s="360"/>
      <c r="AN88" s="213"/>
      <c r="AO88" s="213"/>
      <c r="AP88" s="213"/>
      <c r="BJ88" s="116"/>
      <c r="BL88" s="701"/>
      <c r="BM88" s="428" t="s">
        <v>71</v>
      </c>
      <c r="BN88" s="116">
        <v>616</v>
      </c>
      <c r="BO88" s="375">
        <v>652</v>
      </c>
      <c r="BP88" s="375">
        <v>645</v>
      </c>
      <c r="BQ88" s="116">
        <v>674</v>
      </c>
      <c r="BR88" s="375">
        <v>742</v>
      </c>
      <c r="BS88" s="375">
        <v>768</v>
      </c>
      <c r="BT88" s="375">
        <v>900</v>
      </c>
      <c r="BU88" s="375">
        <v>1001</v>
      </c>
      <c r="BV88" s="116">
        <v>1121</v>
      </c>
      <c r="BW88" s="116">
        <v>1098</v>
      </c>
      <c r="BX88" s="375">
        <v>1145</v>
      </c>
      <c r="BY88" s="594">
        <v>1135</v>
      </c>
      <c r="BZ88" s="375">
        <v>1055</v>
      </c>
      <c r="CA88" s="375">
        <v>990</v>
      </c>
      <c r="CB88" s="375">
        <v>909</v>
      </c>
      <c r="CC88" s="375">
        <v>871</v>
      </c>
      <c r="CD88" s="375">
        <v>819</v>
      </c>
      <c r="CF88" s="696"/>
      <c r="CG88" s="428" t="s">
        <v>71</v>
      </c>
      <c r="CH88" s="116">
        <v>1080</v>
      </c>
      <c r="CI88" s="375">
        <v>1138</v>
      </c>
      <c r="CJ88" s="375">
        <v>1250</v>
      </c>
      <c r="CK88" s="116">
        <v>1338</v>
      </c>
      <c r="CL88" s="375">
        <v>1453</v>
      </c>
      <c r="CM88" s="375">
        <v>1576</v>
      </c>
      <c r="CN88" s="375">
        <v>1838</v>
      </c>
      <c r="CO88" s="375">
        <v>2037</v>
      </c>
      <c r="CP88" s="116">
        <v>2276</v>
      </c>
      <c r="CQ88" s="116">
        <v>2267</v>
      </c>
      <c r="CR88" s="375">
        <v>2417</v>
      </c>
      <c r="CS88" s="375">
        <v>2425</v>
      </c>
      <c r="CT88" s="375">
        <v>2423</v>
      </c>
      <c r="CU88" s="375">
        <v>2261</v>
      </c>
      <c r="CV88" s="375">
        <v>2256</v>
      </c>
      <c r="CW88" s="375">
        <v>2199</v>
      </c>
      <c r="CX88" s="375">
        <v>2150</v>
      </c>
    </row>
    <row r="89" spans="2:102">
      <c r="G89" s="360"/>
      <c r="H89" s="360"/>
      <c r="I89" s="360"/>
      <c r="J89" s="360"/>
      <c r="K89" s="360"/>
      <c r="L89" s="360"/>
      <c r="M89" s="360"/>
      <c r="N89" s="360"/>
      <c r="O89" s="360"/>
      <c r="P89" s="360"/>
      <c r="Q89" s="360"/>
      <c r="R89" s="372"/>
      <c r="S89" s="360"/>
      <c r="T89" s="213"/>
      <c r="U89" s="82"/>
      <c r="V89" s="441"/>
      <c r="W89" s="392"/>
      <c r="X89" s="381"/>
      <c r="AN89" s="213"/>
      <c r="AO89" s="213"/>
      <c r="AP89" s="213"/>
      <c r="BJ89" s="116"/>
      <c r="BL89" s="702"/>
      <c r="BM89" s="431" t="s">
        <v>53</v>
      </c>
      <c r="BN89" s="437">
        <f>BN86+BN88+$W$12*BN87</f>
        <v>616</v>
      </c>
      <c r="BO89" s="438">
        <f t="shared" ref="BO89" si="258">BO86+BO88+$W$12*BO87</f>
        <v>653</v>
      </c>
      <c r="BP89" s="438">
        <f t="shared" ref="BP89" si="259">BP86+BP88+$W$12*BP87</f>
        <v>645</v>
      </c>
      <c r="BQ89" s="437">
        <f t="shared" ref="BQ89" si="260">BQ86+BQ88+$W$12*BQ87</f>
        <v>674</v>
      </c>
      <c r="BR89" s="438">
        <f t="shared" ref="BR89" si="261">BR86+BR88+$W$12*BR87</f>
        <v>742</v>
      </c>
      <c r="BS89" s="438">
        <f t="shared" ref="BS89" si="262">BS86+BS88+$W$12*BS87</f>
        <v>768</v>
      </c>
      <c r="BT89" s="438">
        <f t="shared" ref="BT89" si="263">BT86+BT88+$W$12*BT87</f>
        <v>900</v>
      </c>
      <c r="BU89" s="439">
        <f t="shared" ref="BU89" si="264">BU86+BU88+$W$12*BU87</f>
        <v>1001</v>
      </c>
      <c r="BV89" s="439">
        <f t="shared" ref="BV89" si="265">BV86+BV88+$W$12*BV87</f>
        <v>1121</v>
      </c>
      <c r="BW89" s="439">
        <f t="shared" ref="BW89" si="266">BW86+BW88+$W$12*BW87</f>
        <v>1098</v>
      </c>
      <c r="BX89" s="438">
        <v>1145</v>
      </c>
      <c r="BY89" s="595">
        <v>1169.5</v>
      </c>
      <c r="BZ89" s="440">
        <v>1079.5</v>
      </c>
      <c r="CA89" s="440">
        <f t="shared" ref="CA89" si="267">CA86+CA88+$W$12*CA87</f>
        <v>1017.5</v>
      </c>
      <c r="CB89" s="440">
        <f t="shared" ref="CB89:CD89" si="268">CB86+CB88+$W$12*CB87</f>
        <v>921.5</v>
      </c>
      <c r="CC89" s="440">
        <f t="shared" si="268"/>
        <v>895.5</v>
      </c>
      <c r="CD89" s="440">
        <f t="shared" si="268"/>
        <v>852</v>
      </c>
      <c r="CF89" s="697"/>
      <c r="CG89" s="361" t="s">
        <v>53</v>
      </c>
      <c r="CH89" s="439">
        <f t="shared" ref="CH89" si="269">CH86+CH88+$W$12*CH87</f>
        <v>1080</v>
      </c>
      <c r="CI89" s="439">
        <f t="shared" ref="CI89" si="270">CI86+CI88+$W$12*CI87</f>
        <v>1140</v>
      </c>
      <c r="CJ89" s="439">
        <f t="shared" ref="CJ89" si="271">CJ86+CJ88+$W$12*CJ87</f>
        <v>1250</v>
      </c>
      <c r="CK89" s="439">
        <f t="shared" ref="CK89" si="272">CK86+CK88+$W$12*CK87</f>
        <v>1338</v>
      </c>
      <c r="CL89" s="439">
        <f t="shared" ref="CL89" si="273">CL86+CL88+$W$12*CL87</f>
        <v>1453</v>
      </c>
      <c r="CM89" s="439">
        <f t="shared" ref="CM89" si="274">CM86+CM88+$W$12*CM87</f>
        <v>1576</v>
      </c>
      <c r="CN89" s="439">
        <f t="shared" ref="CN89" si="275">CN86+CN88+$W$12*CN87</f>
        <v>1838</v>
      </c>
      <c r="CO89" s="439">
        <f t="shared" ref="CO89" si="276">CO86+CO88+$W$12*CO87</f>
        <v>2037</v>
      </c>
      <c r="CP89" s="439">
        <f t="shared" ref="CP89" si="277">CP86+CP88+$W$12*CP87</f>
        <v>2276</v>
      </c>
      <c r="CQ89" s="439">
        <v>2267</v>
      </c>
      <c r="CR89" s="439">
        <v>2417</v>
      </c>
      <c r="CS89" s="439">
        <v>2497.5</v>
      </c>
      <c r="CT89" s="439">
        <v>2488</v>
      </c>
      <c r="CU89" s="439">
        <f t="shared" ref="CU89" si="278">CU86+CU88+$W$12*CU87</f>
        <v>2339.5</v>
      </c>
      <c r="CV89" s="439">
        <f t="shared" ref="CV89:CX89" si="279">CV86+CV88+$W$12*CV87</f>
        <v>2313.5</v>
      </c>
      <c r="CW89" s="439">
        <f t="shared" si="279"/>
        <v>2269.5</v>
      </c>
      <c r="CX89" s="439">
        <f t="shared" si="279"/>
        <v>2233.5</v>
      </c>
    </row>
    <row r="90" spans="2:102">
      <c r="G90" s="360"/>
      <c r="H90" s="360"/>
      <c r="I90" s="360"/>
      <c r="J90" s="360"/>
      <c r="K90" s="360"/>
      <c r="L90" s="360"/>
      <c r="M90" s="360"/>
      <c r="N90" s="360"/>
      <c r="O90" s="360"/>
      <c r="P90" s="360"/>
      <c r="Q90" s="360"/>
      <c r="R90" s="372"/>
      <c r="S90" s="360"/>
      <c r="T90" s="213"/>
      <c r="U90" s="82"/>
      <c r="V90" s="362"/>
      <c r="W90" s="360"/>
      <c r="X90" s="360"/>
      <c r="AN90" s="213"/>
      <c r="AO90" s="213"/>
      <c r="AP90" s="213"/>
      <c r="BJ90" s="116"/>
    </row>
    <row r="91" spans="2:102" ht="18" customHeight="1">
      <c r="G91" s="360"/>
      <c r="H91" s="360"/>
      <c r="I91" s="360"/>
      <c r="J91" s="360"/>
      <c r="K91" s="360"/>
      <c r="L91" s="360"/>
      <c r="M91" s="360"/>
      <c r="N91" s="360"/>
      <c r="O91" s="360"/>
      <c r="P91" s="360"/>
      <c r="Q91" s="360"/>
      <c r="R91" s="372"/>
      <c r="S91" s="360"/>
      <c r="T91" s="441"/>
      <c r="U91" s="462"/>
      <c r="V91" s="116"/>
      <c r="W91" s="360"/>
      <c r="X91" s="360"/>
      <c r="AN91" s="213"/>
      <c r="AO91" s="213"/>
      <c r="AP91" s="213"/>
      <c r="BJ91" s="116"/>
    </row>
    <row r="92" spans="2:102">
      <c r="B92" s="428"/>
      <c r="C92" s="428"/>
      <c r="D92" s="428"/>
      <c r="E92" s="428"/>
      <c r="F92" s="441"/>
      <c r="G92" s="441"/>
      <c r="H92" s="441"/>
      <c r="I92" s="441"/>
      <c r="J92" s="441"/>
      <c r="K92" s="441"/>
      <c r="L92" s="441"/>
      <c r="M92" s="441"/>
      <c r="N92" s="441"/>
      <c r="O92" s="441"/>
      <c r="P92" s="441"/>
      <c r="Q92" s="441"/>
      <c r="R92" s="505"/>
      <c r="S92" s="441"/>
      <c r="T92" s="362"/>
      <c r="U92" s="382" t="s">
        <v>112</v>
      </c>
      <c r="V92" s="116"/>
      <c r="W92" s="360"/>
      <c r="X92" s="360"/>
      <c r="Y92" s="428"/>
      <c r="Z92" s="428"/>
      <c r="AA92" s="428"/>
      <c r="AB92" s="428"/>
      <c r="AC92" s="441"/>
      <c r="AD92" s="441"/>
      <c r="AE92" s="441"/>
      <c r="AF92" s="441"/>
      <c r="AG92" s="441"/>
      <c r="AH92" s="447"/>
      <c r="AI92" s="441"/>
      <c r="AJ92" s="441"/>
      <c r="AK92" s="441"/>
      <c r="AL92" s="441"/>
      <c r="AM92" s="447"/>
      <c r="AN92" s="441"/>
      <c r="AO92" s="441"/>
      <c r="AP92" s="441"/>
      <c r="AQ92" s="213"/>
    </row>
    <row r="93" spans="2:102">
      <c r="B93" s="361" t="s">
        <v>5</v>
      </c>
      <c r="C93" s="361" t="s">
        <v>124</v>
      </c>
      <c r="D93" s="361" t="s">
        <v>123</v>
      </c>
      <c r="E93" s="361" t="s">
        <v>122</v>
      </c>
      <c r="F93" s="361" t="s">
        <v>49</v>
      </c>
      <c r="G93" s="361" t="s">
        <v>48</v>
      </c>
      <c r="H93" s="361" t="s">
        <v>47</v>
      </c>
      <c r="I93" s="361" t="s">
        <v>46</v>
      </c>
      <c r="J93" s="361" t="s">
        <v>45</v>
      </c>
      <c r="K93" s="361" t="s">
        <v>44</v>
      </c>
      <c r="L93" s="361" t="s">
        <v>43</v>
      </c>
      <c r="M93" s="361" t="s">
        <v>96</v>
      </c>
      <c r="N93" s="361" t="s">
        <v>69</v>
      </c>
      <c r="O93" s="361" t="s">
        <v>77</v>
      </c>
      <c r="P93" s="361" t="s">
        <v>161</v>
      </c>
      <c r="Q93" s="361" t="str">
        <f>Q75</f>
        <v>2018-19</v>
      </c>
      <c r="R93" s="403" t="str">
        <f>R75</f>
        <v>2019-20</v>
      </c>
      <c r="S93" s="361" t="s">
        <v>174</v>
      </c>
      <c r="T93" s="432"/>
      <c r="U93" s="433">
        <v>241.79048414323969</v>
      </c>
      <c r="V93" s="116"/>
      <c r="W93" s="360"/>
      <c r="X93" s="360"/>
      <c r="Y93" s="361" t="s">
        <v>5</v>
      </c>
      <c r="Z93" s="361" t="s">
        <v>124</v>
      </c>
      <c r="AA93" s="361" t="s">
        <v>123</v>
      </c>
      <c r="AB93" s="361" t="s">
        <v>122</v>
      </c>
      <c r="AC93" s="361" t="s">
        <v>49</v>
      </c>
      <c r="AD93" s="361" t="s">
        <v>48</v>
      </c>
      <c r="AE93" s="361" t="s">
        <v>47</v>
      </c>
      <c r="AF93" s="361" t="s">
        <v>46</v>
      </c>
      <c r="AG93" s="361" t="s">
        <v>45</v>
      </c>
      <c r="AH93" s="431" t="s">
        <v>44</v>
      </c>
      <c r="AI93" s="361" t="s">
        <v>43</v>
      </c>
      <c r="AJ93" s="361" t="s">
        <v>96</v>
      </c>
      <c r="AK93" s="361" t="s">
        <v>69</v>
      </c>
      <c r="AL93" s="361" t="s">
        <v>77</v>
      </c>
      <c r="AM93" s="431" t="s">
        <v>161</v>
      </c>
      <c r="AN93" s="361" t="str">
        <f>AN57</f>
        <v>2018-19</v>
      </c>
      <c r="AO93" s="361" t="str">
        <f>AO75</f>
        <v>2019-20</v>
      </c>
      <c r="AP93" s="361" t="s">
        <v>174</v>
      </c>
      <c r="AR93" s="361" t="s">
        <v>5</v>
      </c>
      <c r="AS93" s="361" t="s">
        <v>124</v>
      </c>
      <c r="AT93" s="361" t="s">
        <v>123</v>
      </c>
      <c r="AU93" s="361" t="s">
        <v>122</v>
      </c>
      <c r="AV93" s="361" t="s">
        <v>49</v>
      </c>
      <c r="AW93" s="361" t="s">
        <v>48</v>
      </c>
      <c r="AX93" s="361" t="s">
        <v>47</v>
      </c>
      <c r="AY93" s="361" t="s">
        <v>46</v>
      </c>
      <c r="AZ93" s="361" t="s">
        <v>45</v>
      </c>
      <c r="BA93" s="361" t="s">
        <v>44</v>
      </c>
      <c r="BB93" s="361" t="s">
        <v>43</v>
      </c>
      <c r="BC93" s="361" t="s">
        <v>96</v>
      </c>
      <c r="BD93" s="590" t="s">
        <v>69</v>
      </c>
      <c r="BE93" s="362" t="s">
        <v>77</v>
      </c>
      <c r="BF93" s="362" t="s">
        <v>161</v>
      </c>
      <c r="BG93" s="362" t="str">
        <f>BG75</f>
        <v>2018-19</v>
      </c>
      <c r="BH93" s="362" t="str">
        <f>BH75</f>
        <v>2019-20</v>
      </c>
      <c r="BI93" s="362" t="s">
        <v>174</v>
      </c>
      <c r="BL93" s="408"/>
      <c r="BM93" s="361" t="s">
        <v>5</v>
      </c>
      <c r="BN93" s="361" t="s">
        <v>124</v>
      </c>
      <c r="BO93" s="361" t="s">
        <v>123</v>
      </c>
      <c r="BP93" s="361" t="s">
        <v>122</v>
      </c>
      <c r="BQ93" s="361" t="s">
        <v>49</v>
      </c>
      <c r="BR93" s="361" t="s">
        <v>48</v>
      </c>
      <c r="BS93" s="361" t="s">
        <v>47</v>
      </c>
      <c r="BT93" s="361" t="s">
        <v>46</v>
      </c>
      <c r="BU93" s="361" t="s">
        <v>45</v>
      </c>
      <c r="BV93" s="361" t="s">
        <v>44</v>
      </c>
      <c r="BW93" s="361" t="s">
        <v>43</v>
      </c>
      <c r="BX93" s="361" t="s">
        <v>96</v>
      </c>
      <c r="BY93" s="590" t="s">
        <v>69</v>
      </c>
      <c r="BZ93" s="362" t="str">
        <f>BZ75</f>
        <v>2016-17</v>
      </c>
      <c r="CA93" s="362" t="str">
        <f>CA75</f>
        <v>2017-18</v>
      </c>
      <c r="CB93" s="362" t="str">
        <f>CB75</f>
        <v>2018-19</v>
      </c>
      <c r="CC93" s="362" t="str">
        <f>CC75</f>
        <v>2019-20</v>
      </c>
      <c r="CD93" s="362" t="s">
        <v>174</v>
      </c>
      <c r="CF93" s="458"/>
      <c r="CG93" s="361" t="s">
        <v>5</v>
      </c>
      <c r="CH93" s="361" t="s">
        <v>124</v>
      </c>
      <c r="CI93" s="361" t="s">
        <v>123</v>
      </c>
      <c r="CJ93" s="361" t="s">
        <v>122</v>
      </c>
      <c r="CK93" s="361" t="s">
        <v>49</v>
      </c>
      <c r="CL93" s="361" t="s">
        <v>48</v>
      </c>
      <c r="CM93" s="361" t="s">
        <v>47</v>
      </c>
      <c r="CN93" s="361" t="s">
        <v>46</v>
      </c>
      <c r="CO93" s="361" t="s">
        <v>45</v>
      </c>
      <c r="CP93" s="361" t="s">
        <v>44</v>
      </c>
      <c r="CQ93" s="361" t="s">
        <v>43</v>
      </c>
      <c r="CR93" s="361" t="s">
        <v>96</v>
      </c>
      <c r="CS93" s="361" t="s">
        <v>69</v>
      </c>
      <c r="CT93" s="361" t="str">
        <f>CT75</f>
        <v>2016-17</v>
      </c>
      <c r="CU93" s="361" t="str">
        <f>CU75</f>
        <v>2017-18</v>
      </c>
      <c r="CV93" s="361" t="str">
        <f>CV75</f>
        <v>2018-19</v>
      </c>
      <c r="CW93" s="361" t="str">
        <f>CW75</f>
        <v>2019-20</v>
      </c>
      <c r="CX93" s="361" t="s">
        <v>174</v>
      </c>
    </row>
    <row r="94" spans="2:102" ht="18" customHeight="1">
      <c r="B94" s="428" t="s">
        <v>72</v>
      </c>
      <c r="C94" s="116">
        <f t="shared" ref="C94:H96" si="280">Z94+BN94*$W$6+BN101*$W$9</f>
        <v>2406.8000000000002</v>
      </c>
      <c r="D94" s="116">
        <f t="shared" si="280"/>
        <v>2438.4</v>
      </c>
      <c r="E94" s="116">
        <f t="shared" si="280"/>
        <v>2617.1999999999998</v>
      </c>
      <c r="F94" s="116">
        <f t="shared" si="280"/>
        <v>2770.8</v>
      </c>
      <c r="G94" s="116">
        <f t="shared" si="280"/>
        <v>2899</v>
      </c>
      <c r="H94" s="116">
        <f t="shared" si="280"/>
        <v>3032.8</v>
      </c>
      <c r="I94" s="116">
        <f t="shared" ref="I94:S96" si="281">AF94+(BT94*$W$6)+(BT101*$W$9)</f>
        <v>2585.6</v>
      </c>
      <c r="J94" s="116">
        <f t="shared" si="281"/>
        <v>2572.4</v>
      </c>
      <c r="K94" s="116">
        <f t="shared" si="281"/>
        <v>2452.4</v>
      </c>
      <c r="L94" s="116">
        <f t="shared" si="281"/>
        <v>2292</v>
      </c>
      <c r="M94" s="116">
        <f t="shared" si="281"/>
        <v>2527.1999999999998</v>
      </c>
      <c r="N94" s="116">
        <f t="shared" si="281"/>
        <v>2522</v>
      </c>
      <c r="O94" s="116">
        <f t="shared" si="281"/>
        <v>2432.4</v>
      </c>
      <c r="P94" s="116">
        <f t="shared" si="281"/>
        <v>2400</v>
      </c>
      <c r="Q94" s="116">
        <f t="shared" si="281"/>
        <v>2349.8000000000002</v>
      </c>
      <c r="R94" s="116">
        <f t="shared" si="281"/>
        <v>2077.1999999999998</v>
      </c>
      <c r="S94" s="116">
        <f t="shared" si="281"/>
        <v>1757.4</v>
      </c>
      <c r="T94" s="432"/>
      <c r="U94" s="433">
        <v>187.68649510405498</v>
      </c>
      <c r="V94" s="116"/>
      <c r="W94" s="360"/>
      <c r="X94" s="360"/>
      <c r="Y94" s="428" t="s">
        <v>72</v>
      </c>
      <c r="Z94" s="116">
        <v>1598</v>
      </c>
      <c r="AA94" s="116">
        <v>1672</v>
      </c>
      <c r="AB94" s="116">
        <v>1788</v>
      </c>
      <c r="AC94" s="116">
        <v>1901</v>
      </c>
      <c r="AD94" s="116">
        <v>2003</v>
      </c>
      <c r="AE94" s="116">
        <v>2067</v>
      </c>
      <c r="AF94" s="116">
        <v>1774</v>
      </c>
      <c r="AG94" s="116">
        <v>1755</v>
      </c>
      <c r="AH94" s="434">
        <v>1745</v>
      </c>
      <c r="AI94" s="116">
        <v>1609</v>
      </c>
      <c r="AJ94" s="116">
        <v>1807</v>
      </c>
      <c r="AK94" s="116">
        <v>1811</v>
      </c>
      <c r="AL94" s="116">
        <v>1755</v>
      </c>
      <c r="AM94" s="434">
        <v>1719</v>
      </c>
      <c r="AN94" s="116">
        <v>1711</v>
      </c>
      <c r="AO94" s="116">
        <v>1549</v>
      </c>
      <c r="AP94" s="116">
        <v>1307</v>
      </c>
      <c r="AR94" s="428" t="s">
        <v>130</v>
      </c>
      <c r="AS94" s="116">
        <v>4</v>
      </c>
      <c r="AT94" s="116">
        <v>0</v>
      </c>
      <c r="AU94" s="116">
        <v>0</v>
      </c>
      <c r="AV94" s="116">
        <v>0</v>
      </c>
      <c r="AW94" s="116">
        <v>0</v>
      </c>
      <c r="AX94" s="116">
        <v>0</v>
      </c>
      <c r="AY94" s="116">
        <v>0</v>
      </c>
      <c r="AZ94" s="116">
        <v>0</v>
      </c>
      <c r="BA94" s="116">
        <v>0</v>
      </c>
      <c r="BB94" s="116">
        <v>0</v>
      </c>
      <c r="BC94" s="116">
        <v>0</v>
      </c>
      <c r="BD94" s="591">
        <v>0</v>
      </c>
      <c r="BE94" s="364">
        <v>0</v>
      </c>
      <c r="BF94" s="364">
        <v>0</v>
      </c>
      <c r="BG94" s="364">
        <v>0</v>
      </c>
      <c r="BH94" s="364">
        <v>0</v>
      </c>
      <c r="BI94" s="364"/>
      <c r="BL94" s="700" t="s">
        <v>99</v>
      </c>
      <c r="BM94" s="428" t="s">
        <v>72</v>
      </c>
      <c r="BN94" s="116">
        <v>831</v>
      </c>
      <c r="BO94" s="375">
        <v>803</v>
      </c>
      <c r="BP94" s="375">
        <v>889</v>
      </c>
      <c r="BQ94" s="116">
        <v>941</v>
      </c>
      <c r="BR94" s="375">
        <v>960</v>
      </c>
      <c r="BS94" s="375">
        <v>1026</v>
      </c>
      <c r="BT94" s="375">
        <v>832</v>
      </c>
      <c r="BU94" s="364">
        <v>833</v>
      </c>
      <c r="BV94" s="364">
        <v>753</v>
      </c>
      <c r="BW94" s="364">
        <v>750</v>
      </c>
      <c r="BX94" s="364">
        <v>789</v>
      </c>
      <c r="BY94" s="591">
        <v>815</v>
      </c>
      <c r="BZ94" s="364">
        <v>773</v>
      </c>
      <c r="CA94" s="364">
        <v>790</v>
      </c>
      <c r="CB94" s="364">
        <v>756</v>
      </c>
      <c r="CC94" s="364">
        <v>624</v>
      </c>
      <c r="CD94" s="364">
        <v>528</v>
      </c>
      <c r="CF94" s="694" t="s">
        <v>51</v>
      </c>
      <c r="CG94" s="435" t="s">
        <v>72</v>
      </c>
      <c r="CH94" s="364">
        <v>216</v>
      </c>
      <c r="CI94" s="374">
        <v>182</v>
      </c>
      <c r="CJ94" s="374">
        <v>207</v>
      </c>
      <c r="CK94" s="364">
        <v>195</v>
      </c>
      <c r="CL94" s="374">
        <v>212</v>
      </c>
      <c r="CM94" s="374">
        <v>189</v>
      </c>
      <c r="CN94" s="374">
        <v>163</v>
      </c>
      <c r="CO94" s="364">
        <v>173</v>
      </c>
      <c r="CP94" s="364">
        <v>139</v>
      </c>
      <c r="CQ94" s="364">
        <v>111</v>
      </c>
      <c r="CR94" s="116">
        <v>120</v>
      </c>
      <c r="CS94" s="116">
        <v>90</v>
      </c>
      <c r="CT94" s="116">
        <v>88</v>
      </c>
      <c r="CU94" s="116">
        <v>79</v>
      </c>
      <c r="CV94" s="116">
        <v>53</v>
      </c>
      <c r="CW94" s="116">
        <v>50</v>
      </c>
      <c r="CX94" s="116">
        <v>50</v>
      </c>
    </row>
    <row r="95" spans="2:102">
      <c r="B95" s="428" t="s">
        <v>73</v>
      </c>
      <c r="C95" s="116">
        <f t="shared" si="280"/>
        <v>2248.1999999999998</v>
      </c>
      <c r="D95" s="116">
        <f t="shared" si="280"/>
        <v>2150.1999999999998</v>
      </c>
      <c r="E95" s="116">
        <f t="shared" si="280"/>
        <v>2493.1999999999998</v>
      </c>
      <c r="F95" s="116">
        <f t="shared" si="280"/>
        <v>2407.6</v>
      </c>
      <c r="G95" s="116">
        <f t="shared" si="280"/>
        <v>2525</v>
      </c>
      <c r="H95" s="116">
        <f t="shared" si="280"/>
        <v>2789.2</v>
      </c>
      <c r="I95" s="116">
        <f t="shared" si="281"/>
        <v>2565.6</v>
      </c>
      <c r="J95" s="116">
        <f t="shared" si="281"/>
        <v>2648.4</v>
      </c>
      <c r="K95" s="116">
        <f t="shared" si="281"/>
        <v>2445.6</v>
      </c>
      <c r="L95" s="116">
        <f t="shared" si="281"/>
        <v>2392.6</v>
      </c>
      <c r="M95" s="116">
        <f t="shared" si="281"/>
        <v>2464.4</v>
      </c>
      <c r="N95" s="116">
        <f t="shared" si="281"/>
        <v>2547</v>
      </c>
      <c r="O95" s="116">
        <f t="shared" si="281"/>
        <v>2549.6</v>
      </c>
      <c r="P95" s="116">
        <f t="shared" si="281"/>
        <v>2520.4</v>
      </c>
      <c r="Q95" s="116">
        <f t="shared" si="281"/>
        <v>2374</v>
      </c>
      <c r="R95" s="116">
        <f t="shared" si="281"/>
        <v>2441</v>
      </c>
      <c r="S95" s="116">
        <f t="shared" si="281"/>
        <v>2186</v>
      </c>
      <c r="T95" s="432"/>
      <c r="U95" s="433">
        <v>310.44500246509631</v>
      </c>
      <c r="V95" s="116"/>
      <c r="W95" s="360"/>
      <c r="X95" s="360"/>
      <c r="Y95" s="428" t="s">
        <v>73</v>
      </c>
      <c r="Z95" s="116">
        <v>1530</v>
      </c>
      <c r="AA95" s="116">
        <v>1480</v>
      </c>
      <c r="AB95" s="116">
        <v>1705</v>
      </c>
      <c r="AC95" s="116">
        <v>1653</v>
      </c>
      <c r="AD95" s="116">
        <v>1740</v>
      </c>
      <c r="AE95" s="116">
        <v>1915</v>
      </c>
      <c r="AF95" s="116">
        <v>1750</v>
      </c>
      <c r="AG95" s="116">
        <v>1805</v>
      </c>
      <c r="AH95" s="434">
        <v>1676</v>
      </c>
      <c r="AI95" s="116">
        <v>1657</v>
      </c>
      <c r="AJ95" s="116">
        <v>1702</v>
      </c>
      <c r="AK95" s="116">
        <v>1814</v>
      </c>
      <c r="AL95" s="116">
        <v>1823</v>
      </c>
      <c r="AM95" s="434">
        <v>1814</v>
      </c>
      <c r="AN95" s="116">
        <v>1693</v>
      </c>
      <c r="AO95" s="116">
        <v>1768</v>
      </c>
      <c r="AP95" s="116">
        <v>1611</v>
      </c>
      <c r="AR95" s="363" t="s">
        <v>162</v>
      </c>
      <c r="AS95" s="116">
        <v>0</v>
      </c>
      <c r="AT95" s="375">
        <v>0</v>
      </c>
      <c r="AU95" s="375">
        <v>0</v>
      </c>
      <c r="AV95" s="116">
        <v>0</v>
      </c>
      <c r="AW95" s="375">
        <v>0</v>
      </c>
      <c r="AX95" s="375">
        <v>0</v>
      </c>
      <c r="AY95" s="375">
        <v>0</v>
      </c>
      <c r="AZ95" s="375">
        <v>0</v>
      </c>
      <c r="BA95" s="116">
        <v>0</v>
      </c>
      <c r="BB95" s="375">
        <v>0</v>
      </c>
      <c r="BC95" s="116">
        <v>0</v>
      </c>
      <c r="BD95" s="522">
        <v>119</v>
      </c>
      <c r="BE95" s="116">
        <v>98</v>
      </c>
      <c r="BF95" s="116">
        <v>148</v>
      </c>
      <c r="BG95" s="116">
        <v>112</v>
      </c>
      <c r="BH95" s="116">
        <v>125</v>
      </c>
      <c r="BI95" s="116">
        <v>128</v>
      </c>
      <c r="BL95" s="701"/>
      <c r="BM95" s="428" t="s">
        <v>73</v>
      </c>
      <c r="BN95" s="116">
        <v>669</v>
      </c>
      <c r="BO95" s="375">
        <v>619</v>
      </c>
      <c r="BP95" s="375">
        <v>764</v>
      </c>
      <c r="BQ95" s="116">
        <v>747</v>
      </c>
      <c r="BR95" s="375">
        <v>795</v>
      </c>
      <c r="BS95" s="375">
        <v>834</v>
      </c>
      <c r="BT95" s="375">
        <v>797</v>
      </c>
      <c r="BU95" s="116">
        <v>778</v>
      </c>
      <c r="BV95" s="116">
        <v>742</v>
      </c>
      <c r="BW95" s="116">
        <v>732</v>
      </c>
      <c r="BX95" s="116">
        <v>753</v>
      </c>
      <c r="BY95" s="522">
        <v>780</v>
      </c>
      <c r="BZ95" s="116">
        <v>777</v>
      </c>
      <c r="CA95" s="116">
        <v>763</v>
      </c>
      <c r="CB95" s="116">
        <v>755</v>
      </c>
      <c r="CC95" s="116">
        <v>730</v>
      </c>
      <c r="CD95" s="116">
        <v>610</v>
      </c>
      <c r="CF95" s="692"/>
      <c r="CG95" s="428" t="s">
        <v>73</v>
      </c>
      <c r="CH95" s="116">
        <v>263</v>
      </c>
      <c r="CI95" s="375">
        <v>262</v>
      </c>
      <c r="CJ95" s="375">
        <v>264</v>
      </c>
      <c r="CK95" s="116">
        <v>262</v>
      </c>
      <c r="CL95" s="375">
        <v>251</v>
      </c>
      <c r="CM95" s="375">
        <v>290</v>
      </c>
      <c r="CN95" s="375">
        <v>222</v>
      </c>
      <c r="CO95" s="116">
        <v>261</v>
      </c>
      <c r="CP95" s="116">
        <v>206</v>
      </c>
      <c r="CQ95" s="116">
        <v>177</v>
      </c>
      <c r="CR95" s="116">
        <v>208</v>
      </c>
      <c r="CS95" s="116">
        <v>147</v>
      </c>
      <c r="CT95" s="116">
        <v>139</v>
      </c>
      <c r="CU95" s="116">
        <v>128</v>
      </c>
      <c r="CV95" s="116">
        <v>114</v>
      </c>
      <c r="CW95" s="116">
        <v>115</v>
      </c>
      <c r="CX95" s="116">
        <v>125</v>
      </c>
    </row>
    <row r="96" spans="2:102">
      <c r="B96" s="428" t="s">
        <v>74</v>
      </c>
      <c r="C96" s="116">
        <f t="shared" si="280"/>
        <v>2397.4</v>
      </c>
      <c r="D96" s="116">
        <f t="shared" si="280"/>
        <v>2380.4</v>
      </c>
      <c r="E96" s="116">
        <f t="shared" si="280"/>
        <v>2594.1999999999998</v>
      </c>
      <c r="F96" s="116">
        <f t="shared" si="280"/>
        <v>2658.6</v>
      </c>
      <c r="G96" s="116">
        <f t="shared" si="280"/>
        <v>2851.6</v>
      </c>
      <c r="H96" s="116">
        <f t="shared" si="280"/>
        <v>3016</v>
      </c>
      <c r="I96" s="116">
        <f t="shared" si="281"/>
        <v>2877.4</v>
      </c>
      <c r="J96" s="116">
        <f t="shared" si="281"/>
        <v>3314.2</v>
      </c>
      <c r="K96" s="116">
        <f t="shared" si="281"/>
        <v>3156</v>
      </c>
      <c r="L96" s="116">
        <f t="shared" si="281"/>
        <v>3035.4</v>
      </c>
      <c r="M96" s="116">
        <f t="shared" si="281"/>
        <v>2982.2</v>
      </c>
      <c r="N96" s="116">
        <f t="shared" si="281"/>
        <v>3131</v>
      </c>
      <c r="O96" s="116">
        <f t="shared" si="281"/>
        <v>3269.8</v>
      </c>
      <c r="P96" s="116">
        <f t="shared" si="281"/>
        <v>3229</v>
      </c>
      <c r="Q96" s="116">
        <f t="shared" si="281"/>
        <v>3281.2</v>
      </c>
      <c r="R96" s="116">
        <f t="shared" si="281"/>
        <v>3269.2</v>
      </c>
      <c r="S96" s="116">
        <f t="shared" si="281"/>
        <v>3424.2</v>
      </c>
      <c r="T96" s="116"/>
      <c r="U96" s="433">
        <v>443.94243921181294</v>
      </c>
      <c r="V96" s="116"/>
      <c r="W96" s="360"/>
      <c r="X96" s="360"/>
      <c r="Y96" s="428" t="s">
        <v>74</v>
      </c>
      <c r="Z96" s="116">
        <v>1646</v>
      </c>
      <c r="AA96" s="116">
        <v>1636</v>
      </c>
      <c r="AB96" s="116">
        <v>1748</v>
      </c>
      <c r="AC96" s="116">
        <v>1803</v>
      </c>
      <c r="AD96" s="116">
        <v>1921</v>
      </c>
      <c r="AE96" s="116">
        <v>2015</v>
      </c>
      <c r="AF96" s="116">
        <v>1942</v>
      </c>
      <c r="AG96" s="116">
        <v>2196</v>
      </c>
      <c r="AH96" s="434">
        <v>2075</v>
      </c>
      <c r="AI96" s="116">
        <v>2014</v>
      </c>
      <c r="AJ96" s="116">
        <v>2021</v>
      </c>
      <c r="AK96" s="116">
        <v>2128</v>
      </c>
      <c r="AL96" s="116">
        <v>2249</v>
      </c>
      <c r="AM96" s="434">
        <v>2251</v>
      </c>
      <c r="AN96" s="116">
        <v>2286</v>
      </c>
      <c r="AO96" s="116">
        <v>2250</v>
      </c>
      <c r="AP96" s="116">
        <v>2386</v>
      </c>
      <c r="AR96" s="428" t="s">
        <v>71</v>
      </c>
      <c r="AS96" s="116">
        <v>1623</v>
      </c>
      <c r="AT96" s="116">
        <v>1715</v>
      </c>
      <c r="AU96" s="116">
        <v>1698</v>
      </c>
      <c r="AV96" s="116">
        <v>1693</v>
      </c>
      <c r="AW96" s="116">
        <v>1878</v>
      </c>
      <c r="AX96" s="116">
        <v>1873</v>
      </c>
      <c r="AY96" s="116">
        <v>2028</v>
      </c>
      <c r="AZ96" s="116">
        <v>2146</v>
      </c>
      <c r="BA96" s="116">
        <v>2314</v>
      </c>
      <c r="BB96" s="116">
        <v>2321</v>
      </c>
      <c r="BC96" s="116">
        <v>2229</v>
      </c>
      <c r="BD96" s="522">
        <v>2320</v>
      </c>
      <c r="BE96" s="116">
        <v>2326</v>
      </c>
      <c r="BF96" s="116">
        <v>2439</v>
      </c>
      <c r="BG96" s="116">
        <v>2410</v>
      </c>
      <c r="BH96" s="116">
        <v>2567</v>
      </c>
      <c r="BI96" s="116">
        <v>2611</v>
      </c>
      <c r="BJ96" s="213"/>
      <c r="BL96" s="701"/>
      <c r="BM96" s="428" t="s">
        <v>74</v>
      </c>
      <c r="BN96" s="116">
        <v>628</v>
      </c>
      <c r="BO96" s="375">
        <v>618</v>
      </c>
      <c r="BP96" s="375">
        <v>689</v>
      </c>
      <c r="BQ96" s="116">
        <v>712</v>
      </c>
      <c r="BR96" s="375">
        <v>787</v>
      </c>
      <c r="BS96" s="375">
        <v>815</v>
      </c>
      <c r="BT96" s="375">
        <v>773</v>
      </c>
      <c r="BU96" s="116">
        <v>949</v>
      </c>
      <c r="BV96" s="116">
        <v>875</v>
      </c>
      <c r="BW96" s="116">
        <v>883</v>
      </c>
      <c r="BX96" s="116">
        <v>849</v>
      </c>
      <c r="BY96" s="522">
        <v>905</v>
      </c>
      <c r="BZ96" s="116">
        <v>951</v>
      </c>
      <c r="CA96" s="116">
        <v>960</v>
      </c>
      <c r="CB96" s="116">
        <v>954</v>
      </c>
      <c r="CC96" s="116">
        <v>969</v>
      </c>
      <c r="CD96" s="116">
        <v>934</v>
      </c>
      <c r="CF96" s="692"/>
      <c r="CG96" s="428" t="s">
        <v>74</v>
      </c>
      <c r="CH96" s="116">
        <v>385</v>
      </c>
      <c r="CI96" s="375">
        <v>367</v>
      </c>
      <c r="CJ96" s="375">
        <v>425</v>
      </c>
      <c r="CK96" s="116">
        <v>402</v>
      </c>
      <c r="CL96" s="375">
        <v>440</v>
      </c>
      <c r="CM96" s="375">
        <v>463</v>
      </c>
      <c r="CN96" s="375">
        <v>399</v>
      </c>
      <c r="CO96" s="116">
        <v>451</v>
      </c>
      <c r="CP96" s="116">
        <v>487</v>
      </c>
      <c r="CQ96" s="116">
        <v>380</v>
      </c>
      <c r="CR96" s="116">
        <v>359</v>
      </c>
      <c r="CS96" s="116">
        <v>356</v>
      </c>
      <c r="CT96" s="116">
        <v>340</v>
      </c>
      <c r="CU96" s="116">
        <v>285</v>
      </c>
      <c r="CV96" s="116">
        <v>291</v>
      </c>
      <c r="CW96" s="116">
        <v>303</v>
      </c>
      <c r="CX96" s="116">
        <v>353</v>
      </c>
    </row>
    <row r="97" spans="2:103">
      <c r="B97" s="428" t="s">
        <v>186</v>
      </c>
      <c r="C97" s="116">
        <f t="shared" ref="C97:S97" si="282">Z97+(BN98*$W$12)*$W$6+(BN105*$W$12)*$W$9</f>
        <v>0</v>
      </c>
      <c r="D97" s="116">
        <f t="shared" si="282"/>
        <v>0</v>
      </c>
      <c r="E97" s="116">
        <f t="shared" si="282"/>
        <v>0</v>
      </c>
      <c r="F97" s="116">
        <f t="shared" si="282"/>
        <v>0</v>
      </c>
      <c r="G97" s="116">
        <f t="shared" si="282"/>
        <v>0</v>
      </c>
      <c r="H97" s="116">
        <f t="shared" si="282"/>
        <v>0</v>
      </c>
      <c r="I97" s="116">
        <f t="shared" si="282"/>
        <v>0</v>
      </c>
      <c r="J97" s="116">
        <f t="shared" si="282"/>
        <v>0</v>
      </c>
      <c r="K97" s="116">
        <f t="shared" si="282"/>
        <v>0</v>
      </c>
      <c r="L97" s="116">
        <f t="shared" si="282"/>
        <v>0</v>
      </c>
      <c r="M97" s="116">
        <f t="shared" si="282"/>
        <v>0</v>
      </c>
      <c r="N97" s="116">
        <f t="shared" si="282"/>
        <v>100.6</v>
      </c>
      <c r="O97" s="116">
        <f t="shared" si="282"/>
        <v>82</v>
      </c>
      <c r="P97" s="116">
        <f t="shared" si="282"/>
        <v>121.5</v>
      </c>
      <c r="Q97" s="116">
        <f t="shared" si="282"/>
        <v>91.4</v>
      </c>
      <c r="R97" s="116">
        <f t="shared" si="282"/>
        <v>106.5</v>
      </c>
      <c r="S97" s="116">
        <f t="shared" si="282"/>
        <v>108.1</v>
      </c>
      <c r="T97" s="116"/>
      <c r="U97" s="433"/>
      <c r="V97" s="116"/>
      <c r="W97" s="360"/>
      <c r="X97" s="360"/>
      <c r="Y97" s="428" t="s">
        <v>186</v>
      </c>
      <c r="Z97" s="116">
        <f t="shared" ref="Z97:AP97" si="283">AS95*$W$12</f>
        <v>0</v>
      </c>
      <c r="AA97" s="116">
        <f t="shared" si="283"/>
        <v>0</v>
      </c>
      <c r="AB97" s="116">
        <f t="shared" si="283"/>
        <v>0</v>
      </c>
      <c r="AC97" s="116">
        <f t="shared" si="283"/>
        <v>0</v>
      </c>
      <c r="AD97" s="116">
        <f t="shared" si="283"/>
        <v>0</v>
      </c>
      <c r="AE97" s="116">
        <f t="shared" si="283"/>
        <v>0</v>
      </c>
      <c r="AF97" s="116">
        <f t="shared" si="283"/>
        <v>0</v>
      </c>
      <c r="AG97" s="116">
        <f t="shared" si="283"/>
        <v>0</v>
      </c>
      <c r="AH97" s="434">
        <f t="shared" si="283"/>
        <v>0</v>
      </c>
      <c r="AI97" s="116">
        <f t="shared" si="283"/>
        <v>0</v>
      </c>
      <c r="AJ97" s="116">
        <f t="shared" si="283"/>
        <v>0</v>
      </c>
      <c r="AK97" s="116">
        <f t="shared" si="283"/>
        <v>59.5</v>
      </c>
      <c r="AL97" s="116">
        <f t="shared" si="283"/>
        <v>49</v>
      </c>
      <c r="AM97" s="434">
        <f>BF95*$W$12</f>
        <v>74</v>
      </c>
      <c r="AN97" s="116">
        <f t="shared" si="283"/>
        <v>56</v>
      </c>
      <c r="AO97" s="116">
        <f t="shared" si="283"/>
        <v>62.5</v>
      </c>
      <c r="AP97" s="116">
        <f t="shared" si="283"/>
        <v>64</v>
      </c>
      <c r="AR97" s="428" t="s">
        <v>131</v>
      </c>
      <c r="AS97" s="116">
        <v>537</v>
      </c>
      <c r="AT97" s="116">
        <v>506</v>
      </c>
      <c r="AU97" s="116">
        <v>496</v>
      </c>
      <c r="AV97" s="116">
        <v>527</v>
      </c>
      <c r="AW97" s="116">
        <v>559</v>
      </c>
      <c r="AX97" s="116">
        <v>648</v>
      </c>
      <c r="AY97" s="116">
        <v>624</v>
      </c>
      <c r="AZ97" s="116">
        <v>608</v>
      </c>
      <c r="BA97" s="116">
        <v>574</v>
      </c>
      <c r="BB97" s="116">
        <v>644</v>
      </c>
      <c r="BC97" s="116">
        <v>582</v>
      </c>
      <c r="BD97" s="522">
        <v>609</v>
      </c>
      <c r="BE97" s="116">
        <v>713</v>
      </c>
      <c r="BF97" s="116">
        <v>628</v>
      </c>
      <c r="BG97" s="116">
        <v>715</v>
      </c>
      <c r="BH97" s="116">
        <v>735</v>
      </c>
      <c r="BI97" s="116">
        <v>684</v>
      </c>
      <c r="BJ97" s="213"/>
      <c r="BL97" s="701"/>
      <c r="BM97" s="428" t="s">
        <v>36</v>
      </c>
      <c r="BN97" s="116">
        <v>1</v>
      </c>
      <c r="BO97" s="375">
        <v>0</v>
      </c>
      <c r="BP97" s="375">
        <v>0</v>
      </c>
      <c r="BQ97" s="116">
        <v>0</v>
      </c>
      <c r="BR97" s="375">
        <v>0</v>
      </c>
      <c r="BS97" s="375">
        <v>0</v>
      </c>
      <c r="BT97" s="375">
        <v>0</v>
      </c>
      <c r="BU97" s="375">
        <v>0</v>
      </c>
      <c r="BV97" s="116">
        <v>0</v>
      </c>
      <c r="BW97" s="116">
        <v>0</v>
      </c>
      <c r="BX97" s="375">
        <v>0</v>
      </c>
      <c r="BY97" s="594">
        <v>0</v>
      </c>
      <c r="BZ97" s="375">
        <v>0</v>
      </c>
      <c r="CA97" s="375">
        <v>0</v>
      </c>
      <c r="CB97" s="375">
        <v>0</v>
      </c>
      <c r="CC97" s="375">
        <v>0</v>
      </c>
      <c r="CD97" s="375"/>
      <c r="CF97" s="692"/>
      <c r="CG97" s="428" t="s">
        <v>36</v>
      </c>
      <c r="CH97" s="116">
        <v>4</v>
      </c>
      <c r="CI97" s="375">
        <v>0</v>
      </c>
      <c r="CJ97" s="375">
        <v>0</v>
      </c>
      <c r="CK97" s="116">
        <v>0</v>
      </c>
      <c r="CL97" s="375">
        <v>0</v>
      </c>
      <c r="CM97" s="375">
        <v>0</v>
      </c>
      <c r="CN97" s="375">
        <v>0</v>
      </c>
      <c r="CO97" s="375">
        <v>0</v>
      </c>
      <c r="CP97" s="116">
        <v>0</v>
      </c>
      <c r="CQ97" s="116">
        <v>0</v>
      </c>
      <c r="CR97" s="375">
        <v>0</v>
      </c>
      <c r="CS97" s="375">
        <v>0</v>
      </c>
      <c r="CT97" s="375">
        <v>0</v>
      </c>
      <c r="CU97" s="375">
        <v>0</v>
      </c>
      <c r="CV97" s="375">
        <v>0</v>
      </c>
      <c r="CW97" s="375">
        <v>0</v>
      </c>
      <c r="CX97" s="375"/>
    </row>
    <row r="98" spans="2:103">
      <c r="B98" s="428" t="s">
        <v>36</v>
      </c>
      <c r="C98" s="116">
        <f t="shared" ref="C98:R98" si="284">Z98+(BN97*$W$6)+(BN104*$W$9)</f>
        <v>7.8</v>
      </c>
      <c r="D98" s="116">
        <f t="shared" si="284"/>
        <v>0</v>
      </c>
      <c r="E98" s="116">
        <f t="shared" si="284"/>
        <v>0</v>
      </c>
      <c r="F98" s="116">
        <f t="shared" si="284"/>
        <v>0</v>
      </c>
      <c r="G98" s="116">
        <f t="shared" si="284"/>
        <v>0</v>
      </c>
      <c r="H98" s="116">
        <f t="shared" si="284"/>
        <v>0</v>
      </c>
      <c r="I98" s="116">
        <f t="shared" si="284"/>
        <v>0</v>
      </c>
      <c r="J98" s="116">
        <f t="shared" si="284"/>
        <v>0</v>
      </c>
      <c r="K98" s="116">
        <f t="shared" si="284"/>
        <v>0</v>
      </c>
      <c r="L98" s="116">
        <f t="shared" si="284"/>
        <v>0</v>
      </c>
      <c r="M98" s="116">
        <f t="shared" si="284"/>
        <v>0</v>
      </c>
      <c r="N98" s="116">
        <f t="shared" si="284"/>
        <v>0</v>
      </c>
      <c r="O98" s="116">
        <f t="shared" si="284"/>
        <v>0</v>
      </c>
      <c r="P98" s="116">
        <f t="shared" si="284"/>
        <v>0</v>
      </c>
      <c r="Q98" s="116">
        <f t="shared" si="284"/>
        <v>0</v>
      </c>
      <c r="R98" s="375">
        <f t="shared" si="284"/>
        <v>0</v>
      </c>
      <c r="S98" s="517"/>
      <c r="T98" s="116"/>
      <c r="U98" s="433"/>
      <c r="V98" s="116"/>
      <c r="W98" s="360"/>
      <c r="X98" s="360"/>
      <c r="Y98" s="428" t="s">
        <v>36</v>
      </c>
      <c r="Z98" s="116">
        <f t="shared" ref="Z98:AO98" si="285">AS94</f>
        <v>4</v>
      </c>
      <c r="AA98" s="116">
        <f t="shared" si="285"/>
        <v>0</v>
      </c>
      <c r="AB98" s="116">
        <f t="shared" si="285"/>
        <v>0</v>
      </c>
      <c r="AC98" s="116">
        <f t="shared" si="285"/>
        <v>0</v>
      </c>
      <c r="AD98" s="116">
        <f t="shared" si="285"/>
        <v>0</v>
      </c>
      <c r="AE98" s="116">
        <f t="shared" si="285"/>
        <v>0</v>
      </c>
      <c r="AF98" s="116">
        <f t="shared" si="285"/>
        <v>0</v>
      </c>
      <c r="AG98" s="116">
        <f t="shared" si="285"/>
        <v>0</v>
      </c>
      <c r="AH98" s="434">
        <f t="shared" si="285"/>
        <v>0</v>
      </c>
      <c r="AI98" s="116">
        <f t="shared" si="285"/>
        <v>0</v>
      </c>
      <c r="AJ98" s="116">
        <f t="shared" si="285"/>
        <v>0</v>
      </c>
      <c r="AK98" s="116">
        <f t="shared" si="285"/>
        <v>0</v>
      </c>
      <c r="AL98" s="116">
        <f t="shared" si="285"/>
        <v>0</v>
      </c>
      <c r="AM98" s="434">
        <f t="shared" si="285"/>
        <v>0</v>
      </c>
      <c r="AN98" s="116">
        <f t="shared" si="285"/>
        <v>0</v>
      </c>
      <c r="AO98" s="116">
        <f t="shared" si="285"/>
        <v>0</v>
      </c>
      <c r="AP98" s="116"/>
      <c r="AR98" s="428" t="s">
        <v>132</v>
      </c>
      <c r="AS98" s="116">
        <v>9</v>
      </c>
      <c r="AT98" s="116">
        <v>17</v>
      </c>
      <c r="AU98" s="116">
        <v>10</v>
      </c>
      <c r="AV98" s="116">
        <v>3</v>
      </c>
      <c r="AW98" s="116">
        <v>18</v>
      </c>
      <c r="AX98" s="116">
        <v>7</v>
      </c>
      <c r="AY98" s="116">
        <v>6</v>
      </c>
      <c r="AZ98" s="116">
        <v>1</v>
      </c>
      <c r="BA98" s="116">
        <v>2</v>
      </c>
      <c r="BB98" s="116">
        <v>3</v>
      </c>
      <c r="BC98" s="116">
        <v>3</v>
      </c>
      <c r="BD98" s="522">
        <v>2</v>
      </c>
      <c r="BE98" s="116">
        <v>1</v>
      </c>
      <c r="BF98" s="116">
        <v>9</v>
      </c>
      <c r="BG98" s="116">
        <v>4</v>
      </c>
      <c r="BH98" s="116">
        <v>1</v>
      </c>
      <c r="BI98" s="116">
        <v>2</v>
      </c>
      <c r="BJ98" s="213"/>
      <c r="BL98" s="701"/>
      <c r="BM98" s="363" t="s">
        <v>162</v>
      </c>
      <c r="BN98" s="116">
        <v>0</v>
      </c>
      <c r="BO98" s="375">
        <v>0</v>
      </c>
      <c r="BP98" s="375">
        <v>0</v>
      </c>
      <c r="BQ98" s="116">
        <v>0</v>
      </c>
      <c r="BR98" s="375">
        <v>0</v>
      </c>
      <c r="BS98" s="375">
        <v>0</v>
      </c>
      <c r="BT98" s="375">
        <v>0</v>
      </c>
      <c r="BU98" s="375">
        <v>0</v>
      </c>
      <c r="BV98" s="116">
        <v>0</v>
      </c>
      <c r="BW98" s="375">
        <v>0</v>
      </c>
      <c r="BX98" s="116">
        <v>0</v>
      </c>
      <c r="BY98" s="594">
        <v>54</v>
      </c>
      <c r="BZ98" s="375">
        <v>45</v>
      </c>
      <c r="CA98" s="375">
        <v>75</v>
      </c>
      <c r="CB98" s="375">
        <v>41</v>
      </c>
      <c r="CC98" s="375">
        <v>50</v>
      </c>
      <c r="CD98" s="375">
        <v>34</v>
      </c>
      <c r="CF98" s="692"/>
      <c r="CG98" s="363" t="s">
        <v>162</v>
      </c>
      <c r="CH98" s="116">
        <v>0</v>
      </c>
      <c r="CI98" s="375">
        <v>0</v>
      </c>
      <c r="CJ98" s="375">
        <v>0</v>
      </c>
      <c r="CK98" s="116">
        <v>0</v>
      </c>
      <c r="CL98" s="375">
        <v>0</v>
      </c>
      <c r="CM98" s="375">
        <v>0</v>
      </c>
      <c r="CN98" s="375">
        <v>0</v>
      </c>
      <c r="CO98" s="375">
        <v>0</v>
      </c>
      <c r="CP98" s="116">
        <v>0</v>
      </c>
      <c r="CQ98" s="375">
        <v>0</v>
      </c>
      <c r="CR98" s="116">
        <v>0</v>
      </c>
      <c r="CS98" s="375">
        <v>42</v>
      </c>
      <c r="CT98" s="375">
        <v>32</v>
      </c>
      <c r="CU98" s="375">
        <v>43</v>
      </c>
      <c r="CV98" s="375">
        <v>39</v>
      </c>
      <c r="CW98" s="375">
        <v>51</v>
      </c>
      <c r="CX98" s="375">
        <v>65</v>
      </c>
    </row>
    <row r="99" spans="2:103">
      <c r="B99" s="428" t="s">
        <v>71</v>
      </c>
      <c r="C99" s="116">
        <f t="shared" ref="C99:H99" si="286">Z99+BN99*$W$6+BN106*$W$9</f>
        <v>2439</v>
      </c>
      <c r="D99" s="116">
        <f t="shared" si="286"/>
        <v>2589.8000000000002</v>
      </c>
      <c r="E99" s="116">
        <f t="shared" si="286"/>
        <v>2573</v>
      </c>
      <c r="F99" s="116">
        <f t="shared" si="286"/>
        <v>2573.4</v>
      </c>
      <c r="G99" s="116">
        <f t="shared" si="286"/>
        <v>2882.6</v>
      </c>
      <c r="H99" s="116">
        <f t="shared" si="286"/>
        <v>2856.4</v>
      </c>
      <c r="I99" s="116">
        <f t="shared" ref="I99:S99" si="287">AF99+(BT99*$W$6)+(BT106*$W$9)</f>
        <v>3113.2</v>
      </c>
      <c r="J99" s="116">
        <f t="shared" si="287"/>
        <v>3341.6</v>
      </c>
      <c r="K99" s="116">
        <f t="shared" si="287"/>
        <v>3623.6</v>
      </c>
      <c r="L99" s="116">
        <f t="shared" si="287"/>
        <v>3633.8</v>
      </c>
      <c r="M99" s="116">
        <f t="shared" si="287"/>
        <v>3497</v>
      </c>
      <c r="N99" s="116">
        <f t="shared" si="287"/>
        <v>3625</v>
      </c>
      <c r="O99" s="116">
        <f t="shared" si="287"/>
        <v>3585.8</v>
      </c>
      <c r="P99" s="116">
        <f t="shared" si="287"/>
        <v>3680.6</v>
      </c>
      <c r="Q99" s="116">
        <f t="shared" si="287"/>
        <v>3643.4</v>
      </c>
      <c r="R99" s="116">
        <f t="shared" si="287"/>
        <v>3881.6</v>
      </c>
      <c r="S99" s="116">
        <f t="shared" si="287"/>
        <v>4036</v>
      </c>
      <c r="T99" s="441"/>
      <c r="U99" s="433">
        <v>53.604415241035255</v>
      </c>
      <c r="V99" s="116"/>
      <c r="W99" s="360"/>
      <c r="X99" s="360"/>
      <c r="Y99" s="428" t="s">
        <v>71</v>
      </c>
      <c r="Z99" s="116">
        <f t="shared" ref="Z99:AP99" si="288">AS96</f>
        <v>1623</v>
      </c>
      <c r="AA99" s="116">
        <f t="shared" si="288"/>
        <v>1715</v>
      </c>
      <c r="AB99" s="116">
        <f t="shared" si="288"/>
        <v>1698</v>
      </c>
      <c r="AC99" s="116">
        <f t="shared" si="288"/>
        <v>1693</v>
      </c>
      <c r="AD99" s="116">
        <f t="shared" si="288"/>
        <v>1878</v>
      </c>
      <c r="AE99" s="116">
        <f t="shared" si="288"/>
        <v>1873</v>
      </c>
      <c r="AF99" s="116">
        <f t="shared" si="288"/>
        <v>2028</v>
      </c>
      <c r="AG99" s="116">
        <f t="shared" si="288"/>
        <v>2146</v>
      </c>
      <c r="AH99" s="434">
        <f t="shared" si="288"/>
        <v>2314</v>
      </c>
      <c r="AI99" s="116">
        <f t="shared" si="288"/>
        <v>2321</v>
      </c>
      <c r="AJ99" s="116">
        <f t="shared" si="288"/>
        <v>2229</v>
      </c>
      <c r="AK99" s="116">
        <f t="shared" si="288"/>
        <v>2320</v>
      </c>
      <c r="AL99" s="116">
        <f t="shared" si="288"/>
        <v>2326</v>
      </c>
      <c r="AM99" s="434">
        <f t="shared" si="288"/>
        <v>2439</v>
      </c>
      <c r="AN99" s="116">
        <f t="shared" si="288"/>
        <v>2410</v>
      </c>
      <c r="AO99" s="116">
        <f t="shared" si="288"/>
        <v>2567</v>
      </c>
      <c r="AP99" s="116">
        <f t="shared" si="288"/>
        <v>2611</v>
      </c>
      <c r="AR99" s="428" t="s">
        <v>133</v>
      </c>
      <c r="AS99" s="116">
        <v>0</v>
      </c>
      <c r="AT99" s="116">
        <v>0</v>
      </c>
      <c r="AU99" s="116">
        <v>0</v>
      </c>
      <c r="AV99" s="116">
        <v>0</v>
      </c>
      <c r="AW99" s="116">
        <v>0</v>
      </c>
      <c r="AX99" s="116">
        <v>0</v>
      </c>
      <c r="AY99" s="116">
        <v>0</v>
      </c>
      <c r="AZ99" s="116">
        <v>0</v>
      </c>
      <c r="BA99" s="116">
        <v>0</v>
      </c>
      <c r="BB99" s="116">
        <v>0</v>
      </c>
      <c r="BC99" s="116">
        <v>0</v>
      </c>
      <c r="BD99" s="522">
        <v>0</v>
      </c>
      <c r="BE99" s="116">
        <v>0</v>
      </c>
      <c r="BF99" s="116">
        <v>0</v>
      </c>
      <c r="BG99" s="116">
        <v>0</v>
      </c>
      <c r="BH99" s="116">
        <v>0</v>
      </c>
      <c r="BI99" s="116">
        <v>0</v>
      </c>
      <c r="BJ99" s="362"/>
      <c r="BL99" s="701"/>
      <c r="BM99" s="428" t="s">
        <v>71</v>
      </c>
      <c r="BN99" s="116">
        <v>600</v>
      </c>
      <c r="BO99" s="375">
        <v>591</v>
      </c>
      <c r="BP99" s="375">
        <v>635</v>
      </c>
      <c r="BQ99" s="116">
        <v>633</v>
      </c>
      <c r="BR99" s="375">
        <v>732</v>
      </c>
      <c r="BS99" s="375">
        <v>658</v>
      </c>
      <c r="BT99" s="375">
        <v>759</v>
      </c>
      <c r="BU99" s="375">
        <v>807</v>
      </c>
      <c r="BV99" s="116">
        <v>902</v>
      </c>
      <c r="BW99" s="116">
        <v>901</v>
      </c>
      <c r="BX99" s="375">
        <v>860</v>
      </c>
      <c r="BY99" s="594">
        <v>910</v>
      </c>
      <c r="BZ99" s="375">
        <v>896</v>
      </c>
      <c r="CA99" s="375">
        <v>947</v>
      </c>
      <c r="CB99" s="375">
        <v>953</v>
      </c>
      <c r="CC99" s="375">
        <v>1027</v>
      </c>
      <c r="CD99" s="375">
        <v>1010</v>
      </c>
      <c r="CF99" s="692"/>
      <c r="CG99" s="428" t="s">
        <v>71</v>
      </c>
      <c r="CH99" s="116">
        <v>713</v>
      </c>
      <c r="CI99" s="375">
        <v>764</v>
      </c>
      <c r="CJ99" s="375">
        <v>687</v>
      </c>
      <c r="CK99" s="116">
        <v>691</v>
      </c>
      <c r="CL99" s="375">
        <v>754</v>
      </c>
      <c r="CM99" s="375">
        <v>767</v>
      </c>
      <c r="CN99" s="375">
        <v>762</v>
      </c>
      <c r="CO99" s="375">
        <v>860</v>
      </c>
      <c r="CP99" s="116">
        <v>886</v>
      </c>
      <c r="CQ99" s="116">
        <v>874</v>
      </c>
      <c r="CR99" s="375">
        <v>850</v>
      </c>
      <c r="CS99" s="375">
        <v>871</v>
      </c>
      <c r="CT99" s="375">
        <v>789</v>
      </c>
      <c r="CU99" s="375">
        <v>739</v>
      </c>
      <c r="CV99" s="375">
        <v>719</v>
      </c>
      <c r="CW99" s="375">
        <v>745</v>
      </c>
      <c r="CX99" s="375">
        <v>868</v>
      </c>
    </row>
    <row r="100" spans="2:103" ht="18" customHeight="1">
      <c r="B100" s="428" t="s">
        <v>11</v>
      </c>
      <c r="C100" s="116">
        <f t="shared" ref="C100:L101" si="289">Z100</f>
        <v>546</v>
      </c>
      <c r="D100" s="116">
        <f t="shared" si="289"/>
        <v>523</v>
      </c>
      <c r="E100" s="116">
        <f t="shared" si="289"/>
        <v>506</v>
      </c>
      <c r="F100" s="116">
        <f t="shared" si="289"/>
        <v>530</v>
      </c>
      <c r="G100" s="116">
        <f t="shared" si="289"/>
        <v>577</v>
      </c>
      <c r="H100" s="116">
        <f t="shared" si="289"/>
        <v>655</v>
      </c>
      <c r="I100" s="116">
        <f t="shared" si="289"/>
        <v>630</v>
      </c>
      <c r="J100" s="116">
        <f t="shared" si="289"/>
        <v>609</v>
      </c>
      <c r="K100" s="116">
        <f t="shared" si="289"/>
        <v>576</v>
      </c>
      <c r="L100" s="116">
        <f t="shared" si="289"/>
        <v>647</v>
      </c>
      <c r="M100" s="116">
        <f t="shared" ref="M100:S101" si="290">AJ100</f>
        <v>585</v>
      </c>
      <c r="N100" s="116">
        <f t="shared" si="290"/>
        <v>611</v>
      </c>
      <c r="O100" s="116">
        <f t="shared" si="290"/>
        <v>714</v>
      </c>
      <c r="P100" s="116">
        <f t="shared" si="290"/>
        <v>637</v>
      </c>
      <c r="Q100" s="116">
        <f t="shared" si="290"/>
        <v>719</v>
      </c>
      <c r="R100" s="375">
        <f t="shared" si="290"/>
        <v>736</v>
      </c>
      <c r="S100" s="116">
        <f t="shared" si="290"/>
        <v>686</v>
      </c>
      <c r="T100" s="445"/>
      <c r="U100" s="433">
        <v>22.061530117177078</v>
      </c>
      <c r="V100" s="116"/>
      <c r="W100" s="360"/>
      <c r="X100" s="360"/>
      <c r="Y100" s="428" t="s">
        <v>11</v>
      </c>
      <c r="Z100" s="116">
        <v>546</v>
      </c>
      <c r="AA100" s="116">
        <v>523</v>
      </c>
      <c r="AB100" s="116">
        <v>506</v>
      </c>
      <c r="AC100" s="116">
        <v>530</v>
      </c>
      <c r="AD100" s="116">
        <v>577</v>
      </c>
      <c r="AE100" s="116">
        <v>655</v>
      </c>
      <c r="AF100" s="116">
        <f t="shared" ref="AF100:AN100" si="291">AY97+AY98</f>
        <v>630</v>
      </c>
      <c r="AG100" s="116">
        <f t="shared" si="291"/>
        <v>609</v>
      </c>
      <c r="AH100" s="434">
        <f t="shared" si="291"/>
        <v>576</v>
      </c>
      <c r="AI100" s="116">
        <f t="shared" si="291"/>
        <v>647</v>
      </c>
      <c r="AJ100" s="116">
        <f t="shared" si="291"/>
        <v>585</v>
      </c>
      <c r="AK100" s="116">
        <f t="shared" si="291"/>
        <v>611</v>
      </c>
      <c r="AL100" s="116">
        <f t="shared" si="291"/>
        <v>714</v>
      </c>
      <c r="AM100" s="434">
        <f t="shared" si="291"/>
        <v>637</v>
      </c>
      <c r="AN100" s="116">
        <f t="shared" si="291"/>
        <v>719</v>
      </c>
      <c r="AO100" s="116">
        <f>BH97+BH98</f>
        <v>736</v>
      </c>
      <c r="AP100" s="116">
        <f>BI97+BI98</f>
        <v>686</v>
      </c>
      <c r="AR100" s="428" t="s">
        <v>165</v>
      </c>
      <c r="AS100" s="116">
        <v>0</v>
      </c>
      <c r="AT100" s="116">
        <v>0</v>
      </c>
      <c r="AU100" s="116">
        <v>0</v>
      </c>
      <c r="AV100" s="116">
        <v>0</v>
      </c>
      <c r="AW100" s="116">
        <v>0</v>
      </c>
      <c r="AX100" s="116">
        <v>0</v>
      </c>
      <c r="AY100" s="116">
        <v>0</v>
      </c>
      <c r="AZ100" s="116">
        <v>0</v>
      </c>
      <c r="BA100" s="116">
        <v>0</v>
      </c>
      <c r="BB100" s="116">
        <v>0</v>
      </c>
      <c r="BC100" s="116">
        <v>0</v>
      </c>
      <c r="BD100" s="522">
        <v>0</v>
      </c>
      <c r="BE100" s="116">
        <v>0</v>
      </c>
      <c r="BF100" s="116">
        <v>0</v>
      </c>
      <c r="BG100" s="116">
        <v>0</v>
      </c>
      <c r="BH100" s="116">
        <v>0</v>
      </c>
      <c r="BI100" s="116">
        <v>0</v>
      </c>
      <c r="BJ100" s="116"/>
      <c r="BL100" s="702"/>
      <c r="BM100" s="431" t="s">
        <v>53</v>
      </c>
      <c r="BN100" s="437">
        <f>BN97+BN99+$W$12*BN98</f>
        <v>601</v>
      </c>
      <c r="BO100" s="438">
        <f t="shared" ref="BO100" si="292">BO97+BO99+$W$12*BO98</f>
        <v>591</v>
      </c>
      <c r="BP100" s="438">
        <f t="shared" ref="BP100" si="293">BP97+BP99+$W$12*BP98</f>
        <v>635</v>
      </c>
      <c r="BQ100" s="437">
        <f t="shared" ref="BQ100" si="294">BQ97+BQ99+$W$12*BQ98</f>
        <v>633</v>
      </c>
      <c r="BR100" s="438">
        <f t="shared" ref="BR100" si="295">BR97+BR99+$W$12*BR98</f>
        <v>732</v>
      </c>
      <c r="BS100" s="438">
        <f t="shared" ref="BS100" si="296">BS97+BS99+$W$12*BS98</f>
        <v>658</v>
      </c>
      <c r="BT100" s="438">
        <f t="shared" ref="BT100" si="297">BT97+BT99+$W$12*BT98</f>
        <v>759</v>
      </c>
      <c r="BU100" s="439">
        <f t="shared" ref="BU100" si="298">BU97+BU99+$W$12*BU98</f>
        <v>807</v>
      </c>
      <c r="BV100" s="439">
        <f t="shared" ref="BV100" si="299">BV97+BV99+$W$12*BV98</f>
        <v>902</v>
      </c>
      <c r="BW100" s="439">
        <f t="shared" ref="BW100" si="300">BW97+BW99+$W$12*BW98</f>
        <v>901</v>
      </c>
      <c r="BX100" s="438">
        <v>860</v>
      </c>
      <c r="BY100" s="595">
        <v>937</v>
      </c>
      <c r="BZ100" s="440">
        <v>918.5</v>
      </c>
      <c r="CA100" s="440">
        <f t="shared" ref="CA100" si="301">CA97+CA99+$W$12*CA98</f>
        <v>984.5</v>
      </c>
      <c r="CB100" s="440">
        <f t="shared" ref="CB100:CD100" si="302">CB97+CB99+$W$12*CB98</f>
        <v>973.5</v>
      </c>
      <c r="CC100" s="440">
        <f t="shared" si="302"/>
        <v>1052</v>
      </c>
      <c r="CD100" s="440">
        <f t="shared" si="302"/>
        <v>1027</v>
      </c>
      <c r="CF100" s="693"/>
      <c r="CG100" s="361" t="s">
        <v>53</v>
      </c>
      <c r="CH100" s="439">
        <f t="shared" ref="CH100" si="303">CH97+CH99+$W$12*CH98</f>
        <v>717</v>
      </c>
      <c r="CI100" s="439">
        <f t="shared" ref="CI100" si="304">CI97+CI99+$W$12*CI98</f>
        <v>764</v>
      </c>
      <c r="CJ100" s="439">
        <f t="shared" ref="CJ100" si="305">CJ97+CJ99+$W$12*CJ98</f>
        <v>687</v>
      </c>
      <c r="CK100" s="439">
        <f t="shared" ref="CK100" si="306">CK97+CK99+$W$12*CK98</f>
        <v>691</v>
      </c>
      <c r="CL100" s="439">
        <f t="shared" ref="CL100" si="307">CL97+CL99+$W$12*CL98</f>
        <v>754</v>
      </c>
      <c r="CM100" s="439">
        <f t="shared" ref="CM100" si="308">CM97+CM99+$W$12*CM98</f>
        <v>767</v>
      </c>
      <c r="CN100" s="439">
        <f t="shared" ref="CN100" si="309">CN97+CN99+$W$12*CN98</f>
        <v>762</v>
      </c>
      <c r="CO100" s="439">
        <f t="shared" ref="CO100" si="310">CO97+CO99+$W$12*CO98</f>
        <v>860</v>
      </c>
      <c r="CP100" s="439">
        <f t="shared" ref="CP100" si="311">CP97+CP99+$W$12*CP98</f>
        <v>886</v>
      </c>
      <c r="CQ100" s="439">
        <v>874</v>
      </c>
      <c r="CR100" s="439">
        <v>850</v>
      </c>
      <c r="CS100" s="439">
        <v>892</v>
      </c>
      <c r="CT100" s="439">
        <v>805</v>
      </c>
      <c r="CU100" s="439">
        <f t="shared" ref="CU100" si="312">CU97+CU99+$W$12*CU98</f>
        <v>760.5</v>
      </c>
      <c r="CV100" s="439">
        <f t="shared" ref="CV100:CX100" si="313">CV97+CV99+$W$12*CV98</f>
        <v>738.5</v>
      </c>
      <c r="CW100" s="439">
        <f t="shared" si="313"/>
        <v>770.5</v>
      </c>
      <c r="CX100" s="439">
        <f t="shared" si="313"/>
        <v>900.5</v>
      </c>
      <c r="CY100" s="116"/>
    </row>
    <row r="101" spans="2:103">
      <c r="B101" s="428" t="s">
        <v>12</v>
      </c>
      <c r="C101" s="116">
        <f t="shared" si="289"/>
        <v>37</v>
      </c>
      <c r="D101" s="116">
        <f t="shared" si="289"/>
        <v>50</v>
      </c>
      <c r="E101" s="116">
        <f t="shared" si="289"/>
        <v>54</v>
      </c>
      <c r="F101" s="116">
        <f t="shared" si="289"/>
        <v>69</v>
      </c>
      <c r="G101" s="116">
        <f t="shared" si="289"/>
        <v>75</v>
      </c>
      <c r="H101" s="116">
        <f t="shared" si="289"/>
        <v>57</v>
      </c>
      <c r="I101" s="116">
        <f t="shared" si="289"/>
        <v>79</v>
      </c>
      <c r="J101" s="116">
        <f t="shared" si="289"/>
        <v>83</v>
      </c>
      <c r="K101" s="116">
        <f t="shared" si="289"/>
        <v>86</v>
      </c>
      <c r="L101" s="116">
        <f t="shared" si="289"/>
        <v>114</v>
      </c>
      <c r="M101" s="116">
        <f t="shared" si="290"/>
        <v>122</v>
      </c>
      <c r="N101" s="116">
        <f t="shared" si="290"/>
        <v>127</v>
      </c>
      <c r="O101" s="116">
        <f t="shared" si="290"/>
        <v>145</v>
      </c>
      <c r="P101" s="116">
        <f t="shared" si="290"/>
        <v>151</v>
      </c>
      <c r="Q101" s="116">
        <f t="shared" si="290"/>
        <v>126</v>
      </c>
      <c r="R101" s="375">
        <f t="shared" si="290"/>
        <v>146</v>
      </c>
      <c r="S101" s="116">
        <f t="shared" si="290"/>
        <v>133</v>
      </c>
      <c r="T101" s="449"/>
      <c r="U101" s="433">
        <v>1488531.9371117868</v>
      </c>
      <c r="V101" s="451"/>
      <c r="W101" s="360"/>
      <c r="X101" s="360"/>
      <c r="Y101" s="428" t="s">
        <v>12</v>
      </c>
      <c r="Z101" s="116">
        <v>37</v>
      </c>
      <c r="AA101" s="116">
        <v>50</v>
      </c>
      <c r="AB101" s="116">
        <v>54</v>
      </c>
      <c r="AC101" s="116">
        <v>69</v>
      </c>
      <c r="AD101" s="116">
        <v>75</v>
      </c>
      <c r="AE101" s="116">
        <v>57</v>
      </c>
      <c r="AF101" s="116">
        <f t="shared" ref="AF101:AN101" si="314">SUM(AY99:AY101)</f>
        <v>79</v>
      </c>
      <c r="AG101" s="116">
        <f t="shared" si="314"/>
        <v>83</v>
      </c>
      <c r="AH101" s="434">
        <f t="shared" si="314"/>
        <v>86</v>
      </c>
      <c r="AI101" s="116">
        <f t="shared" si="314"/>
        <v>114</v>
      </c>
      <c r="AJ101" s="116">
        <f t="shared" si="314"/>
        <v>122</v>
      </c>
      <c r="AK101" s="116">
        <f t="shared" si="314"/>
        <v>127</v>
      </c>
      <c r="AL101" s="116">
        <f t="shared" si="314"/>
        <v>145</v>
      </c>
      <c r="AM101" s="434">
        <f t="shared" si="314"/>
        <v>151</v>
      </c>
      <c r="AN101" s="116">
        <f t="shared" si="314"/>
        <v>126</v>
      </c>
      <c r="AO101" s="116">
        <f>SUM(BH99:BH101)</f>
        <v>146</v>
      </c>
      <c r="AP101" s="116">
        <f>SUM(BI99:BI101)</f>
        <v>133</v>
      </c>
      <c r="AR101" s="442" t="s">
        <v>134</v>
      </c>
      <c r="AS101" s="443">
        <v>37</v>
      </c>
      <c r="AT101" s="443">
        <v>50</v>
      </c>
      <c r="AU101" s="443">
        <v>54</v>
      </c>
      <c r="AV101" s="443">
        <v>69</v>
      </c>
      <c r="AW101" s="443">
        <v>75</v>
      </c>
      <c r="AX101" s="443">
        <v>57</v>
      </c>
      <c r="AY101" s="443">
        <v>79</v>
      </c>
      <c r="AZ101" s="443">
        <v>83</v>
      </c>
      <c r="BA101" s="443">
        <v>86</v>
      </c>
      <c r="BB101" s="443">
        <v>114</v>
      </c>
      <c r="BC101" s="443">
        <v>122</v>
      </c>
      <c r="BD101" s="592">
        <v>127</v>
      </c>
      <c r="BE101" s="443">
        <v>145</v>
      </c>
      <c r="BF101" s="443">
        <v>151</v>
      </c>
      <c r="BG101" s="443">
        <v>126</v>
      </c>
      <c r="BH101" s="443">
        <v>146</v>
      </c>
      <c r="BI101" s="443">
        <v>133</v>
      </c>
      <c r="BJ101" s="116"/>
      <c r="BL101" s="700" t="s">
        <v>100</v>
      </c>
      <c r="BM101" s="428" t="s">
        <v>72</v>
      </c>
      <c r="BN101" s="116">
        <v>144</v>
      </c>
      <c r="BO101" s="375">
        <v>124</v>
      </c>
      <c r="BP101" s="375">
        <v>118</v>
      </c>
      <c r="BQ101" s="116">
        <v>117</v>
      </c>
      <c r="BR101" s="375">
        <v>128</v>
      </c>
      <c r="BS101" s="375">
        <v>145</v>
      </c>
      <c r="BT101" s="375">
        <v>146</v>
      </c>
      <c r="BU101" s="364">
        <v>151</v>
      </c>
      <c r="BV101" s="364">
        <v>105</v>
      </c>
      <c r="BW101" s="364">
        <v>83</v>
      </c>
      <c r="BX101" s="364">
        <v>89</v>
      </c>
      <c r="BY101" s="591">
        <v>59</v>
      </c>
      <c r="BZ101" s="364">
        <v>59</v>
      </c>
      <c r="CA101" s="364">
        <v>49</v>
      </c>
      <c r="CB101" s="364">
        <v>34</v>
      </c>
      <c r="CC101" s="364">
        <v>29</v>
      </c>
      <c r="CD101" s="364">
        <v>28</v>
      </c>
      <c r="CF101" s="695" t="s">
        <v>52</v>
      </c>
      <c r="CG101" s="428" t="s">
        <v>72</v>
      </c>
      <c r="CH101" s="116">
        <v>903</v>
      </c>
      <c r="CI101" s="375">
        <v>869</v>
      </c>
      <c r="CJ101" s="375">
        <v>918</v>
      </c>
      <c r="CK101" s="116">
        <v>980</v>
      </c>
      <c r="CL101" s="375">
        <v>1004</v>
      </c>
      <c r="CM101" s="375">
        <v>1127</v>
      </c>
      <c r="CN101" s="375">
        <v>961</v>
      </c>
      <c r="CO101" s="116">
        <v>962</v>
      </c>
      <c r="CP101" s="116">
        <v>824</v>
      </c>
      <c r="CQ101" s="116">
        <v>805</v>
      </c>
      <c r="CR101" s="116">
        <v>847</v>
      </c>
      <c r="CS101" s="116">
        <v>843</v>
      </c>
      <c r="CT101" s="116">
        <v>803</v>
      </c>
      <c r="CU101" s="116">
        <v>809</v>
      </c>
      <c r="CV101" s="116">
        <v>771</v>
      </c>
      <c r="CW101" s="116">
        <v>632</v>
      </c>
      <c r="CX101" s="116">
        <v>534</v>
      </c>
      <c r="CY101" s="116"/>
    </row>
    <row r="102" spans="2:103">
      <c r="B102" s="428" t="s">
        <v>164</v>
      </c>
      <c r="C102" s="441"/>
      <c r="D102" s="441"/>
      <c r="E102" s="441"/>
      <c r="F102" s="441">
        <f t="shared" ref="F102:S104" si="315">AC102</f>
        <v>20082056.25</v>
      </c>
      <c r="G102" s="441">
        <f t="shared" si="315"/>
        <v>21215712.510000002</v>
      </c>
      <c r="H102" s="441">
        <f t="shared" si="315"/>
        <v>22883113.969999999</v>
      </c>
      <c r="I102" s="441">
        <f t="shared" si="315"/>
        <v>24085480</v>
      </c>
      <c r="J102" s="441">
        <f t="shared" si="315"/>
        <v>23159718</v>
      </c>
      <c r="K102" s="441">
        <f t="shared" si="315"/>
        <v>24113659.810000002</v>
      </c>
      <c r="L102" s="441">
        <f t="shared" si="315"/>
        <v>21227021.160000004</v>
      </c>
      <c r="M102" s="441">
        <f t="shared" si="315"/>
        <v>19312236.77</v>
      </c>
      <c r="N102" s="441">
        <f t="shared" si="315"/>
        <v>18800634.850000001</v>
      </c>
      <c r="O102" s="441">
        <f t="shared" si="315"/>
        <v>21211566.390000001</v>
      </c>
      <c r="P102" s="441">
        <f t="shared" si="315"/>
        <v>22701905</v>
      </c>
      <c r="Q102" s="441">
        <f t="shared" si="315"/>
        <v>25640015</v>
      </c>
      <c r="R102" s="505">
        <f t="shared" si="315"/>
        <v>27964586</v>
      </c>
      <c r="S102" s="444"/>
      <c r="T102" s="213"/>
      <c r="U102" s="446">
        <v>1.4984035618691831</v>
      </c>
      <c r="V102" s="360"/>
      <c r="W102" s="360"/>
      <c r="X102" s="360"/>
      <c r="Y102" s="428" t="s">
        <v>164</v>
      </c>
      <c r="Z102" s="441"/>
      <c r="AA102" s="441"/>
      <c r="AB102" s="441"/>
      <c r="AC102" s="441">
        <v>20082056.25</v>
      </c>
      <c r="AD102" s="441">
        <v>21215712.510000002</v>
      </c>
      <c r="AE102" s="441">
        <v>22883113.969999999</v>
      </c>
      <c r="AF102" s="441">
        <v>24085480</v>
      </c>
      <c r="AG102" s="441">
        <v>23159718</v>
      </c>
      <c r="AH102" s="447">
        <v>24113659.810000002</v>
      </c>
      <c r="AI102" s="441">
        <v>21227021.160000004</v>
      </c>
      <c r="AJ102" s="441">
        <v>19312236.77</v>
      </c>
      <c r="AK102" s="441">
        <v>18800634.850000001</v>
      </c>
      <c r="AL102" s="441">
        <v>21211566.390000001</v>
      </c>
      <c r="AM102" s="447">
        <v>22701905</v>
      </c>
      <c r="AN102" s="441">
        <v>25640015</v>
      </c>
      <c r="AO102" s="441">
        <v>27964586</v>
      </c>
      <c r="AP102" s="441"/>
      <c r="BJ102" s="116"/>
      <c r="BL102" s="701"/>
      <c r="BM102" s="428" t="s">
        <v>73</v>
      </c>
      <c r="BN102" s="116">
        <v>183</v>
      </c>
      <c r="BO102" s="375">
        <v>175</v>
      </c>
      <c r="BP102" s="375">
        <v>177</v>
      </c>
      <c r="BQ102" s="116">
        <v>157</v>
      </c>
      <c r="BR102" s="375">
        <v>149</v>
      </c>
      <c r="BS102" s="375">
        <v>207</v>
      </c>
      <c r="BT102" s="375">
        <v>178</v>
      </c>
      <c r="BU102" s="116">
        <v>221</v>
      </c>
      <c r="BV102" s="116">
        <v>176</v>
      </c>
      <c r="BW102" s="116">
        <v>150</v>
      </c>
      <c r="BX102" s="116">
        <v>160</v>
      </c>
      <c r="BY102" s="522">
        <v>109</v>
      </c>
      <c r="BZ102" s="116">
        <v>105</v>
      </c>
      <c r="CA102" s="116">
        <v>96</v>
      </c>
      <c r="CB102" s="116">
        <v>77</v>
      </c>
      <c r="CC102" s="116">
        <v>89</v>
      </c>
      <c r="CD102" s="116">
        <v>87</v>
      </c>
      <c r="CF102" s="696"/>
      <c r="CG102" s="428" t="s">
        <v>73</v>
      </c>
      <c r="CH102" s="116">
        <v>772</v>
      </c>
      <c r="CI102" s="375">
        <v>707</v>
      </c>
      <c r="CJ102" s="375">
        <v>854</v>
      </c>
      <c r="CK102" s="116">
        <v>799</v>
      </c>
      <c r="CL102" s="375">
        <v>842</v>
      </c>
      <c r="CM102" s="375">
        <v>958</v>
      </c>
      <c r="CN102" s="375">
        <v>931</v>
      </c>
      <c r="CO102" s="116">
        <v>959</v>
      </c>
      <c r="CP102" s="116">
        <v>888</v>
      </c>
      <c r="CQ102" s="116">
        <v>855</v>
      </c>
      <c r="CR102" s="116">
        <v>865</v>
      </c>
      <c r="CS102" s="116">
        <v>851</v>
      </c>
      <c r="CT102" s="116">
        <v>848</v>
      </c>
      <c r="CU102" s="116">
        <v>827</v>
      </c>
      <c r="CV102" s="116">
        <v>795</v>
      </c>
      <c r="CW102" s="116">
        <v>793</v>
      </c>
      <c r="CX102" s="116">
        <v>659</v>
      </c>
      <c r="CY102" s="116"/>
    </row>
    <row r="103" spans="2:103">
      <c r="B103" s="428" t="s">
        <v>16</v>
      </c>
      <c r="C103" s="445">
        <f t="shared" ref="C103:E104" si="316">Z103</f>
        <v>18.351486805051643</v>
      </c>
      <c r="D103" s="445">
        <f t="shared" si="316"/>
        <v>19.248251944466269</v>
      </c>
      <c r="E103" s="445">
        <f t="shared" si="316"/>
        <v>18.541031222019203</v>
      </c>
      <c r="F103" s="445">
        <f t="shared" si="315"/>
        <v>17.808118314066625</v>
      </c>
      <c r="G103" s="445">
        <f t="shared" si="315"/>
        <v>19.098952506864638</v>
      </c>
      <c r="H103" s="445">
        <f t="shared" si="315"/>
        <v>18.005460278397294</v>
      </c>
      <c r="I103" s="445">
        <f t="shared" si="315"/>
        <v>18.605618382987053</v>
      </c>
      <c r="J103" s="445">
        <f t="shared" si="315"/>
        <v>19.254637951196461</v>
      </c>
      <c r="K103" s="445">
        <f t="shared" si="315"/>
        <v>21.447704613635452</v>
      </c>
      <c r="L103" s="445">
        <f t="shared" si="315"/>
        <v>22.413643255144709</v>
      </c>
      <c r="M103" s="445">
        <f t="shared" si="315"/>
        <v>21.736798478716661</v>
      </c>
      <c r="N103" s="445">
        <f t="shared" si="315"/>
        <v>23.119075301760851</v>
      </c>
      <c r="O103" s="445">
        <f t="shared" si="315"/>
        <v>23.29207775140733</v>
      </c>
      <c r="P103" s="445">
        <f t="shared" si="315"/>
        <v>24.259410617635133</v>
      </c>
      <c r="Q103" s="445">
        <f t="shared" si="315"/>
        <v>23.79275411259588</v>
      </c>
      <c r="R103" s="506">
        <f t="shared" si="315"/>
        <v>25.829424621202818</v>
      </c>
      <c r="S103" s="445">
        <f t="shared" si="315"/>
        <v>27.116341777412849</v>
      </c>
      <c r="T103" s="213"/>
      <c r="U103" s="450">
        <v>4.0013866672790996</v>
      </c>
      <c r="V103" s="360"/>
      <c r="W103" s="360"/>
      <c r="X103" s="360"/>
      <c r="Y103" s="428" t="s">
        <v>16</v>
      </c>
      <c r="Z103" s="445">
        <v>18.351486805051643</v>
      </c>
      <c r="AA103" s="445">
        <v>19.248251944466269</v>
      </c>
      <c r="AB103" s="445">
        <v>18.541031222019203</v>
      </c>
      <c r="AC103" s="445">
        <v>17.808118314066625</v>
      </c>
      <c r="AD103" s="445">
        <v>19.098952506864638</v>
      </c>
      <c r="AE103" s="445">
        <v>18.005460278397294</v>
      </c>
      <c r="AF103" s="445">
        <f t="shared" ref="AF103:AL103" si="317">(AY94+AY96+$W$12*AY95)/DH9*100</f>
        <v>18.605618382987053</v>
      </c>
      <c r="AG103" s="445">
        <f t="shared" si="317"/>
        <v>19.254637951196461</v>
      </c>
      <c r="AH103" s="452">
        <f t="shared" si="317"/>
        <v>21.447704613635452</v>
      </c>
      <c r="AI103" s="445">
        <f t="shared" si="317"/>
        <v>22.413643255144709</v>
      </c>
      <c r="AJ103" s="445">
        <f t="shared" si="317"/>
        <v>21.736798478716661</v>
      </c>
      <c r="AK103" s="445">
        <f t="shared" si="317"/>
        <v>23.119075301760851</v>
      </c>
      <c r="AL103" s="445">
        <f t="shared" si="317"/>
        <v>23.29207775140733</v>
      </c>
      <c r="AM103" s="452">
        <f>(BE94+BF96+$W$12*BF95)/DO9*100</f>
        <v>24.259410617635133</v>
      </c>
      <c r="AN103" s="445">
        <f>(BF94+BG96+$W$12*BG95)/DP9*100</f>
        <v>23.79275411259588</v>
      </c>
      <c r="AO103" s="445">
        <f>(BG94+BH96+$W$12*BH95)/DQ9*100</f>
        <v>25.829424621202818</v>
      </c>
      <c r="AP103" s="445">
        <f>(BH94+BI96+$W$12*BI95)/DR9*100</f>
        <v>27.116341777412849</v>
      </c>
      <c r="BJ103" s="116"/>
      <c r="BL103" s="701"/>
      <c r="BM103" s="428" t="s">
        <v>74</v>
      </c>
      <c r="BN103" s="116">
        <v>249</v>
      </c>
      <c r="BO103" s="375">
        <v>250</v>
      </c>
      <c r="BP103" s="375">
        <v>295</v>
      </c>
      <c r="BQ103" s="116">
        <v>286</v>
      </c>
      <c r="BR103" s="375">
        <v>301</v>
      </c>
      <c r="BS103" s="375">
        <v>349</v>
      </c>
      <c r="BT103" s="375">
        <v>317</v>
      </c>
      <c r="BU103" s="116">
        <v>359</v>
      </c>
      <c r="BV103" s="116">
        <v>381</v>
      </c>
      <c r="BW103" s="116">
        <v>315</v>
      </c>
      <c r="BX103" s="116">
        <v>282</v>
      </c>
      <c r="BY103" s="522">
        <v>279</v>
      </c>
      <c r="BZ103" s="116">
        <v>260</v>
      </c>
      <c r="CA103" s="116">
        <v>210</v>
      </c>
      <c r="CB103" s="116">
        <v>232</v>
      </c>
      <c r="CC103" s="116">
        <v>244</v>
      </c>
      <c r="CD103" s="116">
        <v>291</v>
      </c>
      <c r="CF103" s="696"/>
      <c r="CG103" s="428" t="s">
        <v>74</v>
      </c>
      <c r="CH103" s="116">
        <v>741</v>
      </c>
      <c r="CI103" s="375">
        <v>751</v>
      </c>
      <c r="CJ103" s="375">
        <v>854</v>
      </c>
      <c r="CK103" s="116">
        <v>882</v>
      </c>
      <c r="CL103" s="375">
        <v>949</v>
      </c>
      <c r="CM103" s="375">
        <v>1050</v>
      </c>
      <c r="CN103" s="375">
        <v>1008</v>
      </c>
      <c r="CO103" s="116">
        <v>1216</v>
      </c>
      <c r="CP103" s="116">
        <v>1150</v>
      </c>
      <c r="CQ103" s="116">
        <v>1133</v>
      </c>
      <c r="CR103" s="116">
        <v>1054</v>
      </c>
      <c r="CS103" s="116">
        <v>1107</v>
      </c>
      <c r="CT103" s="116">
        <v>1131</v>
      </c>
      <c r="CU103" s="116">
        <v>1095</v>
      </c>
      <c r="CV103" s="116">
        <v>1127</v>
      </c>
      <c r="CW103" s="116">
        <v>1154</v>
      </c>
      <c r="CX103" s="116">
        <v>1163</v>
      </c>
      <c r="CY103" s="375"/>
    </row>
    <row r="104" spans="2:103">
      <c r="B104" s="442" t="s">
        <v>17</v>
      </c>
      <c r="C104" s="453">
        <f t="shared" si="316"/>
        <v>0.42847025495750707</v>
      </c>
      <c r="D104" s="453">
        <f t="shared" si="316"/>
        <v>0.46201657458563539</v>
      </c>
      <c r="E104" s="453">
        <f t="shared" si="316"/>
        <v>0.42702702702702705</v>
      </c>
      <c r="F104" s="453">
        <f t="shared" si="315"/>
        <v>0.47233468286099867</v>
      </c>
      <c r="G104" s="453">
        <f t="shared" si="315"/>
        <v>0.47974683544303798</v>
      </c>
      <c r="H104" s="453">
        <f t="shared" si="315"/>
        <v>0.45144005358338912</v>
      </c>
      <c r="I104" s="453">
        <f t="shared" si="315"/>
        <v>0.52076677316293929</v>
      </c>
      <c r="J104" s="453">
        <f t="shared" si="315"/>
        <v>0.51895043731778423</v>
      </c>
      <c r="K104" s="453">
        <f t="shared" si="315"/>
        <v>0.52601456815816861</v>
      </c>
      <c r="L104" s="453">
        <f t="shared" si="315"/>
        <v>0.5430634347601857</v>
      </c>
      <c r="M104" s="453">
        <f t="shared" si="315"/>
        <v>0.52188883423512056</v>
      </c>
      <c r="N104" s="453">
        <f t="shared" si="315"/>
        <v>0.50097276264591439</v>
      </c>
      <c r="O104" s="453">
        <f t="shared" si="315"/>
        <v>0.49595815501664287</v>
      </c>
      <c r="P104" s="453">
        <f t="shared" si="315"/>
        <v>0.54710500490677139</v>
      </c>
      <c r="Q104" s="453">
        <f t="shared" si="315"/>
        <v>0.57328285559762038</v>
      </c>
      <c r="R104" s="507">
        <f t="shared" si="315"/>
        <v>0.59615384615384615</v>
      </c>
      <c r="S104" s="453">
        <f t="shared" si="315"/>
        <v>0.59313478041393231</v>
      </c>
      <c r="T104" s="213"/>
      <c r="U104" s="82"/>
      <c r="V104" s="360"/>
      <c r="W104" s="360"/>
      <c r="X104" s="360"/>
      <c r="Y104" s="442" t="s">
        <v>17</v>
      </c>
      <c r="Z104" s="453">
        <v>0.42847025495750707</v>
      </c>
      <c r="AA104" s="453">
        <v>0.46201657458563539</v>
      </c>
      <c r="AB104" s="453">
        <v>0.42702702702702705</v>
      </c>
      <c r="AC104" s="453">
        <v>0.47233468286099867</v>
      </c>
      <c r="AD104" s="453">
        <v>0.47974683544303798</v>
      </c>
      <c r="AE104" s="453">
        <v>0.45144005358338912</v>
      </c>
      <c r="AF104" s="453">
        <v>0.52076677316293929</v>
      </c>
      <c r="AG104" s="453">
        <v>0.51895043731778423</v>
      </c>
      <c r="AH104" s="454">
        <v>0.52601456815816861</v>
      </c>
      <c r="AI104" s="453">
        <v>0.5430634347601857</v>
      </c>
      <c r="AJ104" s="453">
        <v>0.52188883423512056</v>
      </c>
      <c r="AK104" s="453">
        <v>0.50097276264591439</v>
      </c>
      <c r="AL104" s="453">
        <v>0.49595815501664287</v>
      </c>
      <c r="AM104" s="454">
        <v>0.54710500490677139</v>
      </c>
      <c r="AN104" s="453">
        <v>0.57328285559762038</v>
      </c>
      <c r="AO104" s="453">
        <v>0.59615384615384615</v>
      </c>
      <c r="AP104" s="453">
        <v>0.59313478041393231</v>
      </c>
      <c r="BJ104" s="116"/>
      <c r="BL104" s="701"/>
      <c r="BM104" s="428" t="s">
        <v>36</v>
      </c>
      <c r="BN104" s="116">
        <v>3</v>
      </c>
      <c r="BO104" s="375">
        <v>0</v>
      </c>
      <c r="BP104" s="375">
        <v>0</v>
      </c>
      <c r="BQ104" s="116">
        <v>0</v>
      </c>
      <c r="BR104" s="375">
        <v>0</v>
      </c>
      <c r="BS104" s="375">
        <v>0</v>
      </c>
      <c r="BT104" s="375">
        <v>0</v>
      </c>
      <c r="BU104" s="375">
        <v>0</v>
      </c>
      <c r="BV104" s="116">
        <v>0</v>
      </c>
      <c r="BW104" s="116">
        <v>0</v>
      </c>
      <c r="BX104" s="375">
        <v>0</v>
      </c>
      <c r="BY104" s="594">
        <v>0</v>
      </c>
      <c r="BZ104" s="375">
        <v>0</v>
      </c>
      <c r="CA104" s="375">
        <v>0</v>
      </c>
      <c r="CB104" s="375">
        <v>0</v>
      </c>
      <c r="CC104" s="375">
        <v>0</v>
      </c>
      <c r="CD104" s="375"/>
      <c r="CF104" s="696"/>
      <c r="CG104" s="428" t="s">
        <v>36</v>
      </c>
      <c r="CH104" s="116">
        <v>3</v>
      </c>
      <c r="CI104" s="375">
        <v>0</v>
      </c>
      <c r="CJ104" s="375">
        <v>0</v>
      </c>
      <c r="CK104" s="116">
        <v>0</v>
      </c>
      <c r="CL104" s="375">
        <v>0</v>
      </c>
      <c r="CM104" s="375">
        <v>0</v>
      </c>
      <c r="CN104" s="375">
        <v>0</v>
      </c>
      <c r="CO104" s="375">
        <v>0</v>
      </c>
      <c r="CP104" s="116">
        <v>0</v>
      </c>
      <c r="CQ104" s="116">
        <v>0</v>
      </c>
      <c r="CR104" s="375">
        <v>0</v>
      </c>
      <c r="CS104" s="375">
        <v>0</v>
      </c>
      <c r="CT104" s="375">
        <v>0</v>
      </c>
      <c r="CU104" s="375">
        <v>0</v>
      </c>
      <c r="CV104" s="375">
        <v>0</v>
      </c>
      <c r="CW104" s="375">
        <v>0</v>
      </c>
      <c r="CX104" s="375">
        <v>0</v>
      </c>
      <c r="CY104" s="375"/>
    </row>
    <row r="105" spans="2:103">
      <c r="G105" s="360"/>
      <c r="H105" s="360"/>
      <c r="I105" s="360"/>
      <c r="J105" s="360"/>
      <c r="K105" s="360"/>
      <c r="L105" s="360"/>
      <c r="M105" s="360"/>
      <c r="N105" s="360"/>
      <c r="O105" s="360"/>
      <c r="P105" s="360"/>
      <c r="Q105" s="360"/>
      <c r="R105" s="372"/>
      <c r="S105" s="538">
        <f>S104-R104</f>
        <v>-3.0190657399138399E-3</v>
      </c>
      <c r="T105" s="213"/>
      <c r="U105" s="82"/>
      <c r="V105" s="360"/>
      <c r="W105" s="360"/>
      <c r="X105" s="360"/>
      <c r="AN105" s="213"/>
      <c r="AO105" s="213"/>
      <c r="AP105" s="213"/>
      <c r="BJ105" s="116"/>
      <c r="BL105" s="701"/>
      <c r="BM105" s="363" t="s">
        <v>162</v>
      </c>
      <c r="BN105" s="116">
        <v>0</v>
      </c>
      <c r="BO105" s="375">
        <v>0</v>
      </c>
      <c r="BP105" s="375">
        <v>0</v>
      </c>
      <c r="BQ105" s="116">
        <v>0</v>
      </c>
      <c r="BR105" s="375">
        <v>0</v>
      </c>
      <c r="BS105" s="375">
        <v>0</v>
      </c>
      <c r="BT105" s="375">
        <v>0</v>
      </c>
      <c r="BU105" s="375">
        <v>0</v>
      </c>
      <c r="BV105" s="116">
        <v>0</v>
      </c>
      <c r="BW105" s="375">
        <v>0</v>
      </c>
      <c r="BX105" s="116">
        <v>0</v>
      </c>
      <c r="BY105" s="594">
        <v>39</v>
      </c>
      <c r="BZ105" s="375">
        <v>30</v>
      </c>
      <c r="CA105" s="375">
        <v>35</v>
      </c>
      <c r="CB105" s="375">
        <v>38</v>
      </c>
      <c r="CC105" s="375">
        <v>48</v>
      </c>
      <c r="CD105" s="375">
        <v>61</v>
      </c>
      <c r="CF105" s="696"/>
      <c r="CG105" s="363" t="s">
        <v>162</v>
      </c>
      <c r="CH105" s="116">
        <v>0</v>
      </c>
      <c r="CI105" s="375">
        <v>0</v>
      </c>
      <c r="CJ105" s="375">
        <v>0</v>
      </c>
      <c r="CK105" s="116">
        <v>0</v>
      </c>
      <c r="CL105" s="375">
        <v>0</v>
      </c>
      <c r="CM105" s="375">
        <v>0</v>
      </c>
      <c r="CN105" s="375">
        <v>0</v>
      </c>
      <c r="CO105" s="375">
        <v>0</v>
      </c>
      <c r="CP105" s="116">
        <v>0</v>
      </c>
      <c r="CQ105" s="375">
        <v>0</v>
      </c>
      <c r="CR105" s="116">
        <v>0</v>
      </c>
      <c r="CS105" s="375">
        <v>90</v>
      </c>
      <c r="CT105" s="375">
        <v>73</v>
      </c>
      <c r="CU105" s="375">
        <v>100</v>
      </c>
      <c r="CV105" s="375">
        <v>78</v>
      </c>
      <c r="CW105" s="375">
        <v>95</v>
      </c>
      <c r="CX105" s="375">
        <v>91</v>
      </c>
      <c r="CY105" s="375"/>
    </row>
    <row r="106" spans="2:103">
      <c r="G106" s="360"/>
      <c r="H106" s="360"/>
      <c r="I106" s="360"/>
      <c r="J106" s="360"/>
      <c r="K106" s="360"/>
      <c r="L106" s="360"/>
      <c r="M106" s="360"/>
      <c r="N106" s="360"/>
      <c r="O106" s="360"/>
      <c r="P106" s="360"/>
      <c r="Q106" s="360"/>
      <c r="R106" s="372"/>
      <c r="S106" s="360"/>
      <c r="T106" s="213"/>
      <c r="U106" s="82"/>
      <c r="V106" s="360"/>
      <c r="W106" s="360"/>
      <c r="X106" s="360"/>
      <c r="AN106" s="213"/>
      <c r="AO106" s="213"/>
      <c r="AP106" s="213"/>
      <c r="BJ106" s="116"/>
      <c r="BL106" s="701"/>
      <c r="BM106" s="428" t="s">
        <v>71</v>
      </c>
      <c r="BN106" s="116">
        <v>336</v>
      </c>
      <c r="BO106" s="375">
        <v>402</v>
      </c>
      <c r="BP106" s="375">
        <v>367</v>
      </c>
      <c r="BQ106" s="116">
        <v>374</v>
      </c>
      <c r="BR106" s="375">
        <v>419</v>
      </c>
      <c r="BS106" s="375">
        <v>457</v>
      </c>
      <c r="BT106" s="375">
        <v>478</v>
      </c>
      <c r="BU106" s="375">
        <v>550</v>
      </c>
      <c r="BV106" s="116">
        <v>588</v>
      </c>
      <c r="BW106" s="116">
        <v>592</v>
      </c>
      <c r="BX106" s="375">
        <v>580</v>
      </c>
      <c r="BY106" s="594">
        <v>577</v>
      </c>
      <c r="BZ106" s="375">
        <v>543</v>
      </c>
      <c r="CA106" s="375">
        <v>484</v>
      </c>
      <c r="CB106" s="375">
        <v>471</v>
      </c>
      <c r="CC106" s="375">
        <v>493</v>
      </c>
      <c r="CD106" s="375">
        <v>617</v>
      </c>
      <c r="CF106" s="696"/>
      <c r="CG106" s="428" t="s">
        <v>71</v>
      </c>
      <c r="CH106" s="116">
        <v>559</v>
      </c>
      <c r="CI106" s="375">
        <v>631</v>
      </c>
      <c r="CJ106" s="375">
        <v>682</v>
      </c>
      <c r="CK106" s="116">
        <v>690</v>
      </c>
      <c r="CL106" s="375">
        <v>816</v>
      </c>
      <c r="CM106" s="375">
        <v>805</v>
      </c>
      <c r="CN106" s="375">
        <v>953</v>
      </c>
      <c r="CO106" s="375">
        <v>1047</v>
      </c>
      <c r="CP106" s="116">
        <v>1192</v>
      </c>
      <c r="CQ106" s="116">
        <v>1211</v>
      </c>
      <c r="CR106" s="375">
        <v>1170</v>
      </c>
      <c r="CS106" s="375">
        <v>1193</v>
      </c>
      <c r="CT106" s="375">
        <v>1193</v>
      </c>
      <c r="CU106" s="375">
        <v>1176</v>
      </c>
      <c r="CV106" s="375">
        <v>1176</v>
      </c>
      <c r="CW106" s="375">
        <v>1268</v>
      </c>
      <c r="CX106" s="375">
        <v>1376</v>
      </c>
      <c r="CY106" s="464"/>
    </row>
    <row r="107" spans="2:103" ht="18" customHeight="1">
      <c r="G107" s="360"/>
      <c r="H107" s="360"/>
      <c r="I107" s="360"/>
      <c r="J107" s="360"/>
      <c r="K107" s="360"/>
      <c r="L107" s="360"/>
      <c r="M107" s="360"/>
      <c r="N107" s="360"/>
      <c r="O107" s="360"/>
      <c r="P107" s="360"/>
      <c r="Q107" s="360"/>
      <c r="R107" s="372"/>
      <c r="S107" s="360"/>
      <c r="T107" s="441"/>
      <c r="U107" s="82"/>
      <c r="V107" s="441"/>
      <c r="W107" s="392"/>
      <c r="X107" s="381"/>
      <c r="AN107" s="213"/>
      <c r="AO107" s="213"/>
      <c r="AP107" s="213"/>
      <c r="AQ107" s="213"/>
      <c r="BJ107" s="116"/>
      <c r="BL107" s="702"/>
      <c r="BM107" s="431" t="s">
        <v>53</v>
      </c>
      <c r="BN107" s="437">
        <f>BN104+BN106+$W$12*BN105</f>
        <v>339</v>
      </c>
      <c r="BO107" s="438">
        <f t="shared" ref="BO107" si="318">BO104+BO106+$W$12*BO105</f>
        <v>402</v>
      </c>
      <c r="BP107" s="438">
        <f t="shared" ref="BP107" si="319">BP104+BP106+$W$12*BP105</f>
        <v>367</v>
      </c>
      <c r="BQ107" s="437">
        <f t="shared" ref="BQ107" si="320">BQ104+BQ106+$W$12*BQ105</f>
        <v>374</v>
      </c>
      <c r="BR107" s="438">
        <f t="shared" ref="BR107" si="321">BR104+BR106+$W$12*BR105</f>
        <v>419</v>
      </c>
      <c r="BS107" s="438">
        <f t="shared" ref="BS107" si="322">BS104+BS106+$W$12*BS105</f>
        <v>457</v>
      </c>
      <c r="BT107" s="438">
        <f t="shared" ref="BT107" si="323">BT104+BT106+$W$12*BT105</f>
        <v>478</v>
      </c>
      <c r="BU107" s="439">
        <f t="shared" ref="BU107" si="324">BU104+BU106+$W$12*BU105</f>
        <v>550</v>
      </c>
      <c r="BV107" s="439">
        <f t="shared" ref="BV107" si="325">BV104+BV106+$W$12*BV105</f>
        <v>588</v>
      </c>
      <c r="BW107" s="439">
        <f t="shared" ref="BW107" si="326">BW104+BW106+$W$12*BW105</f>
        <v>592</v>
      </c>
      <c r="BX107" s="438">
        <v>580</v>
      </c>
      <c r="BY107" s="595">
        <v>596.5</v>
      </c>
      <c r="BZ107" s="440">
        <v>558</v>
      </c>
      <c r="CA107" s="440">
        <f t="shared" ref="CA107" si="327">CA104+CA106+$W$12*CA105</f>
        <v>501.5</v>
      </c>
      <c r="CB107" s="440">
        <f t="shared" ref="CB107:CD107" si="328">CB104+CB106+$W$12*CB105</f>
        <v>490</v>
      </c>
      <c r="CC107" s="440">
        <f t="shared" si="328"/>
        <v>517</v>
      </c>
      <c r="CD107" s="440">
        <f t="shared" si="328"/>
        <v>647.5</v>
      </c>
      <c r="CF107" s="697"/>
      <c r="CG107" s="361" t="s">
        <v>53</v>
      </c>
      <c r="CH107" s="439">
        <f t="shared" ref="CH107" si="329">CH104+CH106+$W$12*CH105</f>
        <v>562</v>
      </c>
      <c r="CI107" s="439">
        <f t="shared" ref="CI107" si="330">CI104+CI106+$W$12*CI105</f>
        <v>631</v>
      </c>
      <c r="CJ107" s="439">
        <f t="shared" ref="CJ107" si="331">CJ104+CJ106+$W$12*CJ105</f>
        <v>682</v>
      </c>
      <c r="CK107" s="439">
        <f t="shared" ref="CK107" si="332">CK104+CK106+$W$12*CK105</f>
        <v>690</v>
      </c>
      <c r="CL107" s="439">
        <f t="shared" ref="CL107" si="333">CL104+CL106+$W$12*CL105</f>
        <v>816</v>
      </c>
      <c r="CM107" s="439">
        <f t="shared" ref="CM107" si="334">CM104+CM106+$W$12*CM105</f>
        <v>805</v>
      </c>
      <c r="CN107" s="439">
        <f t="shared" ref="CN107" si="335">CN104+CN106+$W$12*CN105</f>
        <v>953</v>
      </c>
      <c r="CO107" s="439">
        <f t="shared" ref="CO107" si="336">CO104+CO106+$W$12*CO105</f>
        <v>1047</v>
      </c>
      <c r="CP107" s="439">
        <f t="shared" ref="CP107" si="337">CP104+CP106+$W$12*CP105</f>
        <v>1192</v>
      </c>
      <c r="CQ107" s="439">
        <v>1211</v>
      </c>
      <c r="CR107" s="439">
        <v>1170</v>
      </c>
      <c r="CS107" s="439">
        <v>1238</v>
      </c>
      <c r="CT107" s="439">
        <v>1229.5</v>
      </c>
      <c r="CU107" s="439">
        <f t="shared" ref="CU107" si="338">CU104+CU106+$W$12*CU105</f>
        <v>1226</v>
      </c>
      <c r="CV107" s="439">
        <f t="shared" ref="CV107:CX107" si="339">CV104+CV106+$W$12*CV105</f>
        <v>1215</v>
      </c>
      <c r="CW107" s="439">
        <f t="shared" si="339"/>
        <v>1315.5</v>
      </c>
      <c r="CX107" s="439">
        <f t="shared" si="339"/>
        <v>1421.5</v>
      </c>
      <c r="CY107" s="116"/>
    </row>
    <row r="108" spans="2:103" ht="18" customHeight="1">
      <c r="G108" s="360"/>
      <c r="H108" s="360"/>
      <c r="I108" s="360"/>
      <c r="J108" s="360"/>
      <c r="K108" s="360"/>
      <c r="L108" s="360"/>
      <c r="M108" s="360"/>
      <c r="N108" s="360"/>
      <c r="O108" s="360"/>
      <c r="P108" s="360"/>
      <c r="Q108" s="360"/>
      <c r="R108" s="372"/>
      <c r="S108" s="360"/>
      <c r="T108" s="362"/>
      <c r="U108" s="82"/>
      <c r="V108" s="362"/>
      <c r="W108" s="360"/>
      <c r="X108" s="360"/>
      <c r="AN108" s="213"/>
      <c r="AO108" s="213"/>
      <c r="AP108" s="213"/>
      <c r="CY108" s="116"/>
    </row>
    <row r="109" spans="2:103">
      <c r="G109" s="360"/>
      <c r="H109" s="360"/>
      <c r="I109" s="360"/>
      <c r="J109" s="360"/>
      <c r="K109" s="360"/>
      <c r="L109" s="360"/>
      <c r="M109" s="360"/>
      <c r="N109" s="360"/>
      <c r="O109" s="360"/>
      <c r="P109" s="360"/>
      <c r="Q109" s="360"/>
      <c r="R109" s="372"/>
      <c r="S109" s="360"/>
      <c r="T109" s="432"/>
      <c r="U109" s="462"/>
      <c r="V109" s="116"/>
      <c r="W109" s="360"/>
      <c r="X109" s="360"/>
      <c r="AN109" s="213"/>
      <c r="AO109" s="213"/>
      <c r="AP109" s="213"/>
      <c r="CY109" s="116"/>
    </row>
    <row r="110" spans="2:103">
      <c r="B110" s="428"/>
      <c r="C110" s="428"/>
      <c r="D110" s="428"/>
      <c r="E110" s="428"/>
      <c r="F110" s="441"/>
      <c r="G110" s="441"/>
      <c r="H110" s="441"/>
      <c r="I110" s="441"/>
      <c r="J110" s="441"/>
      <c r="K110" s="441"/>
      <c r="L110" s="441"/>
      <c r="M110" s="441"/>
      <c r="N110" s="441"/>
      <c r="O110" s="441"/>
      <c r="P110" s="441"/>
      <c r="Q110" s="441"/>
      <c r="R110" s="505"/>
      <c r="S110" s="441"/>
      <c r="T110" s="432"/>
      <c r="U110" s="382" t="s">
        <v>112</v>
      </c>
      <c r="V110" s="116"/>
      <c r="W110" s="360"/>
      <c r="X110" s="360"/>
      <c r="Y110" s="428"/>
      <c r="Z110" s="428"/>
      <c r="AA110" s="428"/>
      <c r="AB110" s="428"/>
      <c r="AC110" s="441"/>
      <c r="AD110" s="441"/>
      <c r="AE110" s="441"/>
      <c r="AF110" s="441"/>
      <c r="AG110" s="441"/>
      <c r="AH110" s="447"/>
      <c r="AI110" s="441"/>
      <c r="AJ110" s="441"/>
      <c r="AK110" s="441"/>
      <c r="AL110" s="441"/>
      <c r="AM110" s="447"/>
      <c r="AN110" s="441"/>
      <c r="AO110" s="441"/>
      <c r="AP110" s="441"/>
      <c r="CY110" s="375"/>
    </row>
    <row r="111" spans="2:103">
      <c r="B111" s="361" t="s">
        <v>6</v>
      </c>
      <c r="C111" s="361" t="s">
        <v>124</v>
      </c>
      <c r="D111" s="361" t="s">
        <v>123</v>
      </c>
      <c r="E111" s="361" t="s">
        <v>122</v>
      </c>
      <c r="F111" s="361" t="s">
        <v>49</v>
      </c>
      <c r="G111" s="361" t="s">
        <v>48</v>
      </c>
      <c r="H111" s="361" t="s">
        <v>47</v>
      </c>
      <c r="I111" s="361" t="s">
        <v>46</v>
      </c>
      <c r="J111" s="361" t="s">
        <v>45</v>
      </c>
      <c r="K111" s="361" t="s">
        <v>44</v>
      </c>
      <c r="L111" s="361" t="s">
        <v>43</v>
      </c>
      <c r="M111" s="361" t="s">
        <v>96</v>
      </c>
      <c r="N111" s="361" t="s">
        <v>69</v>
      </c>
      <c r="O111" s="361" t="s">
        <v>77</v>
      </c>
      <c r="P111" s="361" t="s">
        <v>161</v>
      </c>
      <c r="Q111" s="361" t="str">
        <f>Q93</f>
        <v>2018-19</v>
      </c>
      <c r="R111" s="403" t="str">
        <f>R93</f>
        <v>2019-20</v>
      </c>
      <c r="S111" s="361" t="s">
        <v>174</v>
      </c>
      <c r="T111" s="432"/>
      <c r="U111" s="433">
        <v>255.43131627373623</v>
      </c>
      <c r="V111" s="116"/>
      <c r="W111" s="360"/>
      <c r="X111" s="360"/>
      <c r="Y111" s="361" t="s">
        <v>6</v>
      </c>
      <c r="Z111" s="361" t="s">
        <v>124</v>
      </c>
      <c r="AA111" s="361" t="s">
        <v>123</v>
      </c>
      <c r="AB111" s="361" t="s">
        <v>122</v>
      </c>
      <c r="AC111" s="361" t="s">
        <v>49</v>
      </c>
      <c r="AD111" s="361" t="s">
        <v>48</v>
      </c>
      <c r="AE111" s="361" t="s">
        <v>47</v>
      </c>
      <c r="AF111" s="361" t="s">
        <v>46</v>
      </c>
      <c r="AG111" s="361" t="s">
        <v>45</v>
      </c>
      <c r="AH111" s="431" t="s">
        <v>44</v>
      </c>
      <c r="AI111" s="361" t="s">
        <v>43</v>
      </c>
      <c r="AJ111" s="361" t="s">
        <v>96</v>
      </c>
      <c r="AK111" s="361" t="s">
        <v>69</v>
      </c>
      <c r="AL111" s="361" t="s">
        <v>77</v>
      </c>
      <c r="AM111" s="431" t="s">
        <v>161</v>
      </c>
      <c r="AN111" s="361" t="str">
        <f>AN75</f>
        <v>2018-19</v>
      </c>
      <c r="AO111" s="361" t="str">
        <f>AO93</f>
        <v>2019-20</v>
      </c>
      <c r="AP111" s="361" t="s">
        <v>174</v>
      </c>
      <c r="AR111" s="361" t="s">
        <v>6</v>
      </c>
      <c r="AS111" s="361" t="s">
        <v>124</v>
      </c>
      <c r="AT111" s="361" t="s">
        <v>123</v>
      </c>
      <c r="AU111" s="361" t="s">
        <v>122</v>
      </c>
      <c r="AV111" s="361" t="s">
        <v>49</v>
      </c>
      <c r="AW111" s="361" t="s">
        <v>48</v>
      </c>
      <c r="AX111" s="361" t="s">
        <v>47</v>
      </c>
      <c r="AY111" s="361" t="s">
        <v>46</v>
      </c>
      <c r="AZ111" s="361" t="s">
        <v>45</v>
      </c>
      <c r="BA111" s="361" t="s">
        <v>44</v>
      </c>
      <c r="BB111" s="361" t="s">
        <v>43</v>
      </c>
      <c r="BC111" s="361" t="s">
        <v>96</v>
      </c>
      <c r="BD111" s="590" t="s">
        <v>69</v>
      </c>
      <c r="BE111" s="362" t="s">
        <v>77</v>
      </c>
      <c r="BF111" s="362" t="s">
        <v>161</v>
      </c>
      <c r="BG111" s="362" t="str">
        <f>BG93</f>
        <v>2018-19</v>
      </c>
      <c r="BH111" s="362" t="str">
        <f>BH93</f>
        <v>2019-20</v>
      </c>
      <c r="BI111" s="362" t="s">
        <v>174</v>
      </c>
      <c r="BJ111" s="213"/>
      <c r="BL111" s="408"/>
      <c r="BM111" s="523" t="s">
        <v>6</v>
      </c>
      <c r="BN111" s="523" t="s">
        <v>124</v>
      </c>
      <c r="BO111" s="523" t="s">
        <v>123</v>
      </c>
      <c r="BP111" s="523" t="s">
        <v>122</v>
      </c>
      <c r="BQ111" s="523" t="s">
        <v>49</v>
      </c>
      <c r="BR111" s="523" t="s">
        <v>48</v>
      </c>
      <c r="BS111" s="523" t="s">
        <v>47</v>
      </c>
      <c r="BT111" s="523" t="s">
        <v>46</v>
      </c>
      <c r="BU111" s="523" t="s">
        <v>45</v>
      </c>
      <c r="BV111" s="523" t="s">
        <v>44</v>
      </c>
      <c r="BW111" s="523" t="s">
        <v>43</v>
      </c>
      <c r="BX111" s="523" t="s">
        <v>96</v>
      </c>
      <c r="BY111" s="596" t="s">
        <v>69</v>
      </c>
      <c r="BZ111" s="524" t="str">
        <f>BZ93</f>
        <v>2016-17</v>
      </c>
      <c r="CA111" s="524" t="str">
        <f>CA93</f>
        <v>2017-18</v>
      </c>
      <c r="CB111" s="524" t="str">
        <f>CB93</f>
        <v>2018-19</v>
      </c>
      <c r="CC111" s="524" t="str">
        <f>CC93</f>
        <v>2019-20</v>
      </c>
      <c r="CD111" s="524" t="s">
        <v>174</v>
      </c>
      <c r="CE111" s="525"/>
      <c r="CF111" s="458"/>
      <c r="CG111" s="523" t="s">
        <v>6</v>
      </c>
      <c r="CH111" s="523" t="s">
        <v>124</v>
      </c>
      <c r="CI111" s="523" t="s">
        <v>123</v>
      </c>
      <c r="CJ111" s="523" t="s">
        <v>122</v>
      </c>
      <c r="CK111" s="523" t="s">
        <v>49</v>
      </c>
      <c r="CL111" s="523" t="s">
        <v>48</v>
      </c>
      <c r="CM111" s="523" t="s">
        <v>47</v>
      </c>
      <c r="CN111" s="523" t="s">
        <v>46</v>
      </c>
      <c r="CO111" s="523" t="s">
        <v>45</v>
      </c>
      <c r="CP111" s="523" t="s">
        <v>44</v>
      </c>
      <c r="CQ111" s="523" t="s">
        <v>43</v>
      </c>
      <c r="CR111" s="523" t="s">
        <v>96</v>
      </c>
      <c r="CS111" s="523" t="s">
        <v>69</v>
      </c>
      <c r="CT111" s="523" t="str">
        <f>CT93</f>
        <v>2016-17</v>
      </c>
      <c r="CU111" s="523" t="str">
        <f>CU93</f>
        <v>2017-18</v>
      </c>
      <c r="CV111" s="523" t="str">
        <f>CV93</f>
        <v>2018-19</v>
      </c>
      <c r="CW111" s="523" t="str">
        <f>CW93</f>
        <v>2019-20</v>
      </c>
      <c r="CX111" s="523" t="s">
        <v>174</v>
      </c>
      <c r="CY111" s="375"/>
    </row>
    <row r="112" spans="2:103">
      <c r="B112" s="428" t="s">
        <v>72</v>
      </c>
      <c r="C112" s="116">
        <f t="shared" ref="C112:H114" si="340">Z112+BN112*$W$6+BN119*$W$9</f>
        <v>2093.8000000000002</v>
      </c>
      <c r="D112" s="116">
        <f t="shared" si="340"/>
        <v>1907.2</v>
      </c>
      <c r="E112" s="116">
        <f t="shared" si="340"/>
        <v>1894.8000000000002</v>
      </c>
      <c r="F112" s="116">
        <f t="shared" si="340"/>
        <v>2026.6</v>
      </c>
      <c r="G112" s="116">
        <f t="shared" si="340"/>
        <v>1710.2</v>
      </c>
      <c r="H112" s="116">
        <f t="shared" si="340"/>
        <v>1690.6</v>
      </c>
      <c r="I112" s="116">
        <f t="shared" ref="I112:S114" si="341">AF112+(BT112*$W$6)+(BT119*$W$9)</f>
        <v>1451.2</v>
      </c>
      <c r="J112" s="116">
        <f t="shared" si="341"/>
        <v>1477</v>
      </c>
      <c r="K112" s="116">
        <f t="shared" si="341"/>
        <v>1393.6</v>
      </c>
      <c r="L112" s="116">
        <f t="shared" si="341"/>
        <v>1521.2</v>
      </c>
      <c r="M112" s="116">
        <f t="shared" si="341"/>
        <v>1637.2</v>
      </c>
      <c r="N112" s="116">
        <f t="shared" si="341"/>
        <v>1742.4</v>
      </c>
      <c r="O112" s="116">
        <f t="shared" si="341"/>
        <v>1516.2</v>
      </c>
      <c r="P112" s="116">
        <f t="shared" si="341"/>
        <v>1438</v>
      </c>
      <c r="Q112" s="116">
        <f t="shared" si="341"/>
        <v>1297.2</v>
      </c>
      <c r="R112" s="116">
        <f t="shared" si="341"/>
        <v>1118.4000000000001</v>
      </c>
      <c r="S112" s="116">
        <f t="shared" si="341"/>
        <v>952.8</v>
      </c>
      <c r="T112" s="116"/>
      <c r="U112" s="433">
        <v>208.30928394523906</v>
      </c>
      <c r="V112" s="116"/>
      <c r="W112" s="360"/>
      <c r="X112" s="360"/>
      <c r="Y112" s="428" t="s">
        <v>72</v>
      </c>
      <c r="Z112" s="116">
        <v>1376</v>
      </c>
      <c r="AA112" s="116">
        <v>1266</v>
      </c>
      <c r="AB112" s="116">
        <v>1251</v>
      </c>
      <c r="AC112" s="116">
        <v>1316</v>
      </c>
      <c r="AD112" s="116">
        <v>1099</v>
      </c>
      <c r="AE112" s="116">
        <v>1076</v>
      </c>
      <c r="AF112" s="116">
        <v>932</v>
      </c>
      <c r="AG112" s="116">
        <v>946</v>
      </c>
      <c r="AH112" s="434">
        <v>914</v>
      </c>
      <c r="AI112" s="116">
        <v>1018</v>
      </c>
      <c r="AJ112" s="116">
        <v>1120</v>
      </c>
      <c r="AK112" s="116">
        <v>1236</v>
      </c>
      <c r="AL112" s="116">
        <v>1087</v>
      </c>
      <c r="AM112" s="434">
        <v>1066</v>
      </c>
      <c r="AN112" s="116">
        <v>968</v>
      </c>
      <c r="AO112" s="116">
        <v>866</v>
      </c>
      <c r="AP112" s="116">
        <v>736</v>
      </c>
      <c r="AR112" s="428" t="s">
        <v>130</v>
      </c>
      <c r="AS112" s="116">
        <v>132</v>
      </c>
      <c r="AT112" s="116">
        <v>89</v>
      </c>
      <c r="AU112" s="116">
        <v>114</v>
      </c>
      <c r="AV112" s="116">
        <v>149</v>
      </c>
      <c r="AW112" s="116">
        <v>112</v>
      </c>
      <c r="AX112" s="116">
        <v>114</v>
      </c>
      <c r="AY112" s="116">
        <v>115</v>
      </c>
      <c r="AZ112" s="116">
        <v>139</v>
      </c>
      <c r="BA112" s="116">
        <v>128</v>
      </c>
      <c r="BB112" s="116">
        <v>104</v>
      </c>
      <c r="BC112" s="116">
        <v>116</v>
      </c>
      <c r="BD112" s="591">
        <v>101</v>
      </c>
      <c r="BE112" s="364">
        <v>99</v>
      </c>
      <c r="BF112" s="364">
        <v>65</v>
      </c>
      <c r="BG112" s="364">
        <v>39</v>
      </c>
      <c r="BH112" s="364">
        <v>9</v>
      </c>
      <c r="BI112" s="364"/>
      <c r="BJ112" s="213"/>
      <c r="BL112" s="700" t="s">
        <v>99</v>
      </c>
      <c r="BM112" s="526" t="s">
        <v>72</v>
      </c>
      <c r="BN112" s="527">
        <v>756</v>
      </c>
      <c r="BO112" s="528">
        <v>679</v>
      </c>
      <c r="BP112" s="528">
        <v>691</v>
      </c>
      <c r="BQ112" s="527">
        <v>767</v>
      </c>
      <c r="BR112" s="528">
        <v>664</v>
      </c>
      <c r="BS112" s="528">
        <v>637</v>
      </c>
      <c r="BT112" s="528">
        <v>549</v>
      </c>
      <c r="BU112" s="529">
        <v>550</v>
      </c>
      <c r="BV112" s="529">
        <v>502</v>
      </c>
      <c r="BW112" s="529">
        <v>569</v>
      </c>
      <c r="BX112" s="529">
        <v>589</v>
      </c>
      <c r="BY112" s="597">
        <v>573</v>
      </c>
      <c r="BZ112" s="529">
        <v>489</v>
      </c>
      <c r="CA112" s="529">
        <v>425</v>
      </c>
      <c r="CB112" s="529">
        <v>364</v>
      </c>
      <c r="CC112" s="529">
        <v>293</v>
      </c>
      <c r="CD112" s="529">
        <v>241</v>
      </c>
      <c r="CE112" s="525"/>
      <c r="CF112" s="694" t="s">
        <v>51</v>
      </c>
      <c r="CG112" s="530" t="s">
        <v>72</v>
      </c>
      <c r="CH112" s="529">
        <v>141</v>
      </c>
      <c r="CI112" s="531">
        <v>131</v>
      </c>
      <c r="CJ112" s="531">
        <v>117</v>
      </c>
      <c r="CK112" s="529">
        <v>122</v>
      </c>
      <c r="CL112" s="531">
        <v>99</v>
      </c>
      <c r="CM112" s="531">
        <v>125</v>
      </c>
      <c r="CN112" s="531">
        <v>93</v>
      </c>
      <c r="CO112" s="529">
        <v>104</v>
      </c>
      <c r="CP112" s="529">
        <v>95</v>
      </c>
      <c r="CQ112" s="529">
        <v>91</v>
      </c>
      <c r="CR112" s="527">
        <v>128</v>
      </c>
      <c r="CS112" s="527">
        <v>120</v>
      </c>
      <c r="CT112" s="527">
        <v>87</v>
      </c>
      <c r="CU112" s="527">
        <v>49</v>
      </c>
      <c r="CV112" s="527">
        <v>53</v>
      </c>
      <c r="CW112" s="527">
        <v>31</v>
      </c>
      <c r="CX112" s="527">
        <v>32</v>
      </c>
      <c r="CY112" s="375"/>
    </row>
    <row r="113" spans="2:103">
      <c r="B113" s="428" t="s">
        <v>73</v>
      </c>
      <c r="C113" s="116">
        <f t="shared" si="340"/>
        <v>1832.8</v>
      </c>
      <c r="D113" s="116">
        <f t="shared" si="340"/>
        <v>1619.6</v>
      </c>
      <c r="E113" s="116">
        <f t="shared" si="340"/>
        <v>1801</v>
      </c>
      <c r="F113" s="116">
        <f t="shared" si="340"/>
        <v>1681.8</v>
      </c>
      <c r="G113" s="116">
        <f t="shared" si="340"/>
        <v>1499.2</v>
      </c>
      <c r="H113" s="116">
        <f t="shared" si="340"/>
        <v>1530.6</v>
      </c>
      <c r="I113" s="116">
        <f t="shared" si="341"/>
        <v>1241</v>
      </c>
      <c r="J113" s="116">
        <f t="shared" si="341"/>
        <v>1421.4</v>
      </c>
      <c r="K113" s="116">
        <f t="shared" si="341"/>
        <v>1341.8</v>
      </c>
      <c r="L113" s="116">
        <f t="shared" si="341"/>
        <v>1303.2</v>
      </c>
      <c r="M113" s="116">
        <f t="shared" si="341"/>
        <v>1398.8</v>
      </c>
      <c r="N113" s="116">
        <f t="shared" si="341"/>
        <v>1575.4</v>
      </c>
      <c r="O113" s="116">
        <f t="shared" si="341"/>
        <v>1601.2</v>
      </c>
      <c r="P113" s="116">
        <f t="shared" si="341"/>
        <v>1328.2</v>
      </c>
      <c r="Q113" s="116">
        <f t="shared" si="341"/>
        <v>1321</v>
      </c>
      <c r="R113" s="116">
        <f t="shared" si="341"/>
        <v>1245.5999999999999</v>
      </c>
      <c r="S113" s="116">
        <f t="shared" si="341"/>
        <v>910.6</v>
      </c>
      <c r="T113" s="116"/>
      <c r="U113" s="433">
        <v>115.92865430465793</v>
      </c>
      <c r="V113" s="116"/>
      <c r="W113" s="360"/>
      <c r="X113" s="360"/>
      <c r="Y113" s="428" t="s">
        <v>73</v>
      </c>
      <c r="Z113" s="116">
        <v>1209</v>
      </c>
      <c r="AA113" s="116">
        <v>1085</v>
      </c>
      <c r="AB113" s="116">
        <v>1164</v>
      </c>
      <c r="AC113" s="116">
        <v>1102</v>
      </c>
      <c r="AD113" s="116">
        <v>969</v>
      </c>
      <c r="AE113" s="116">
        <v>966</v>
      </c>
      <c r="AF113" s="116">
        <v>791</v>
      </c>
      <c r="AG113" s="116">
        <v>895</v>
      </c>
      <c r="AH113" s="434">
        <v>854</v>
      </c>
      <c r="AI113" s="116">
        <v>833</v>
      </c>
      <c r="AJ113" s="116">
        <v>918</v>
      </c>
      <c r="AK113" s="116">
        <v>1044</v>
      </c>
      <c r="AL113" s="116">
        <v>1081</v>
      </c>
      <c r="AM113" s="434">
        <v>932</v>
      </c>
      <c r="AN113" s="116">
        <v>941</v>
      </c>
      <c r="AO113" s="116">
        <v>915</v>
      </c>
      <c r="AP113" s="116">
        <v>702</v>
      </c>
      <c r="AR113" s="363" t="s">
        <v>162</v>
      </c>
      <c r="AS113" s="116">
        <v>0</v>
      </c>
      <c r="AT113" s="375">
        <v>0</v>
      </c>
      <c r="AU113" s="375">
        <v>0</v>
      </c>
      <c r="AV113" s="116">
        <v>0</v>
      </c>
      <c r="AW113" s="375">
        <v>0</v>
      </c>
      <c r="AX113" s="375">
        <v>0</v>
      </c>
      <c r="AY113" s="375">
        <v>0</v>
      </c>
      <c r="AZ113" s="375">
        <v>0</v>
      </c>
      <c r="BA113" s="116">
        <v>0</v>
      </c>
      <c r="BB113" s="375">
        <v>0</v>
      </c>
      <c r="BC113" s="116">
        <v>0</v>
      </c>
      <c r="BD113" s="522">
        <v>24</v>
      </c>
      <c r="BE113" s="116">
        <v>28</v>
      </c>
      <c r="BF113" s="116">
        <v>20</v>
      </c>
      <c r="BG113" s="116">
        <v>11</v>
      </c>
      <c r="BH113" s="116">
        <v>12</v>
      </c>
      <c r="BI113" s="116">
        <v>5</v>
      </c>
      <c r="BJ113" s="213"/>
      <c r="BL113" s="701"/>
      <c r="BM113" s="526" t="s">
        <v>73</v>
      </c>
      <c r="BN113" s="527">
        <v>601</v>
      </c>
      <c r="BO113" s="528">
        <v>527</v>
      </c>
      <c r="BP113" s="528">
        <v>575</v>
      </c>
      <c r="BQ113" s="527">
        <v>561</v>
      </c>
      <c r="BR113" s="528">
        <v>529</v>
      </c>
      <c r="BS113" s="528">
        <v>522</v>
      </c>
      <c r="BT113" s="528">
        <v>395</v>
      </c>
      <c r="BU113" s="527">
        <v>503</v>
      </c>
      <c r="BV113" s="527">
        <v>451</v>
      </c>
      <c r="BW113" s="527">
        <v>459</v>
      </c>
      <c r="BX113" s="527">
        <v>451</v>
      </c>
      <c r="BY113" s="598">
        <v>558</v>
      </c>
      <c r="BZ113" s="527">
        <v>539</v>
      </c>
      <c r="CA113" s="527">
        <v>419</v>
      </c>
      <c r="CB113" s="527">
        <v>415</v>
      </c>
      <c r="CC113" s="527">
        <v>362</v>
      </c>
      <c r="CD113" s="527">
        <v>232</v>
      </c>
      <c r="CE113" s="525"/>
      <c r="CF113" s="692"/>
      <c r="CG113" s="526" t="s">
        <v>73</v>
      </c>
      <c r="CH113" s="527">
        <v>192</v>
      </c>
      <c r="CI113" s="528">
        <v>162</v>
      </c>
      <c r="CJ113" s="528">
        <v>223</v>
      </c>
      <c r="CK113" s="527">
        <v>170</v>
      </c>
      <c r="CL113" s="528">
        <v>146</v>
      </c>
      <c r="CM113" s="528">
        <v>170</v>
      </c>
      <c r="CN113" s="528">
        <v>158</v>
      </c>
      <c r="CO113" s="527">
        <v>153</v>
      </c>
      <c r="CP113" s="527">
        <v>152</v>
      </c>
      <c r="CQ113" s="527">
        <v>131</v>
      </c>
      <c r="CR113" s="527">
        <v>173</v>
      </c>
      <c r="CS113" s="527">
        <v>185</v>
      </c>
      <c r="CT113" s="527">
        <v>182</v>
      </c>
      <c r="CU113" s="527">
        <v>128</v>
      </c>
      <c r="CV113" s="527">
        <v>72</v>
      </c>
      <c r="CW113" s="527">
        <v>60</v>
      </c>
      <c r="CX113" s="527">
        <v>37</v>
      </c>
      <c r="CY113" s="464"/>
    </row>
    <row r="114" spans="2:103">
      <c r="B114" s="428" t="s">
        <v>74</v>
      </c>
      <c r="C114" s="116">
        <f t="shared" si="340"/>
        <v>1709.6</v>
      </c>
      <c r="D114" s="116">
        <f t="shared" si="340"/>
        <v>1686.6</v>
      </c>
      <c r="E114" s="116">
        <f t="shared" si="340"/>
        <v>1695.2</v>
      </c>
      <c r="F114" s="116">
        <f t="shared" si="340"/>
        <v>1811.8</v>
      </c>
      <c r="G114" s="116">
        <f t="shared" si="340"/>
        <v>1516</v>
      </c>
      <c r="H114" s="116">
        <f t="shared" si="340"/>
        <v>1588.6</v>
      </c>
      <c r="I114" s="116">
        <f t="shared" si="341"/>
        <v>1475.6</v>
      </c>
      <c r="J114" s="116">
        <f t="shared" si="341"/>
        <v>1509.8</v>
      </c>
      <c r="K114" s="116">
        <f t="shared" si="341"/>
        <v>1474.8</v>
      </c>
      <c r="L114" s="116">
        <f t="shared" si="341"/>
        <v>1594.4</v>
      </c>
      <c r="M114" s="116">
        <f t="shared" si="341"/>
        <v>1484</v>
      </c>
      <c r="N114" s="116">
        <f t="shared" si="341"/>
        <v>1514.6</v>
      </c>
      <c r="O114" s="116">
        <f t="shared" si="341"/>
        <v>1656.2</v>
      </c>
      <c r="P114" s="116">
        <f t="shared" si="341"/>
        <v>1587.2</v>
      </c>
      <c r="Q114" s="116">
        <f t="shared" si="341"/>
        <v>1443.2</v>
      </c>
      <c r="R114" s="116">
        <f t="shared" si="341"/>
        <v>1404.8</v>
      </c>
      <c r="S114" s="116">
        <f t="shared" si="341"/>
        <v>1226.4000000000001</v>
      </c>
      <c r="T114" s="116"/>
      <c r="U114" s="433">
        <v>93.119192436360819</v>
      </c>
      <c r="V114" s="116"/>
      <c r="W114" s="360"/>
      <c r="X114" s="360"/>
      <c r="Y114" s="428" t="s">
        <v>74</v>
      </c>
      <c r="Z114" s="116">
        <v>1139</v>
      </c>
      <c r="AA114" s="116">
        <v>1145</v>
      </c>
      <c r="AB114" s="116">
        <v>1111</v>
      </c>
      <c r="AC114" s="116">
        <v>1157</v>
      </c>
      <c r="AD114" s="116">
        <v>993</v>
      </c>
      <c r="AE114" s="116">
        <v>995</v>
      </c>
      <c r="AF114" s="116">
        <v>918</v>
      </c>
      <c r="AG114" s="116">
        <v>929</v>
      </c>
      <c r="AH114" s="434">
        <v>918</v>
      </c>
      <c r="AI114" s="116">
        <v>985</v>
      </c>
      <c r="AJ114" s="116">
        <v>928</v>
      </c>
      <c r="AK114" s="116">
        <v>966</v>
      </c>
      <c r="AL114" s="116">
        <v>1059</v>
      </c>
      <c r="AM114" s="434">
        <v>1044</v>
      </c>
      <c r="AN114" s="116">
        <v>976</v>
      </c>
      <c r="AO114" s="116">
        <v>981</v>
      </c>
      <c r="AP114" s="116">
        <v>862</v>
      </c>
      <c r="AR114" s="428" t="s">
        <v>71</v>
      </c>
      <c r="AS114" s="116">
        <v>988</v>
      </c>
      <c r="AT114" s="116">
        <v>1020</v>
      </c>
      <c r="AU114" s="116">
        <v>991</v>
      </c>
      <c r="AV114" s="116">
        <v>995</v>
      </c>
      <c r="AW114" s="116">
        <v>948</v>
      </c>
      <c r="AX114" s="116">
        <v>984</v>
      </c>
      <c r="AY114" s="116">
        <v>966</v>
      </c>
      <c r="AZ114" s="116">
        <v>959</v>
      </c>
      <c r="BA114" s="116">
        <v>938</v>
      </c>
      <c r="BB114" s="116">
        <v>812</v>
      </c>
      <c r="BC114" s="116">
        <v>872</v>
      </c>
      <c r="BD114" s="522">
        <v>924</v>
      </c>
      <c r="BE114" s="116">
        <v>1065</v>
      </c>
      <c r="BF114" s="116">
        <v>1070</v>
      </c>
      <c r="BG114" s="116">
        <v>1075</v>
      </c>
      <c r="BH114" s="116">
        <v>945</v>
      </c>
      <c r="BI114" s="116">
        <v>970</v>
      </c>
      <c r="BJ114" s="213"/>
      <c r="BL114" s="701"/>
      <c r="BM114" s="526" t="s">
        <v>74</v>
      </c>
      <c r="BN114" s="527">
        <v>492</v>
      </c>
      <c r="BO114" s="528">
        <v>447</v>
      </c>
      <c r="BP114" s="528">
        <v>484</v>
      </c>
      <c r="BQ114" s="527">
        <v>506</v>
      </c>
      <c r="BR114" s="528">
        <v>425</v>
      </c>
      <c r="BS114" s="528">
        <v>482</v>
      </c>
      <c r="BT114" s="528">
        <v>467</v>
      </c>
      <c r="BU114" s="527">
        <v>431</v>
      </c>
      <c r="BV114" s="527">
        <v>431</v>
      </c>
      <c r="BW114" s="527">
        <v>503</v>
      </c>
      <c r="BX114" s="527">
        <v>455</v>
      </c>
      <c r="BY114" s="598">
        <v>447</v>
      </c>
      <c r="BZ114" s="527">
        <v>554</v>
      </c>
      <c r="CA114" s="527">
        <v>524</v>
      </c>
      <c r="CB114" s="527">
        <v>434</v>
      </c>
      <c r="CC114" s="527">
        <v>421</v>
      </c>
      <c r="CD114" s="527">
        <v>348</v>
      </c>
      <c r="CE114" s="525"/>
      <c r="CF114" s="692"/>
      <c r="CG114" s="526" t="s">
        <v>74</v>
      </c>
      <c r="CH114" s="527">
        <v>261</v>
      </c>
      <c r="CI114" s="528">
        <v>256</v>
      </c>
      <c r="CJ114" s="528">
        <v>263</v>
      </c>
      <c r="CK114" s="527">
        <v>335</v>
      </c>
      <c r="CL114" s="528">
        <v>225</v>
      </c>
      <c r="CM114" s="528">
        <v>251</v>
      </c>
      <c r="CN114" s="528">
        <v>229</v>
      </c>
      <c r="CO114" s="527">
        <v>287</v>
      </c>
      <c r="CP114" s="527">
        <v>250</v>
      </c>
      <c r="CQ114" s="527">
        <v>258</v>
      </c>
      <c r="CR114" s="527">
        <v>252</v>
      </c>
      <c r="CS114" s="527">
        <v>264</v>
      </c>
      <c r="CT114" s="527">
        <v>278</v>
      </c>
      <c r="CU114" s="527">
        <v>239</v>
      </c>
      <c r="CV114" s="527">
        <v>191</v>
      </c>
      <c r="CW114" s="527">
        <v>136</v>
      </c>
      <c r="CX114" s="527">
        <v>113</v>
      </c>
    </row>
    <row r="115" spans="2:103">
      <c r="B115" s="428" t="s">
        <v>186</v>
      </c>
      <c r="C115" s="116">
        <f t="shared" ref="C115:S115" si="342">Z115+(BN116*$W$12)*$W$6+(BN123*$W$12)*$W$9</f>
        <v>0</v>
      </c>
      <c r="D115" s="116">
        <f t="shared" si="342"/>
        <v>0</v>
      </c>
      <c r="E115" s="116">
        <f t="shared" si="342"/>
        <v>0</v>
      </c>
      <c r="F115" s="116">
        <f t="shared" si="342"/>
        <v>0</v>
      </c>
      <c r="G115" s="116">
        <f t="shared" si="342"/>
        <v>0</v>
      </c>
      <c r="H115" s="116">
        <f t="shared" si="342"/>
        <v>0</v>
      </c>
      <c r="I115" s="116">
        <f t="shared" si="342"/>
        <v>0</v>
      </c>
      <c r="J115" s="116">
        <f t="shared" si="342"/>
        <v>0</v>
      </c>
      <c r="K115" s="116">
        <f t="shared" si="342"/>
        <v>0</v>
      </c>
      <c r="L115" s="116">
        <f t="shared" si="342"/>
        <v>0</v>
      </c>
      <c r="M115" s="116">
        <f t="shared" si="342"/>
        <v>0</v>
      </c>
      <c r="N115" s="116">
        <f t="shared" si="342"/>
        <v>21.3</v>
      </c>
      <c r="O115" s="116">
        <f t="shared" si="342"/>
        <v>26.6</v>
      </c>
      <c r="P115" s="116">
        <f t="shared" si="342"/>
        <v>18.3</v>
      </c>
      <c r="Q115" s="116">
        <f t="shared" si="342"/>
        <v>10.4</v>
      </c>
      <c r="R115" s="116">
        <f t="shared" si="342"/>
        <v>10.4</v>
      </c>
      <c r="S115" s="116">
        <f t="shared" si="342"/>
        <v>4.2</v>
      </c>
      <c r="T115" s="116"/>
      <c r="U115" s="433"/>
      <c r="V115" s="116"/>
      <c r="W115" s="360"/>
      <c r="X115" s="360"/>
      <c r="Y115" s="428" t="s">
        <v>186</v>
      </c>
      <c r="Z115" s="116">
        <f t="shared" ref="Z115:AP115" si="343">AS113*$W$12</f>
        <v>0</v>
      </c>
      <c r="AA115" s="116">
        <f t="shared" si="343"/>
        <v>0</v>
      </c>
      <c r="AB115" s="116">
        <f t="shared" si="343"/>
        <v>0</v>
      </c>
      <c r="AC115" s="116">
        <f t="shared" si="343"/>
        <v>0</v>
      </c>
      <c r="AD115" s="116">
        <f t="shared" si="343"/>
        <v>0</v>
      </c>
      <c r="AE115" s="116">
        <f t="shared" si="343"/>
        <v>0</v>
      </c>
      <c r="AF115" s="116">
        <f t="shared" si="343"/>
        <v>0</v>
      </c>
      <c r="AG115" s="116">
        <f t="shared" si="343"/>
        <v>0</v>
      </c>
      <c r="AH115" s="434">
        <f t="shared" si="343"/>
        <v>0</v>
      </c>
      <c r="AI115" s="116">
        <f t="shared" si="343"/>
        <v>0</v>
      </c>
      <c r="AJ115" s="116">
        <f t="shared" si="343"/>
        <v>0</v>
      </c>
      <c r="AK115" s="116">
        <f t="shared" si="343"/>
        <v>12</v>
      </c>
      <c r="AL115" s="116">
        <f t="shared" si="343"/>
        <v>14</v>
      </c>
      <c r="AM115" s="434">
        <f>BF113*$W$12</f>
        <v>10</v>
      </c>
      <c r="AN115" s="116">
        <f t="shared" si="343"/>
        <v>5.5</v>
      </c>
      <c r="AO115" s="116">
        <f t="shared" si="343"/>
        <v>6</v>
      </c>
      <c r="AP115" s="116">
        <f t="shared" si="343"/>
        <v>2.5</v>
      </c>
      <c r="AR115" s="428" t="s">
        <v>131</v>
      </c>
      <c r="AS115" s="116">
        <v>396</v>
      </c>
      <c r="AT115" s="116">
        <v>382</v>
      </c>
      <c r="AU115" s="116">
        <v>336</v>
      </c>
      <c r="AV115" s="116">
        <v>414</v>
      </c>
      <c r="AW115" s="116">
        <v>401</v>
      </c>
      <c r="AX115" s="116">
        <v>370</v>
      </c>
      <c r="AY115" s="116">
        <v>365</v>
      </c>
      <c r="AZ115" s="116">
        <v>404</v>
      </c>
      <c r="BA115" s="116">
        <v>397</v>
      </c>
      <c r="BB115" s="116">
        <v>476</v>
      </c>
      <c r="BC115" s="116">
        <v>408</v>
      </c>
      <c r="BD115" s="522">
        <v>461</v>
      </c>
      <c r="BE115" s="116">
        <v>439</v>
      </c>
      <c r="BF115" s="116">
        <v>376</v>
      </c>
      <c r="BG115" s="116">
        <v>323</v>
      </c>
      <c r="BH115" s="116">
        <v>347</v>
      </c>
      <c r="BI115" s="116">
        <v>298</v>
      </c>
      <c r="BJ115" s="362"/>
      <c r="BL115" s="701"/>
      <c r="BM115" s="526" t="s">
        <v>36</v>
      </c>
      <c r="BN115" s="527">
        <v>67</v>
      </c>
      <c r="BO115" s="528">
        <v>47</v>
      </c>
      <c r="BP115" s="528">
        <v>55</v>
      </c>
      <c r="BQ115" s="527">
        <v>70</v>
      </c>
      <c r="BR115" s="528">
        <v>53</v>
      </c>
      <c r="BS115" s="528">
        <v>48</v>
      </c>
      <c r="BT115" s="528">
        <v>54</v>
      </c>
      <c r="BU115" s="528">
        <v>66</v>
      </c>
      <c r="BV115" s="527">
        <v>43</v>
      </c>
      <c r="BW115" s="527">
        <v>42</v>
      </c>
      <c r="BX115" s="528">
        <v>36</v>
      </c>
      <c r="BY115" s="599">
        <v>42</v>
      </c>
      <c r="BZ115" s="528">
        <v>30</v>
      </c>
      <c r="CA115" s="528">
        <v>30</v>
      </c>
      <c r="CB115" s="528">
        <v>11</v>
      </c>
      <c r="CC115" s="528">
        <v>3</v>
      </c>
      <c r="CD115" s="528"/>
      <c r="CE115" s="525"/>
      <c r="CF115" s="692"/>
      <c r="CG115" s="526" t="s">
        <v>36</v>
      </c>
      <c r="CH115" s="527">
        <v>102</v>
      </c>
      <c r="CI115" s="528">
        <v>71</v>
      </c>
      <c r="CJ115" s="528">
        <v>85</v>
      </c>
      <c r="CK115" s="527">
        <v>118</v>
      </c>
      <c r="CL115" s="528">
        <v>85</v>
      </c>
      <c r="CM115" s="528">
        <v>82</v>
      </c>
      <c r="CN115" s="528">
        <v>90</v>
      </c>
      <c r="CO115" s="528">
        <v>112</v>
      </c>
      <c r="CP115" s="527">
        <v>111</v>
      </c>
      <c r="CQ115" s="527">
        <v>92</v>
      </c>
      <c r="CR115" s="528">
        <v>98</v>
      </c>
      <c r="CS115" s="528">
        <v>74</v>
      </c>
      <c r="CT115" s="528">
        <v>76</v>
      </c>
      <c r="CU115" s="528">
        <v>38</v>
      </c>
      <c r="CV115" s="528">
        <v>24</v>
      </c>
      <c r="CW115" s="528">
        <v>6</v>
      </c>
      <c r="CX115" s="528"/>
    </row>
    <row r="116" spans="2:103">
      <c r="B116" s="428" t="s">
        <v>36</v>
      </c>
      <c r="C116" s="116">
        <f t="shared" ref="C116:R116" si="344">Z116+(BN115*$W$6)+(BN122*$W$9)</f>
        <v>231.6</v>
      </c>
      <c r="D116" s="116">
        <f t="shared" si="344"/>
        <v>162.6</v>
      </c>
      <c r="E116" s="116">
        <f t="shared" si="344"/>
        <v>202</v>
      </c>
      <c r="F116" s="116">
        <f t="shared" si="344"/>
        <v>271</v>
      </c>
      <c r="G116" s="116">
        <f t="shared" si="344"/>
        <v>195.4</v>
      </c>
      <c r="H116" s="116">
        <f t="shared" si="344"/>
        <v>204.4</v>
      </c>
      <c r="I116" s="116">
        <f t="shared" si="344"/>
        <v>213.2</v>
      </c>
      <c r="J116" s="116">
        <f t="shared" si="344"/>
        <v>257.8</v>
      </c>
      <c r="K116" s="116">
        <f t="shared" si="344"/>
        <v>241.4</v>
      </c>
      <c r="L116" s="116">
        <f t="shared" si="344"/>
        <v>197.6</v>
      </c>
      <c r="M116" s="116">
        <f t="shared" si="344"/>
        <v>221.8</v>
      </c>
      <c r="N116" s="116">
        <f t="shared" si="344"/>
        <v>189.6</v>
      </c>
      <c r="O116" s="116">
        <f t="shared" si="344"/>
        <v>182</v>
      </c>
      <c r="P116" s="116">
        <f t="shared" si="344"/>
        <v>115</v>
      </c>
      <c r="Q116" s="116">
        <f t="shared" si="344"/>
        <v>68.8</v>
      </c>
      <c r="R116" s="375">
        <f t="shared" si="344"/>
        <v>17.399999999999999</v>
      </c>
      <c r="S116" s="517"/>
      <c r="T116" s="116"/>
      <c r="U116" s="433"/>
      <c r="V116" s="116"/>
      <c r="W116" s="360"/>
      <c r="X116" s="360"/>
      <c r="Y116" s="428" t="s">
        <v>36</v>
      </c>
      <c r="Z116" s="116">
        <f t="shared" ref="Z116:AO116" si="345">AS112</f>
        <v>132</v>
      </c>
      <c r="AA116" s="116">
        <f t="shared" si="345"/>
        <v>89</v>
      </c>
      <c r="AB116" s="116">
        <f t="shared" si="345"/>
        <v>114</v>
      </c>
      <c r="AC116" s="116">
        <f t="shared" si="345"/>
        <v>149</v>
      </c>
      <c r="AD116" s="116">
        <f t="shared" si="345"/>
        <v>112</v>
      </c>
      <c r="AE116" s="116">
        <f t="shared" si="345"/>
        <v>114</v>
      </c>
      <c r="AF116" s="116">
        <f t="shared" si="345"/>
        <v>115</v>
      </c>
      <c r="AG116" s="116">
        <f t="shared" si="345"/>
        <v>139</v>
      </c>
      <c r="AH116" s="434">
        <f t="shared" si="345"/>
        <v>128</v>
      </c>
      <c r="AI116" s="116">
        <f t="shared" si="345"/>
        <v>104</v>
      </c>
      <c r="AJ116" s="116">
        <f t="shared" si="345"/>
        <v>116</v>
      </c>
      <c r="AK116" s="116">
        <f t="shared" si="345"/>
        <v>101</v>
      </c>
      <c r="AL116" s="116">
        <f t="shared" si="345"/>
        <v>99</v>
      </c>
      <c r="AM116" s="434">
        <f t="shared" si="345"/>
        <v>65</v>
      </c>
      <c r="AN116" s="116">
        <f t="shared" si="345"/>
        <v>39</v>
      </c>
      <c r="AO116" s="116">
        <f t="shared" si="345"/>
        <v>9</v>
      </c>
      <c r="AP116" s="116"/>
      <c r="AR116" s="428" t="s">
        <v>132</v>
      </c>
      <c r="AS116" s="116">
        <v>66</v>
      </c>
      <c r="AT116" s="116">
        <v>54</v>
      </c>
      <c r="AU116" s="116">
        <v>35</v>
      </c>
      <c r="AV116" s="116">
        <v>30</v>
      </c>
      <c r="AW116" s="116">
        <v>25</v>
      </c>
      <c r="AX116" s="116">
        <v>23</v>
      </c>
      <c r="AY116" s="116">
        <v>12</v>
      </c>
      <c r="AZ116" s="116">
        <v>30</v>
      </c>
      <c r="BA116" s="116">
        <v>20</v>
      </c>
      <c r="BB116" s="116">
        <v>10</v>
      </c>
      <c r="BC116" s="116">
        <v>8</v>
      </c>
      <c r="BD116" s="522">
        <v>6</v>
      </c>
      <c r="BE116" s="116">
        <v>2</v>
      </c>
      <c r="BF116" s="116">
        <v>4</v>
      </c>
      <c r="BG116" s="116">
        <v>3</v>
      </c>
      <c r="BH116" s="116">
        <v>0</v>
      </c>
      <c r="BI116" s="116">
        <v>1</v>
      </c>
      <c r="BJ116" s="116"/>
      <c r="BL116" s="701"/>
      <c r="BM116" s="532" t="s">
        <v>162</v>
      </c>
      <c r="BN116" s="527">
        <v>0</v>
      </c>
      <c r="BO116" s="528">
        <v>0</v>
      </c>
      <c r="BP116" s="528">
        <v>0</v>
      </c>
      <c r="BQ116" s="527">
        <v>0</v>
      </c>
      <c r="BR116" s="528">
        <v>0</v>
      </c>
      <c r="BS116" s="528">
        <v>0</v>
      </c>
      <c r="BT116" s="528">
        <v>0</v>
      </c>
      <c r="BU116" s="528">
        <v>0</v>
      </c>
      <c r="BV116" s="527">
        <v>0</v>
      </c>
      <c r="BW116" s="528">
        <v>0</v>
      </c>
      <c r="BX116" s="527">
        <v>0</v>
      </c>
      <c r="BY116" s="599">
        <v>12</v>
      </c>
      <c r="BZ116" s="528">
        <v>9</v>
      </c>
      <c r="CA116" s="528">
        <v>12</v>
      </c>
      <c r="CB116" s="528">
        <v>6</v>
      </c>
      <c r="CC116" s="528">
        <v>6</v>
      </c>
      <c r="CD116" s="528">
        <v>3</v>
      </c>
      <c r="CE116" s="525"/>
      <c r="CF116" s="692"/>
      <c r="CG116" s="532" t="s">
        <v>162</v>
      </c>
      <c r="CH116" s="527">
        <v>0</v>
      </c>
      <c r="CI116" s="528">
        <v>0</v>
      </c>
      <c r="CJ116" s="528">
        <v>0</v>
      </c>
      <c r="CK116" s="527">
        <v>0</v>
      </c>
      <c r="CL116" s="528">
        <v>0</v>
      </c>
      <c r="CM116" s="528">
        <v>0</v>
      </c>
      <c r="CN116" s="528">
        <v>0</v>
      </c>
      <c r="CO116" s="528">
        <v>0</v>
      </c>
      <c r="CP116" s="527">
        <v>0</v>
      </c>
      <c r="CQ116" s="528">
        <v>0</v>
      </c>
      <c r="CR116" s="527">
        <v>0</v>
      </c>
      <c r="CS116" s="528">
        <v>13</v>
      </c>
      <c r="CT116" s="528">
        <v>18</v>
      </c>
      <c r="CU116" s="528">
        <v>10</v>
      </c>
      <c r="CV116" s="528">
        <v>5</v>
      </c>
      <c r="CW116" s="528">
        <v>4</v>
      </c>
      <c r="CX116" s="528">
        <v>1</v>
      </c>
    </row>
    <row r="117" spans="2:103">
      <c r="B117" s="428" t="s">
        <v>71</v>
      </c>
      <c r="C117" s="116">
        <f t="shared" ref="C117:H117" si="346">Z117+BN117*$W$6+BN124*$W$9</f>
        <v>1457</v>
      </c>
      <c r="D117" s="116">
        <f t="shared" si="346"/>
        <v>1542.6</v>
      </c>
      <c r="E117" s="116">
        <f t="shared" si="346"/>
        <v>1516</v>
      </c>
      <c r="F117" s="116">
        <f t="shared" si="346"/>
        <v>1547.8</v>
      </c>
      <c r="G117" s="116">
        <f t="shared" si="346"/>
        <v>1499.4</v>
      </c>
      <c r="H117" s="116">
        <f t="shared" si="346"/>
        <v>1558.2</v>
      </c>
      <c r="I117" s="116">
        <f t="shared" ref="I117:S117" si="347">AF117+(BT117*$W$6)+(BT124*$W$9)</f>
        <v>1567.6</v>
      </c>
      <c r="J117" s="116">
        <f t="shared" si="347"/>
        <v>1603.8</v>
      </c>
      <c r="K117" s="116">
        <f t="shared" si="347"/>
        <v>1595.8</v>
      </c>
      <c r="L117" s="116">
        <f t="shared" si="347"/>
        <v>1345.2</v>
      </c>
      <c r="M117" s="116">
        <f t="shared" si="347"/>
        <v>1444.6</v>
      </c>
      <c r="N117" s="116">
        <f t="shared" si="347"/>
        <v>1548.8</v>
      </c>
      <c r="O117" s="116">
        <f t="shared" si="347"/>
        <v>1744.6</v>
      </c>
      <c r="P117" s="116">
        <f t="shared" si="347"/>
        <v>1767.6</v>
      </c>
      <c r="Q117" s="116">
        <f t="shared" si="347"/>
        <v>1727.2</v>
      </c>
      <c r="R117" s="116">
        <f t="shared" si="347"/>
        <v>1464.6</v>
      </c>
      <c r="S117" s="116">
        <f t="shared" si="347"/>
        <v>1479</v>
      </c>
      <c r="T117" s="441"/>
      <c r="U117" s="433">
        <v>36.454537897679259</v>
      </c>
      <c r="V117" s="116"/>
      <c r="W117" s="360"/>
      <c r="X117" s="360"/>
      <c r="Y117" s="428" t="s">
        <v>71</v>
      </c>
      <c r="Z117" s="116">
        <f t="shared" ref="Z117:AP117" si="348">AS114</f>
        <v>988</v>
      </c>
      <c r="AA117" s="116">
        <f t="shared" si="348"/>
        <v>1020</v>
      </c>
      <c r="AB117" s="116">
        <f t="shared" si="348"/>
        <v>991</v>
      </c>
      <c r="AC117" s="116">
        <f t="shared" si="348"/>
        <v>995</v>
      </c>
      <c r="AD117" s="116">
        <f t="shared" si="348"/>
        <v>948</v>
      </c>
      <c r="AE117" s="116">
        <f t="shared" si="348"/>
        <v>984</v>
      </c>
      <c r="AF117" s="116">
        <f t="shared" si="348"/>
        <v>966</v>
      </c>
      <c r="AG117" s="116">
        <f t="shared" si="348"/>
        <v>959</v>
      </c>
      <c r="AH117" s="434">
        <f t="shared" si="348"/>
        <v>938</v>
      </c>
      <c r="AI117" s="116">
        <f t="shared" si="348"/>
        <v>812</v>
      </c>
      <c r="AJ117" s="116">
        <f t="shared" si="348"/>
        <v>872</v>
      </c>
      <c r="AK117" s="116">
        <f t="shared" si="348"/>
        <v>924</v>
      </c>
      <c r="AL117" s="116">
        <f t="shared" si="348"/>
        <v>1065</v>
      </c>
      <c r="AM117" s="434">
        <f t="shared" si="348"/>
        <v>1070</v>
      </c>
      <c r="AN117" s="116">
        <f t="shared" si="348"/>
        <v>1075</v>
      </c>
      <c r="AO117" s="116">
        <f t="shared" si="348"/>
        <v>945</v>
      </c>
      <c r="AP117" s="116">
        <f t="shared" si="348"/>
        <v>970</v>
      </c>
      <c r="AR117" s="428" t="s">
        <v>133</v>
      </c>
      <c r="AS117" s="116">
        <v>0</v>
      </c>
      <c r="AT117" s="116">
        <v>0</v>
      </c>
      <c r="AU117" s="116">
        <v>0</v>
      </c>
      <c r="AV117" s="116">
        <v>0</v>
      </c>
      <c r="AW117" s="116">
        <v>0</v>
      </c>
      <c r="AX117" s="116">
        <v>0</v>
      </c>
      <c r="AY117" s="116">
        <v>0</v>
      </c>
      <c r="AZ117" s="116">
        <v>0</v>
      </c>
      <c r="BA117" s="116">
        <v>0</v>
      </c>
      <c r="BB117" s="116">
        <v>0</v>
      </c>
      <c r="BC117" s="116">
        <v>0</v>
      </c>
      <c r="BD117" s="522">
        <v>0</v>
      </c>
      <c r="BE117" s="116">
        <v>0</v>
      </c>
      <c r="BF117" s="116">
        <v>0</v>
      </c>
      <c r="BG117" s="116">
        <v>0</v>
      </c>
      <c r="BH117" s="116">
        <v>0</v>
      </c>
      <c r="BI117" s="116">
        <v>0</v>
      </c>
      <c r="BJ117" s="116"/>
      <c r="BL117" s="701"/>
      <c r="BM117" s="526" t="s">
        <v>71</v>
      </c>
      <c r="BN117" s="527">
        <v>355</v>
      </c>
      <c r="BO117" s="528">
        <v>362</v>
      </c>
      <c r="BP117" s="528">
        <v>370</v>
      </c>
      <c r="BQ117" s="527">
        <v>376</v>
      </c>
      <c r="BR117" s="528">
        <v>378</v>
      </c>
      <c r="BS117" s="528">
        <v>364</v>
      </c>
      <c r="BT117" s="528">
        <v>372</v>
      </c>
      <c r="BU117" s="528">
        <v>381</v>
      </c>
      <c r="BV117" s="527">
        <v>356</v>
      </c>
      <c r="BW117" s="527">
        <v>314</v>
      </c>
      <c r="BX117" s="528">
        <v>337</v>
      </c>
      <c r="BY117" s="599">
        <v>361</v>
      </c>
      <c r="BZ117" s="528">
        <v>442</v>
      </c>
      <c r="CA117" s="528">
        <v>497</v>
      </c>
      <c r="CB117" s="528">
        <v>469</v>
      </c>
      <c r="CC117" s="528">
        <v>427</v>
      </c>
      <c r="CD117" s="528">
        <v>390</v>
      </c>
      <c r="CE117" s="525"/>
      <c r="CF117" s="692"/>
      <c r="CG117" s="526" t="s">
        <v>71</v>
      </c>
      <c r="CH117" s="527">
        <v>362</v>
      </c>
      <c r="CI117" s="528">
        <v>383</v>
      </c>
      <c r="CJ117" s="528">
        <v>402</v>
      </c>
      <c r="CK117" s="527">
        <v>416</v>
      </c>
      <c r="CL117" s="528">
        <v>420</v>
      </c>
      <c r="CM117" s="528">
        <v>416</v>
      </c>
      <c r="CN117" s="528">
        <v>420</v>
      </c>
      <c r="CO117" s="528">
        <v>434</v>
      </c>
      <c r="CP117" s="527">
        <v>472</v>
      </c>
      <c r="CQ117" s="527">
        <v>359</v>
      </c>
      <c r="CR117" s="528">
        <v>394</v>
      </c>
      <c r="CS117" s="528">
        <v>430</v>
      </c>
      <c r="CT117" s="528">
        <v>472</v>
      </c>
      <c r="CU117" s="528">
        <v>493</v>
      </c>
      <c r="CV117" s="528">
        <v>450</v>
      </c>
      <c r="CW117" s="528">
        <v>317</v>
      </c>
      <c r="CX117" s="528">
        <v>301</v>
      </c>
    </row>
    <row r="118" spans="2:103">
      <c r="B118" s="428" t="s">
        <v>11</v>
      </c>
      <c r="C118" s="116">
        <f t="shared" ref="C118:L119" si="349">Z118</f>
        <v>462</v>
      </c>
      <c r="D118" s="116">
        <f t="shared" si="349"/>
        <v>436</v>
      </c>
      <c r="E118" s="116">
        <f t="shared" si="349"/>
        <v>371</v>
      </c>
      <c r="F118" s="116">
        <f t="shared" si="349"/>
        <v>444</v>
      </c>
      <c r="G118" s="116">
        <f t="shared" si="349"/>
        <v>426</v>
      </c>
      <c r="H118" s="116">
        <f t="shared" si="349"/>
        <v>393</v>
      </c>
      <c r="I118" s="116">
        <f t="shared" si="349"/>
        <v>377</v>
      </c>
      <c r="J118" s="116">
        <f t="shared" si="349"/>
        <v>434</v>
      </c>
      <c r="K118" s="116">
        <f t="shared" si="349"/>
        <v>417</v>
      </c>
      <c r="L118" s="116">
        <f t="shared" si="349"/>
        <v>486</v>
      </c>
      <c r="M118" s="116">
        <f t="shared" ref="M118:S119" si="350">AJ118</f>
        <v>416</v>
      </c>
      <c r="N118" s="116">
        <f t="shared" si="350"/>
        <v>467</v>
      </c>
      <c r="O118" s="116">
        <f t="shared" si="350"/>
        <v>441</v>
      </c>
      <c r="P118" s="116">
        <f t="shared" si="350"/>
        <v>380</v>
      </c>
      <c r="Q118" s="116">
        <f t="shared" si="350"/>
        <v>326</v>
      </c>
      <c r="R118" s="375">
        <f t="shared" si="350"/>
        <v>347</v>
      </c>
      <c r="S118" s="116">
        <f t="shared" si="350"/>
        <v>299</v>
      </c>
      <c r="T118" s="445"/>
      <c r="U118" s="433">
        <v>14.200547720266135</v>
      </c>
      <c r="V118" s="116"/>
      <c r="W118" s="360"/>
      <c r="X118" s="360"/>
      <c r="Y118" s="428" t="s">
        <v>11</v>
      </c>
      <c r="Z118" s="116">
        <v>462</v>
      </c>
      <c r="AA118" s="116">
        <v>436</v>
      </c>
      <c r="AB118" s="116">
        <v>371</v>
      </c>
      <c r="AC118" s="116">
        <v>444</v>
      </c>
      <c r="AD118" s="116">
        <v>426</v>
      </c>
      <c r="AE118" s="116">
        <v>393</v>
      </c>
      <c r="AF118" s="116">
        <f t="shared" ref="AF118:AN118" si="351">AY115+AY116</f>
        <v>377</v>
      </c>
      <c r="AG118" s="116">
        <f t="shared" si="351"/>
        <v>434</v>
      </c>
      <c r="AH118" s="434">
        <f t="shared" si="351"/>
        <v>417</v>
      </c>
      <c r="AI118" s="116">
        <f t="shared" si="351"/>
        <v>486</v>
      </c>
      <c r="AJ118" s="116">
        <f t="shared" si="351"/>
        <v>416</v>
      </c>
      <c r="AK118" s="116">
        <f t="shared" si="351"/>
        <v>467</v>
      </c>
      <c r="AL118" s="116">
        <f t="shared" si="351"/>
        <v>441</v>
      </c>
      <c r="AM118" s="434">
        <f t="shared" si="351"/>
        <v>380</v>
      </c>
      <c r="AN118" s="116">
        <f t="shared" si="351"/>
        <v>326</v>
      </c>
      <c r="AO118" s="116">
        <f>BH115+BH116</f>
        <v>347</v>
      </c>
      <c r="AP118" s="116">
        <f>BI115+BI116</f>
        <v>299</v>
      </c>
      <c r="AR118" s="428" t="s">
        <v>165</v>
      </c>
      <c r="AS118" s="116">
        <v>0</v>
      </c>
      <c r="AT118" s="116">
        <v>0</v>
      </c>
      <c r="AU118" s="116">
        <v>0</v>
      </c>
      <c r="AV118" s="116">
        <v>0</v>
      </c>
      <c r="AW118" s="116">
        <v>0</v>
      </c>
      <c r="AX118" s="116">
        <v>0</v>
      </c>
      <c r="AY118" s="116">
        <v>0</v>
      </c>
      <c r="AZ118" s="116">
        <v>0</v>
      </c>
      <c r="BA118" s="116">
        <v>0</v>
      </c>
      <c r="BB118" s="116">
        <v>0</v>
      </c>
      <c r="BC118" s="116">
        <v>0</v>
      </c>
      <c r="BD118" s="522">
        <v>0</v>
      </c>
      <c r="BE118" s="116">
        <v>0</v>
      </c>
      <c r="BF118" s="116">
        <v>0</v>
      </c>
      <c r="BG118" s="116">
        <v>0</v>
      </c>
      <c r="BH118" s="116">
        <v>0</v>
      </c>
      <c r="BI118" s="116">
        <v>0</v>
      </c>
      <c r="BJ118" s="116"/>
      <c r="BL118" s="702"/>
      <c r="BM118" s="533" t="s">
        <v>53</v>
      </c>
      <c r="BN118" s="534">
        <f>BN115+BN117+$W$12*BN116</f>
        <v>422</v>
      </c>
      <c r="BO118" s="535">
        <f t="shared" ref="BO118" si="352">BO115+BO117+$W$12*BO116</f>
        <v>409</v>
      </c>
      <c r="BP118" s="535">
        <f t="shared" ref="BP118" si="353">BP115+BP117+$W$12*BP116</f>
        <v>425</v>
      </c>
      <c r="BQ118" s="534">
        <f t="shared" ref="BQ118" si="354">BQ115+BQ117+$W$12*BQ116</f>
        <v>446</v>
      </c>
      <c r="BR118" s="535">
        <f t="shared" ref="BR118" si="355">BR115+BR117+$W$12*BR116</f>
        <v>431</v>
      </c>
      <c r="BS118" s="535">
        <f t="shared" ref="BS118" si="356">BS115+BS117+$W$12*BS116</f>
        <v>412</v>
      </c>
      <c r="BT118" s="535">
        <f t="shared" ref="BT118" si="357">BT115+BT117+$W$12*BT116</f>
        <v>426</v>
      </c>
      <c r="BU118" s="536">
        <f t="shared" ref="BU118" si="358">BU115+BU117+$W$12*BU116</f>
        <v>447</v>
      </c>
      <c r="BV118" s="536">
        <f t="shared" ref="BV118" si="359">BV115+BV117+$W$12*BV116</f>
        <v>399</v>
      </c>
      <c r="BW118" s="536">
        <f t="shared" ref="BW118" si="360">BW115+BW117+$W$12*BW116</f>
        <v>356</v>
      </c>
      <c r="BX118" s="535">
        <v>373</v>
      </c>
      <c r="BY118" s="600">
        <v>409</v>
      </c>
      <c r="BZ118" s="537">
        <v>481.5</v>
      </c>
      <c r="CA118" s="537">
        <f t="shared" ref="CA118" si="361">CA115+CA117+$W$12*CA116</f>
        <v>533</v>
      </c>
      <c r="CB118" s="537">
        <f t="shared" ref="CB118:CD118" si="362">CB115+CB117+$W$12*CB116</f>
        <v>483</v>
      </c>
      <c r="CC118" s="537">
        <f t="shared" si="362"/>
        <v>433</v>
      </c>
      <c r="CD118" s="537">
        <f t="shared" si="362"/>
        <v>391.5</v>
      </c>
      <c r="CE118" s="525"/>
      <c r="CF118" s="693"/>
      <c r="CG118" s="523" t="s">
        <v>53</v>
      </c>
      <c r="CH118" s="536">
        <f t="shared" ref="CH118" si="363">CH115+CH117+$W$12*CH116</f>
        <v>464</v>
      </c>
      <c r="CI118" s="536">
        <f t="shared" ref="CI118" si="364">CI115+CI117+$W$12*CI116</f>
        <v>454</v>
      </c>
      <c r="CJ118" s="536">
        <f t="shared" ref="CJ118" si="365">CJ115+CJ117+$W$12*CJ116</f>
        <v>487</v>
      </c>
      <c r="CK118" s="536">
        <f t="shared" ref="CK118" si="366">CK115+CK117+$W$12*CK116</f>
        <v>534</v>
      </c>
      <c r="CL118" s="536">
        <f t="shared" ref="CL118" si="367">CL115+CL117+$W$12*CL116</f>
        <v>505</v>
      </c>
      <c r="CM118" s="536">
        <f t="shared" ref="CM118" si="368">CM115+CM117+$W$12*CM116</f>
        <v>498</v>
      </c>
      <c r="CN118" s="536">
        <f t="shared" ref="CN118" si="369">CN115+CN117+$W$12*CN116</f>
        <v>510</v>
      </c>
      <c r="CO118" s="536">
        <f t="shared" ref="CO118" si="370">CO115+CO117+$W$12*CO116</f>
        <v>546</v>
      </c>
      <c r="CP118" s="536">
        <f t="shared" ref="CP118" si="371">CP115+CP117+$W$12*CP116</f>
        <v>583</v>
      </c>
      <c r="CQ118" s="536">
        <v>451</v>
      </c>
      <c r="CR118" s="536">
        <v>492</v>
      </c>
      <c r="CS118" s="536">
        <v>510.5</v>
      </c>
      <c r="CT118" s="536">
        <v>561</v>
      </c>
      <c r="CU118" s="536">
        <f t="shared" ref="CU118" si="372">CU115+CU117+$W$12*CU116</f>
        <v>536</v>
      </c>
      <c r="CV118" s="536">
        <f t="shared" ref="CV118:CX118" si="373">CV115+CV117+$W$12*CV116</f>
        <v>476.5</v>
      </c>
      <c r="CW118" s="536">
        <f t="shared" si="373"/>
        <v>325</v>
      </c>
      <c r="CX118" s="536">
        <f t="shared" si="373"/>
        <v>301.5</v>
      </c>
    </row>
    <row r="119" spans="2:103">
      <c r="B119" s="428" t="s">
        <v>12</v>
      </c>
      <c r="C119" s="116">
        <f t="shared" si="349"/>
        <v>46</v>
      </c>
      <c r="D119" s="116">
        <f t="shared" si="349"/>
        <v>48</v>
      </c>
      <c r="E119" s="116">
        <f t="shared" si="349"/>
        <v>46</v>
      </c>
      <c r="F119" s="116">
        <f t="shared" si="349"/>
        <v>50</v>
      </c>
      <c r="G119" s="116">
        <f t="shared" si="349"/>
        <v>60</v>
      </c>
      <c r="H119" s="116">
        <f t="shared" si="349"/>
        <v>79</v>
      </c>
      <c r="I119" s="116">
        <f t="shared" si="349"/>
        <v>67</v>
      </c>
      <c r="J119" s="116">
        <f t="shared" si="349"/>
        <v>72</v>
      </c>
      <c r="K119" s="116">
        <f t="shared" si="349"/>
        <v>66</v>
      </c>
      <c r="L119" s="116">
        <f t="shared" si="349"/>
        <v>85</v>
      </c>
      <c r="M119" s="116">
        <f t="shared" si="350"/>
        <v>54</v>
      </c>
      <c r="N119" s="116">
        <f t="shared" si="350"/>
        <v>77</v>
      </c>
      <c r="O119" s="116">
        <f t="shared" si="350"/>
        <v>73</v>
      </c>
      <c r="P119" s="116">
        <f t="shared" si="350"/>
        <v>75</v>
      </c>
      <c r="Q119" s="116">
        <f t="shared" si="350"/>
        <v>75</v>
      </c>
      <c r="R119" s="375">
        <f t="shared" si="350"/>
        <v>93</v>
      </c>
      <c r="S119" s="116">
        <f t="shared" si="350"/>
        <v>85</v>
      </c>
      <c r="T119" s="449"/>
      <c r="U119" s="433">
        <v>2887392.3295824509</v>
      </c>
      <c r="V119" s="451"/>
      <c r="W119" s="360"/>
      <c r="X119" s="360"/>
      <c r="Y119" s="428" t="s">
        <v>12</v>
      </c>
      <c r="Z119" s="116">
        <v>46</v>
      </c>
      <c r="AA119" s="116">
        <v>48</v>
      </c>
      <c r="AB119" s="116">
        <v>46</v>
      </c>
      <c r="AC119" s="116">
        <v>50</v>
      </c>
      <c r="AD119" s="116">
        <v>60</v>
      </c>
      <c r="AE119" s="116">
        <v>79</v>
      </c>
      <c r="AF119" s="116">
        <f t="shared" ref="AF119:AN119" si="374">SUM(AY117:AY119)</f>
        <v>67</v>
      </c>
      <c r="AG119" s="116">
        <f t="shared" si="374"/>
        <v>72</v>
      </c>
      <c r="AH119" s="434">
        <f t="shared" si="374"/>
        <v>66</v>
      </c>
      <c r="AI119" s="116">
        <f t="shared" si="374"/>
        <v>85</v>
      </c>
      <c r="AJ119" s="116">
        <f t="shared" si="374"/>
        <v>54</v>
      </c>
      <c r="AK119" s="116">
        <f t="shared" si="374"/>
        <v>77</v>
      </c>
      <c r="AL119" s="116">
        <f t="shared" si="374"/>
        <v>73</v>
      </c>
      <c r="AM119" s="434">
        <f t="shared" si="374"/>
        <v>75</v>
      </c>
      <c r="AN119" s="116">
        <f t="shared" si="374"/>
        <v>75</v>
      </c>
      <c r="AO119" s="116">
        <f>SUM(BH117:BH119)</f>
        <v>93</v>
      </c>
      <c r="AP119" s="116">
        <f>SUM(BI117:BI119)</f>
        <v>85</v>
      </c>
      <c r="AR119" s="442" t="s">
        <v>134</v>
      </c>
      <c r="AS119" s="443">
        <v>46</v>
      </c>
      <c r="AT119" s="443">
        <v>48</v>
      </c>
      <c r="AU119" s="443">
        <v>46</v>
      </c>
      <c r="AV119" s="443">
        <v>50</v>
      </c>
      <c r="AW119" s="443">
        <v>60</v>
      </c>
      <c r="AX119" s="443">
        <v>79</v>
      </c>
      <c r="AY119" s="443">
        <v>67</v>
      </c>
      <c r="AZ119" s="443">
        <v>72</v>
      </c>
      <c r="BA119" s="443">
        <v>66</v>
      </c>
      <c r="BB119" s="443">
        <v>85</v>
      </c>
      <c r="BC119" s="443">
        <v>54</v>
      </c>
      <c r="BD119" s="592">
        <v>77</v>
      </c>
      <c r="BE119" s="443">
        <v>73</v>
      </c>
      <c r="BF119" s="443">
        <v>75</v>
      </c>
      <c r="BG119" s="443">
        <v>75</v>
      </c>
      <c r="BH119" s="443">
        <v>93</v>
      </c>
      <c r="BI119" s="443">
        <v>85</v>
      </c>
      <c r="BJ119" s="116"/>
      <c r="BL119" s="700" t="s">
        <v>100</v>
      </c>
      <c r="BM119" s="526" t="s">
        <v>72</v>
      </c>
      <c r="BN119" s="527">
        <v>113</v>
      </c>
      <c r="BO119" s="528">
        <v>98</v>
      </c>
      <c r="BP119" s="528">
        <v>91</v>
      </c>
      <c r="BQ119" s="527">
        <v>97</v>
      </c>
      <c r="BR119" s="528">
        <v>80</v>
      </c>
      <c r="BS119" s="528">
        <v>105</v>
      </c>
      <c r="BT119" s="528">
        <v>80</v>
      </c>
      <c r="BU119" s="529">
        <v>91</v>
      </c>
      <c r="BV119" s="529">
        <v>78</v>
      </c>
      <c r="BW119" s="529">
        <v>48</v>
      </c>
      <c r="BX119" s="529">
        <v>46</v>
      </c>
      <c r="BY119" s="597">
        <v>48</v>
      </c>
      <c r="BZ119" s="529">
        <v>38</v>
      </c>
      <c r="CA119" s="529">
        <v>32</v>
      </c>
      <c r="CB119" s="529">
        <v>38</v>
      </c>
      <c r="CC119" s="529">
        <v>18</v>
      </c>
      <c r="CD119" s="529">
        <v>24</v>
      </c>
      <c r="CE119" s="525"/>
      <c r="CF119" s="694" t="s">
        <v>52</v>
      </c>
      <c r="CG119" s="526" t="s">
        <v>72</v>
      </c>
      <c r="CH119" s="527">
        <v>841</v>
      </c>
      <c r="CI119" s="528">
        <v>744</v>
      </c>
      <c r="CJ119" s="528">
        <v>756</v>
      </c>
      <c r="CK119" s="527">
        <v>839</v>
      </c>
      <c r="CL119" s="528">
        <v>725</v>
      </c>
      <c r="CM119" s="528">
        <v>722</v>
      </c>
      <c r="CN119" s="528">
        <v>616</v>
      </c>
      <c r="CO119" s="527">
        <v>628</v>
      </c>
      <c r="CP119" s="527">
        <v>563</v>
      </c>
      <c r="CQ119" s="527">
        <v>574</v>
      </c>
      <c r="CR119" s="527">
        <v>553</v>
      </c>
      <c r="CS119" s="527">
        <v>549</v>
      </c>
      <c r="CT119" s="527">
        <v>478</v>
      </c>
      <c r="CU119" s="527">
        <v>440</v>
      </c>
      <c r="CV119" s="527">
        <v>387</v>
      </c>
      <c r="CW119" s="527">
        <v>298</v>
      </c>
      <c r="CX119" s="527">
        <v>257</v>
      </c>
    </row>
    <row r="120" spans="2:103">
      <c r="B120" s="428" t="s">
        <v>164</v>
      </c>
      <c r="C120" s="441"/>
      <c r="D120" s="441"/>
      <c r="E120" s="441"/>
      <c r="F120" s="441">
        <f t="shared" ref="F120:S122" si="375">AC120</f>
        <v>25359974</v>
      </c>
      <c r="G120" s="441">
        <f t="shared" si="375"/>
        <v>28476463</v>
      </c>
      <c r="H120" s="441">
        <f t="shared" si="375"/>
        <v>29514410</v>
      </c>
      <c r="I120" s="441">
        <f t="shared" si="375"/>
        <v>33644726</v>
      </c>
      <c r="J120" s="441">
        <f t="shared" si="375"/>
        <v>31029229</v>
      </c>
      <c r="K120" s="441">
        <f t="shared" si="375"/>
        <v>27124264.649999999</v>
      </c>
      <c r="L120" s="441">
        <f t="shared" si="375"/>
        <v>33662724.359999999</v>
      </c>
      <c r="M120" s="441">
        <f t="shared" si="375"/>
        <v>35273004.649999991</v>
      </c>
      <c r="N120" s="441">
        <f t="shared" si="375"/>
        <v>39001830.910000004</v>
      </c>
      <c r="O120" s="441">
        <f t="shared" si="375"/>
        <v>33814963.43</v>
      </c>
      <c r="P120" s="441">
        <f t="shared" si="375"/>
        <v>34220933</v>
      </c>
      <c r="Q120" s="441">
        <f t="shared" si="375"/>
        <v>32198776</v>
      </c>
      <c r="R120" s="505">
        <f t="shared" si="375"/>
        <v>30685424</v>
      </c>
      <c r="S120" s="444"/>
      <c r="T120" s="213"/>
      <c r="U120" s="446">
        <v>0.95353010681765982</v>
      </c>
      <c r="V120" s="360"/>
      <c r="W120" s="360"/>
      <c r="X120" s="360"/>
      <c r="Y120" s="428" t="s">
        <v>164</v>
      </c>
      <c r="Z120" s="441"/>
      <c r="AA120" s="441"/>
      <c r="AB120" s="441"/>
      <c r="AC120" s="441">
        <v>25359974</v>
      </c>
      <c r="AD120" s="441">
        <v>28476463</v>
      </c>
      <c r="AE120" s="441">
        <v>29514410</v>
      </c>
      <c r="AF120" s="441">
        <v>33644726</v>
      </c>
      <c r="AG120" s="441">
        <v>31029229</v>
      </c>
      <c r="AH120" s="447">
        <v>27124264.649999999</v>
      </c>
      <c r="AI120" s="441">
        <v>33662724.359999999</v>
      </c>
      <c r="AJ120" s="441">
        <v>35273004.649999991</v>
      </c>
      <c r="AK120" s="441">
        <v>39001830.910000004</v>
      </c>
      <c r="AL120" s="441">
        <v>33814963.43</v>
      </c>
      <c r="AM120" s="447">
        <v>34220933</v>
      </c>
      <c r="AN120" s="441">
        <v>32198776</v>
      </c>
      <c r="AO120" s="441">
        <v>30685424</v>
      </c>
      <c r="AP120" s="441"/>
      <c r="BJ120" s="116"/>
      <c r="BL120" s="701"/>
      <c r="BM120" s="526" t="s">
        <v>73</v>
      </c>
      <c r="BN120" s="527">
        <v>143</v>
      </c>
      <c r="BO120" s="528">
        <v>113</v>
      </c>
      <c r="BP120" s="528">
        <v>177</v>
      </c>
      <c r="BQ120" s="527">
        <v>131</v>
      </c>
      <c r="BR120" s="528">
        <v>107</v>
      </c>
      <c r="BS120" s="528">
        <v>147</v>
      </c>
      <c r="BT120" s="528">
        <v>134</v>
      </c>
      <c r="BU120" s="527">
        <v>124</v>
      </c>
      <c r="BV120" s="527">
        <v>127</v>
      </c>
      <c r="BW120" s="527">
        <v>103</v>
      </c>
      <c r="BX120" s="527">
        <v>120</v>
      </c>
      <c r="BY120" s="598">
        <v>85</v>
      </c>
      <c r="BZ120" s="527">
        <v>89</v>
      </c>
      <c r="CA120" s="527">
        <v>61</v>
      </c>
      <c r="CB120" s="527">
        <v>48</v>
      </c>
      <c r="CC120" s="527">
        <v>41</v>
      </c>
      <c r="CD120" s="527">
        <v>23</v>
      </c>
      <c r="CE120" s="525"/>
      <c r="CF120" s="692"/>
      <c r="CG120" s="526" t="s">
        <v>73</v>
      </c>
      <c r="CH120" s="527">
        <v>695</v>
      </c>
      <c r="CI120" s="528">
        <v>591</v>
      </c>
      <c r="CJ120" s="528">
        <v>706</v>
      </c>
      <c r="CK120" s="527">
        <v>653</v>
      </c>
      <c r="CL120" s="528">
        <v>597</v>
      </c>
      <c r="CM120" s="528">
        <v>646</v>
      </c>
      <c r="CN120" s="528">
        <v>505</v>
      </c>
      <c r="CO120" s="527">
        <v>598</v>
      </c>
      <c r="CP120" s="527">
        <v>553</v>
      </c>
      <c r="CQ120" s="527">
        <v>534</v>
      </c>
      <c r="CR120" s="527">
        <v>518</v>
      </c>
      <c r="CS120" s="527">
        <v>543</v>
      </c>
      <c r="CT120" s="527">
        <v>535</v>
      </c>
      <c r="CU120" s="527">
        <v>413</v>
      </c>
      <c r="CV120" s="527">
        <v>439</v>
      </c>
      <c r="CW120" s="527">
        <v>384</v>
      </c>
      <c r="CX120" s="527">
        <v>241</v>
      </c>
    </row>
    <row r="121" spans="2:103">
      <c r="B121" s="428" t="s">
        <v>16</v>
      </c>
      <c r="C121" s="445">
        <f t="shared" ref="C121:E122" si="376">Z121</f>
        <v>16.590462459141047</v>
      </c>
      <c r="D121" s="445">
        <f t="shared" si="376"/>
        <v>16.965314676756449</v>
      </c>
      <c r="E121" s="445">
        <f t="shared" si="376"/>
        <v>17.089214463197617</v>
      </c>
      <c r="F121" s="445">
        <f t="shared" si="375"/>
        <v>17.857142857142858</v>
      </c>
      <c r="G121" s="445">
        <f t="shared" si="375"/>
        <v>18.43617200136822</v>
      </c>
      <c r="H121" s="445">
        <f t="shared" si="375"/>
        <v>18.323922899340804</v>
      </c>
      <c r="I121" s="445">
        <f t="shared" si="375"/>
        <v>17.94061837876114</v>
      </c>
      <c r="J121" s="445">
        <f t="shared" si="375"/>
        <v>17.80473171285411</v>
      </c>
      <c r="K121" s="445">
        <f t="shared" si="375"/>
        <v>18.275434455880085</v>
      </c>
      <c r="L121" s="445">
        <f t="shared" si="375"/>
        <v>15.416982243541193</v>
      </c>
      <c r="M121" s="445">
        <f t="shared" si="375"/>
        <v>15.793091321792229</v>
      </c>
      <c r="N121" s="445">
        <f t="shared" si="375"/>
        <v>16.174903163750749</v>
      </c>
      <c r="O121" s="445">
        <f t="shared" si="375"/>
        <v>19.268854907308206</v>
      </c>
      <c r="P121" s="445">
        <f t="shared" si="375"/>
        <v>19.736511709660682</v>
      </c>
      <c r="Q121" s="445">
        <f t="shared" si="375"/>
        <v>21.346974525260428</v>
      </c>
      <c r="R121" s="506">
        <f t="shared" si="375"/>
        <v>19.287968723617048</v>
      </c>
      <c r="S121" s="445">
        <f t="shared" si="375"/>
        <v>19.734461080653592</v>
      </c>
      <c r="T121" s="213"/>
      <c r="U121" s="450">
        <v>2.5029614809059666</v>
      </c>
      <c r="V121" s="360"/>
      <c r="W121" s="360"/>
      <c r="X121" s="360"/>
      <c r="Y121" s="428" t="s">
        <v>16</v>
      </c>
      <c r="Z121" s="445">
        <v>16.590462459141047</v>
      </c>
      <c r="AA121" s="445">
        <v>16.965314676756449</v>
      </c>
      <c r="AB121" s="445">
        <v>17.089214463197617</v>
      </c>
      <c r="AC121" s="445">
        <v>17.857142857142858</v>
      </c>
      <c r="AD121" s="445">
        <v>18.43617200136822</v>
      </c>
      <c r="AE121" s="445">
        <v>18.323922899340804</v>
      </c>
      <c r="AF121" s="445">
        <v>17.94061837876114</v>
      </c>
      <c r="AG121" s="445">
        <v>17.80473171285411</v>
      </c>
      <c r="AH121" s="452">
        <f>(BA112+BA114+$W$12*BA113)/DJ10*100</f>
        <v>18.275434455880085</v>
      </c>
      <c r="AI121" s="445">
        <f>(BB112+BB114+$W$12*BB113)/DK10*100</f>
        <v>15.416982243541193</v>
      </c>
      <c r="AJ121" s="445">
        <v>15.793091321792229</v>
      </c>
      <c r="AK121" s="445">
        <v>16.174903163750749</v>
      </c>
      <c r="AL121" s="445">
        <v>19.268854907308206</v>
      </c>
      <c r="AM121" s="452">
        <f>(BE112+BF114+$W$12*BF113)/DO10*100</f>
        <v>19.736511709660682</v>
      </c>
      <c r="AN121" s="445">
        <f>(BF112+BG114+$W$12*BG113)/DP10*100</f>
        <v>21.346974525260428</v>
      </c>
      <c r="AO121" s="445">
        <f>(BG112+BH114+$W$12*BH113)/DQ10*100</f>
        <v>19.287968723617048</v>
      </c>
      <c r="AP121" s="445">
        <f>(BH112+BI114+$W$12*BI113)/DR10*100</f>
        <v>19.734461080653592</v>
      </c>
      <c r="BJ121" s="116"/>
      <c r="BL121" s="701"/>
      <c r="BM121" s="526" t="s">
        <v>74</v>
      </c>
      <c r="BN121" s="527">
        <v>177</v>
      </c>
      <c r="BO121" s="528">
        <v>184</v>
      </c>
      <c r="BP121" s="528">
        <v>197</v>
      </c>
      <c r="BQ121" s="527">
        <v>250</v>
      </c>
      <c r="BR121" s="528">
        <v>183</v>
      </c>
      <c r="BS121" s="528">
        <v>208</v>
      </c>
      <c r="BT121" s="528">
        <v>184</v>
      </c>
      <c r="BU121" s="527">
        <v>236</v>
      </c>
      <c r="BV121" s="527">
        <v>212</v>
      </c>
      <c r="BW121" s="527">
        <v>207</v>
      </c>
      <c r="BX121" s="527">
        <v>192</v>
      </c>
      <c r="BY121" s="598">
        <v>191</v>
      </c>
      <c r="BZ121" s="527">
        <v>154</v>
      </c>
      <c r="CA121" s="527">
        <v>124</v>
      </c>
      <c r="CB121" s="527">
        <v>120</v>
      </c>
      <c r="CC121" s="527">
        <v>87</v>
      </c>
      <c r="CD121" s="527">
        <v>86</v>
      </c>
      <c r="CE121" s="525"/>
      <c r="CF121" s="692"/>
      <c r="CG121" s="526" t="s">
        <v>74</v>
      </c>
      <c r="CH121" s="527">
        <v>585</v>
      </c>
      <c r="CI121" s="528">
        <v>559</v>
      </c>
      <c r="CJ121" s="528">
        <v>615</v>
      </c>
      <c r="CK121" s="527">
        <v>671</v>
      </c>
      <c r="CL121" s="528">
        <v>566</v>
      </c>
      <c r="CM121" s="528">
        <v>647</v>
      </c>
      <c r="CN121" s="528">
        <v>606</v>
      </c>
      <c r="CO121" s="527">
        <v>616</v>
      </c>
      <c r="CP121" s="527">
        <v>605</v>
      </c>
      <c r="CQ121" s="527">
        <v>659</v>
      </c>
      <c r="CR121" s="527">
        <v>587</v>
      </c>
      <c r="CS121" s="527">
        <v>565</v>
      </c>
      <c r="CT121" s="527">
        <v>584</v>
      </c>
      <c r="CU121" s="527">
        <v>533</v>
      </c>
      <c r="CV121" s="527">
        <v>483</v>
      </c>
      <c r="CW121" s="527">
        <v>459</v>
      </c>
      <c r="CX121" s="527">
        <v>407</v>
      </c>
    </row>
    <row r="122" spans="2:103" ht="18" customHeight="1">
      <c r="B122" s="442" t="s">
        <v>17</v>
      </c>
      <c r="C122" s="453">
        <f t="shared" si="376"/>
        <v>0.46199261992619928</v>
      </c>
      <c r="D122" s="453">
        <f t="shared" si="376"/>
        <v>0.43317230273752011</v>
      </c>
      <c r="E122" s="453">
        <f t="shared" si="376"/>
        <v>0.42619047619047618</v>
      </c>
      <c r="F122" s="453">
        <f t="shared" si="375"/>
        <v>0.39127105666156203</v>
      </c>
      <c r="G122" s="453">
        <f t="shared" si="375"/>
        <v>0.42722602739726029</v>
      </c>
      <c r="H122" s="453">
        <f t="shared" si="375"/>
        <v>0.37968359700249793</v>
      </c>
      <c r="I122" s="453">
        <f t="shared" si="375"/>
        <v>0.43061396131202689</v>
      </c>
      <c r="J122" s="453">
        <f t="shared" si="375"/>
        <v>0.43127147766323026</v>
      </c>
      <c r="K122" s="453">
        <f t="shared" si="375"/>
        <v>0.40163934426229508</v>
      </c>
      <c r="L122" s="453">
        <f t="shared" si="375"/>
        <v>0.4095796676441838</v>
      </c>
      <c r="M122" s="453">
        <f t="shared" si="375"/>
        <v>0.34176245210727968</v>
      </c>
      <c r="N122" s="453">
        <f t="shared" si="375"/>
        <v>0.33950617283950618</v>
      </c>
      <c r="O122" s="453">
        <f t="shared" si="375"/>
        <v>0.33018056749785041</v>
      </c>
      <c r="P122" s="453">
        <f t="shared" si="375"/>
        <v>0.36465517241379308</v>
      </c>
      <c r="Q122" s="453">
        <f t="shared" si="375"/>
        <v>0.38930722891566266</v>
      </c>
      <c r="R122" s="507">
        <f t="shared" si="375"/>
        <v>0.38171355498721227</v>
      </c>
      <c r="S122" s="453">
        <f t="shared" si="375"/>
        <v>0.3946360153256705</v>
      </c>
      <c r="T122" s="213"/>
      <c r="U122" s="82"/>
      <c r="V122" s="360"/>
      <c r="W122" s="360"/>
      <c r="X122" s="360"/>
      <c r="Y122" s="442" t="s">
        <v>17</v>
      </c>
      <c r="Z122" s="453">
        <v>0.46199261992619928</v>
      </c>
      <c r="AA122" s="453">
        <v>0.43317230273752011</v>
      </c>
      <c r="AB122" s="453">
        <v>0.42619047619047618</v>
      </c>
      <c r="AC122" s="453">
        <v>0.39127105666156203</v>
      </c>
      <c r="AD122" s="453">
        <v>0.42722602739726029</v>
      </c>
      <c r="AE122" s="453">
        <v>0.37968359700249793</v>
      </c>
      <c r="AF122" s="453">
        <v>0.43061396131202689</v>
      </c>
      <c r="AG122" s="453">
        <v>0.43127147766323026</v>
      </c>
      <c r="AH122" s="454">
        <v>0.40163934426229508</v>
      </c>
      <c r="AI122" s="453">
        <v>0.4095796676441838</v>
      </c>
      <c r="AJ122" s="453">
        <v>0.34176245210727968</v>
      </c>
      <c r="AK122" s="453">
        <v>0.33950617283950618</v>
      </c>
      <c r="AL122" s="453">
        <v>0.33018056749785041</v>
      </c>
      <c r="AM122" s="454">
        <v>0.36465517241379308</v>
      </c>
      <c r="AN122" s="453">
        <v>0.38930722891566266</v>
      </c>
      <c r="AO122" s="453">
        <v>0.38171355498721227</v>
      </c>
      <c r="AP122" s="453">
        <v>0.3946360153256705</v>
      </c>
      <c r="AQ122" s="213"/>
      <c r="BJ122" s="116"/>
      <c r="BL122" s="701"/>
      <c r="BM122" s="526" t="s">
        <v>36</v>
      </c>
      <c r="BN122" s="527">
        <v>46</v>
      </c>
      <c r="BO122" s="528">
        <v>36</v>
      </c>
      <c r="BP122" s="528">
        <v>44</v>
      </c>
      <c r="BQ122" s="527">
        <v>66</v>
      </c>
      <c r="BR122" s="528">
        <v>41</v>
      </c>
      <c r="BS122" s="528">
        <v>52</v>
      </c>
      <c r="BT122" s="528">
        <v>55</v>
      </c>
      <c r="BU122" s="528">
        <v>66</v>
      </c>
      <c r="BV122" s="527">
        <v>79</v>
      </c>
      <c r="BW122" s="527">
        <v>60</v>
      </c>
      <c r="BX122" s="528">
        <v>77</v>
      </c>
      <c r="BY122" s="599">
        <v>55</v>
      </c>
      <c r="BZ122" s="528">
        <v>59</v>
      </c>
      <c r="CA122" s="528">
        <v>26</v>
      </c>
      <c r="CB122" s="528">
        <v>21</v>
      </c>
      <c r="CC122" s="528">
        <v>6</v>
      </c>
      <c r="CD122" s="528"/>
      <c r="CE122" s="525"/>
      <c r="CF122" s="692"/>
      <c r="CG122" s="526" t="s">
        <v>36</v>
      </c>
      <c r="CH122" s="527">
        <v>57</v>
      </c>
      <c r="CI122" s="528">
        <v>48</v>
      </c>
      <c r="CJ122" s="528">
        <v>58</v>
      </c>
      <c r="CK122" s="527">
        <v>84</v>
      </c>
      <c r="CL122" s="528">
        <v>50</v>
      </c>
      <c r="CM122" s="528">
        <v>70</v>
      </c>
      <c r="CN122" s="528">
        <v>74</v>
      </c>
      <c r="CO122" s="528">
        <v>86</v>
      </c>
      <c r="CP122" s="527">
        <v>90</v>
      </c>
      <c r="CQ122" s="527">
        <v>70</v>
      </c>
      <c r="CR122" s="528">
        <v>92</v>
      </c>
      <c r="CS122" s="528">
        <v>78</v>
      </c>
      <c r="CT122" s="528">
        <v>72</v>
      </c>
      <c r="CU122" s="528">
        <v>44</v>
      </c>
      <c r="CV122" s="528">
        <v>29</v>
      </c>
      <c r="CW122" s="528">
        <v>9</v>
      </c>
      <c r="CX122" s="528"/>
    </row>
    <row r="123" spans="2:103" ht="18" customHeight="1">
      <c r="G123" s="360"/>
      <c r="H123" s="360"/>
      <c r="I123" s="360"/>
      <c r="J123" s="360"/>
      <c r="K123" s="360"/>
      <c r="L123" s="360"/>
      <c r="M123" s="360"/>
      <c r="N123" s="360"/>
      <c r="O123" s="360"/>
      <c r="P123" s="360"/>
      <c r="Q123" s="360"/>
      <c r="R123" s="372"/>
      <c r="S123" s="538">
        <f>S122-R122</f>
        <v>1.292246033845823E-2</v>
      </c>
      <c r="T123" s="213"/>
      <c r="U123" s="82"/>
      <c r="V123" s="360"/>
      <c r="W123" s="360"/>
      <c r="X123" s="360"/>
      <c r="AN123" s="213"/>
      <c r="AO123" s="213"/>
      <c r="AP123" s="213"/>
      <c r="BJ123" s="116"/>
      <c r="BL123" s="701"/>
      <c r="BM123" s="532" t="s">
        <v>162</v>
      </c>
      <c r="BN123" s="527">
        <v>0</v>
      </c>
      <c r="BO123" s="528">
        <v>0</v>
      </c>
      <c r="BP123" s="528">
        <v>0</v>
      </c>
      <c r="BQ123" s="527">
        <v>0</v>
      </c>
      <c r="BR123" s="528">
        <v>0</v>
      </c>
      <c r="BS123" s="528">
        <v>0</v>
      </c>
      <c r="BT123" s="528">
        <v>0</v>
      </c>
      <c r="BU123" s="528">
        <v>0</v>
      </c>
      <c r="BV123" s="527">
        <v>0</v>
      </c>
      <c r="BW123" s="528">
        <v>0</v>
      </c>
      <c r="BX123" s="527">
        <v>0</v>
      </c>
      <c r="BY123" s="599">
        <v>9</v>
      </c>
      <c r="BZ123" s="528">
        <v>18</v>
      </c>
      <c r="CA123" s="528">
        <v>7</v>
      </c>
      <c r="CB123" s="528">
        <v>5</v>
      </c>
      <c r="CC123" s="528">
        <v>4</v>
      </c>
      <c r="CD123" s="528">
        <v>1</v>
      </c>
      <c r="CE123" s="525"/>
      <c r="CF123" s="692"/>
      <c r="CG123" s="532" t="s">
        <v>162</v>
      </c>
      <c r="CH123" s="527">
        <v>0</v>
      </c>
      <c r="CI123" s="528">
        <v>0</v>
      </c>
      <c r="CJ123" s="528">
        <v>0</v>
      </c>
      <c r="CK123" s="527">
        <v>0</v>
      </c>
      <c r="CL123" s="528">
        <v>0</v>
      </c>
      <c r="CM123" s="528">
        <v>0</v>
      </c>
      <c r="CN123" s="528">
        <v>0</v>
      </c>
      <c r="CO123" s="528">
        <v>0</v>
      </c>
      <c r="CP123" s="527">
        <v>0</v>
      </c>
      <c r="CQ123" s="528">
        <v>0</v>
      </c>
      <c r="CR123" s="527">
        <v>0</v>
      </c>
      <c r="CS123" s="528">
        <v>17</v>
      </c>
      <c r="CT123" s="528">
        <v>27</v>
      </c>
      <c r="CU123" s="528">
        <v>16</v>
      </c>
      <c r="CV123" s="528">
        <v>11</v>
      </c>
      <c r="CW123" s="528">
        <v>10</v>
      </c>
      <c r="CX123" s="528">
        <v>4</v>
      </c>
    </row>
    <row r="124" spans="2:103">
      <c r="G124" s="360"/>
      <c r="H124" s="360"/>
      <c r="I124" s="360"/>
      <c r="J124" s="360"/>
      <c r="K124" s="360"/>
      <c r="L124" s="360"/>
      <c r="M124" s="360"/>
      <c r="N124" s="360"/>
      <c r="O124" s="360"/>
      <c r="P124" s="360"/>
      <c r="Q124" s="360"/>
      <c r="R124" s="372"/>
      <c r="S124" s="360"/>
      <c r="T124" s="213"/>
      <c r="U124" s="82"/>
      <c r="V124" s="360"/>
      <c r="W124" s="360"/>
      <c r="X124" s="360"/>
      <c r="AN124" s="213"/>
      <c r="AO124" s="213"/>
      <c r="AP124" s="213"/>
      <c r="BL124" s="701"/>
      <c r="BM124" s="526" t="s">
        <v>71</v>
      </c>
      <c r="BN124" s="527">
        <v>185</v>
      </c>
      <c r="BO124" s="528">
        <v>233</v>
      </c>
      <c r="BP124" s="528">
        <v>229</v>
      </c>
      <c r="BQ124" s="527">
        <v>252</v>
      </c>
      <c r="BR124" s="528">
        <v>249</v>
      </c>
      <c r="BS124" s="528">
        <v>283</v>
      </c>
      <c r="BT124" s="528">
        <v>304</v>
      </c>
      <c r="BU124" s="528">
        <v>340</v>
      </c>
      <c r="BV124" s="527">
        <v>373</v>
      </c>
      <c r="BW124" s="527">
        <v>282</v>
      </c>
      <c r="BX124" s="528">
        <v>303</v>
      </c>
      <c r="BY124" s="599">
        <v>336</v>
      </c>
      <c r="BZ124" s="528">
        <v>326</v>
      </c>
      <c r="CA124" s="528">
        <v>300</v>
      </c>
      <c r="CB124" s="528">
        <v>277</v>
      </c>
      <c r="CC124" s="528">
        <v>178</v>
      </c>
      <c r="CD124" s="528">
        <v>197</v>
      </c>
      <c r="CE124" s="525"/>
      <c r="CF124" s="692"/>
      <c r="CG124" s="526" t="s">
        <v>71</v>
      </c>
      <c r="CH124" s="527">
        <v>363</v>
      </c>
      <c r="CI124" s="528">
        <v>445</v>
      </c>
      <c r="CJ124" s="528">
        <v>426</v>
      </c>
      <c r="CK124" s="527">
        <v>464</v>
      </c>
      <c r="CL124" s="528">
        <v>456</v>
      </c>
      <c r="CM124" s="528">
        <v>514</v>
      </c>
      <c r="CN124" s="528">
        <v>560</v>
      </c>
      <c r="CO124" s="528">
        <v>627</v>
      </c>
      <c r="CP124" s="527">
        <v>630</v>
      </c>
      <c r="CQ124" s="527">
        <v>519</v>
      </c>
      <c r="CR124" s="528">
        <v>549</v>
      </c>
      <c r="CS124" s="528">
        <v>603</v>
      </c>
      <c r="CT124" s="528">
        <v>622</v>
      </c>
      <c r="CU124" s="528">
        <v>613</v>
      </c>
      <c r="CV124" s="528">
        <v>573</v>
      </c>
      <c r="CW124" s="528">
        <v>466</v>
      </c>
      <c r="CX124" s="528">
        <v>483</v>
      </c>
    </row>
    <row r="125" spans="2:103">
      <c r="G125" s="360"/>
      <c r="H125" s="360"/>
      <c r="I125" s="360"/>
      <c r="J125" s="360"/>
      <c r="K125" s="360"/>
      <c r="L125" s="360"/>
      <c r="M125" s="360"/>
      <c r="N125" s="360"/>
      <c r="O125" s="360"/>
      <c r="P125" s="360"/>
      <c r="Q125" s="360"/>
      <c r="R125" s="372"/>
      <c r="S125" s="360"/>
      <c r="T125" s="441"/>
      <c r="U125" s="82"/>
      <c r="V125" s="441"/>
      <c r="W125" s="392"/>
      <c r="X125" s="381"/>
      <c r="AN125" s="213"/>
      <c r="AO125" s="213"/>
      <c r="AP125" s="213"/>
      <c r="BL125" s="702"/>
      <c r="BM125" s="533" t="s">
        <v>53</v>
      </c>
      <c r="BN125" s="534">
        <f>BN122+BN124+$W$12*BN123</f>
        <v>231</v>
      </c>
      <c r="BO125" s="535">
        <f t="shared" ref="BO125" si="377">BO122+BO124+$W$12*BO123</f>
        <v>269</v>
      </c>
      <c r="BP125" s="535">
        <f t="shared" ref="BP125" si="378">BP122+BP124+$W$12*BP123</f>
        <v>273</v>
      </c>
      <c r="BQ125" s="534">
        <f t="shared" ref="BQ125" si="379">BQ122+BQ124+$W$12*BQ123</f>
        <v>318</v>
      </c>
      <c r="BR125" s="535">
        <f t="shared" ref="BR125" si="380">BR122+BR124+$W$12*BR123</f>
        <v>290</v>
      </c>
      <c r="BS125" s="535">
        <f t="shared" ref="BS125" si="381">BS122+BS124+$W$12*BS123</f>
        <v>335</v>
      </c>
      <c r="BT125" s="535">
        <f t="shared" ref="BT125" si="382">BT122+BT124+$W$12*BT123</f>
        <v>359</v>
      </c>
      <c r="BU125" s="536">
        <f t="shared" ref="BU125" si="383">BU122+BU124+$W$12*BU123</f>
        <v>406</v>
      </c>
      <c r="BV125" s="536">
        <f t="shared" ref="BV125" si="384">BV122+BV124+$W$12*BV123</f>
        <v>452</v>
      </c>
      <c r="BW125" s="536">
        <f t="shared" ref="BW125" si="385">BW122+BW124+$W$12*BW123</f>
        <v>342</v>
      </c>
      <c r="BX125" s="535">
        <v>380</v>
      </c>
      <c r="BY125" s="600">
        <v>395.5</v>
      </c>
      <c r="BZ125" s="537">
        <v>397</v>
      </c>
      <c r="CA125" s="537">
        <f t="shared" ref="CA125" si="386">CA122+CA124+$W$12*CA123</f>
        <v>329.5</v>
      </c>
      <c r="CB125" s="537">
        <f t="shared" ref="CB125:CD125" si="387">CB122+CB124+$W$12*CB123</f>
        <v>300.5</v>
      </c>
      <c r="CC125" s="537">
        <f t="shared" si="387"/>
        <v>186</v>
      </c>
      <c r="CD125" s="537">
        <f t="shared" si="387"/>
        <v>197.5</v>
      </c>
      <c r="CE125" s="525"/>
      <c r="CF125" s="693"/>
      <c r="CG125" s="523" t="s">
        <v>53</v>
      </c>
      <c r="CH125" s="536">
        <f t="shared" ref="CH125" si="388">CH122+CH124+$W$12*CH123</f>
        <v>420</v>
      </c>
      <c r="CI125" s="536">
        <f t="shared" ref="CI125" si="389">CI122+CI124+$W$12*CI123</f>
        <v>493</v>
      </c>
      <c r="CJ125" s="536">
        <f t="shared" ref="CJ125" si="390">CJ122+CJ124+$W$12*CJ123</f>
        <v>484</v>
      </c>
      <c r="CK125" s="536">
        <f t="shared" ref="CK125" si="391">CK122+CK124+$W$12*CK123</f>
        <v>548</v>
      </c>
      <c r="CL125" s="536">
        <f t="shared" ref="CL125" si="392">CL122+CL124+$W$12*CL123</f>
        <v>506</v>
      </c>
      <c r="CM125" s="536">
        <f t="shared" ref="CM125" si="393">CM122+CM124+$W$12*CM123</f>
        <v>584</v>
      </c>
      <c r="CN125" s="536">
        <f t="shared" ref="CN125" si="394">CN122+CN124+$W$12*CN123</f>
        <v>634</v>
      </c>
      <c r="CO125" s="536">
        <f t="shared" ref="CO125" si="395">CO122+CO124+$W$12*CO123</f>
        <v>713</v>
      </c>
      <c r="CP125" s="536">
        <f t="shared" ref="CP125" si="396">CP122+CP124+$W$12*CP123</f>
        <v>720</v>
      </c>
      <c r="CQ125" s="536">
        <v>589</v>
      </c>
      <c r="CR125" s="536">
        <v>641</v>
      </c>
      <c r="CS125" s="536">
        <v>689.5</v>
      </c>
      <c r="CT125" s="536">
        <v>714.5</v>
      </c>
      <c r="CU125" s="536">
        <f t="shared" ref="CU125" si="397">CU122+CU124+$W$12*CU123</f>
        <v>665</v>
      </c>
      <c r="CV125" s="536">
        <f t="shared" ref="CV125:CX125" si="398">CV122+CV124+$W$12*CV123</f>
        <v>607.5</v>
      </c>
      <c r="CW125" s="536">
        <f t="shared" si="398"/>
        <v>480</v>
      </c>
      <c r="CX125" s="536">
        <f t="shared" si="398"/>
        <v>485</v>
      </c>
    </row>
    <row r="126" spans="2:103">
      <c r="G126" s="360"/>
      <c r="H126" s="360"/>
      <c r="I126" s="360"/>
      <c r="J126" s="360"/>
      <c r="K126" s="360"/>
      <c r="L126" s="360"/>
      <c r="M126" s="360"/>
      <c r="N126" s="360"/>
      <c r="O126" s="360"/>
      <c r="P126" s="360"/>
      <c r="Q126" s="360"/>
      <c r="R126" s="372"/>
      <c r="S126" s="360"/>
      <c r="T126" s="362"/>
      <c r="U126" s="82"/>
      <c r="V126" s="362"/>
      <c r="W126" s="360"/>
      <c r="X126" s="360"/>
      <c r="AN126" s="213"/>
      <c r="AO126" s="213"/>
      <c r="AP126" s="213"/>
    </row>
    <row r="127" spans="2:103">
      <c r="G127" s="360"/>
      <c r="H127" s="360"/>
      <c r="I127" s="360"/>
      <c r="J127" s="360"/>
      <c r="K127" s="360"/>
      <c r="L127" s="360"/>
      <c r="M127" s="360"/>
      <c r="N127" s="360"/>
      <c r="O127" s="360"/>
      <c r="P127" s="360"/>
      <c r="Q127" s="360"/>
      <c r="R127" s="372"/>
      <c r="S127" s="360"/>
      <c r="T127" s="432"/>
      <c r="U127" s="462"/>
      <c r="V127" s="116"/>
      <c r="W127" s="360"/>
      <c r="X127" s="360"/>
      <c r="AN127" s="213"/>
      <c r="AO127" s="213"/>
      <c r="AP127" s="213"/>
    </row>
    <row r="128" spans="2:103">
      <c r="B128" s="428"/>
      <c r="C128" s="428"/>
      <c r="D128" s="428"/>
      <c r="E128" s="428"/>
      <c r="F128" s="441"/>
      <c r="G128" s="441"/>
      <c r="H128" s="441"/>
      <c r="I128" s="441"/>
      <c r="J128" s="441"/>
      <c r="K128" s="441"/>
      <c r="L128" s="441"/>
      <c r="M128" s="441"/>
      <c r="N128" s="441"/>
      <c r="O128" s="441"/>
      <c r="P128" s="441"/>
      <c r="Q128" s="441"/>
      <c r="R128" s="505"/>
      <c r="S128" s="441"/>
      <c r="T128" s="432"/>
      <c r="U128" s="382" t="s">
        <v>112</v>
      </c>
      <c r="V128" s="116"/>
      <c r="W128" s="360"/>
      <c r="X128" s="360"/>
      <c r="Y128" s="428"/>
      <c r="Z128" s="428"/>
      <c r="AA128" s="428"/>
      <c r="AB128" s="428"/>
      <c r="AC128" s="441"/>
      <c r="AD128" s="441"/>
      <c r="AE128" s="441"/>
      <c r="AF128" s="441"/>
      <c r="AG128" s="441"/>
      <c r="AH128" s="447"/>
      <c r="AI128" s="441"/>
      <c r="AJ128" s="441"/>
      <c r="AK128" s="441"/>
      <c r="AL128" s="441"/>
      <c r="AM128" s="447"/>
      <c r="AN128" s="441"/>
      <c r="AO128" s="441"/>
      <c r="AP128" s="441"/>
      <c r="AR128" s="213"/>
      <c r="AS128" s="213"/>
      <c r="AT128" s="213"/>
      <c r="AU128" s="213"/>
      <c r="AV128" s="213"/>
      <c r="AW128" s="213"/>
      <c r="AX128" s="213"/>
      <c r="AY128" s="213"/>
      <c r="AZ128" s="213"/>
      <c r="BA128" s="213"/>
      <c r="BB128" s="213"/>
      <c r="BC128" s="213"/>
      <c r="BE128" s="213"/>
      <c r="BF128" s="213"/>
      <c r="BG128" s="213"/>
      <c r="BH128" s="213"/>
      <c r="BI128" s="213"/>
      <c r="BJ128" s="213"/>
    </row>
    <row r="129" spans="2:102">
      <c r="B129" s="361" t="s">
        <v>7</v>
      </c>
      <c r="C129" s="361" t="s">
        <v>124</v>
      </c>
      <c r="D129" s="361" t="s">
        <v>123</v>
      </c>
      <c r="E129" s="361" t="s">
        <v>122</v>
      </c>
      <c r="F129" s="361" t="s">
        <v>49</v>
      </c>
      <c r="G129" s="361" t="s">
        <v>48</v>
      </c>
      <c r="H129" s="361" t="s">
        <v>47</v>
      </c>
      <c r="I129" s="361" t="s">
        <v>46</v>
      </c>
      <c r="J129" s="361" t="s">
        <v>45</v>
      </c>
      <c r="K129" s="361" t="s">
        <v>44</v>
      </c>
      <c r="L129" s="361" t="s">
        <v>43</v>
      </c>
      <c r="M129" s="361" t="s">
        <v>96</v>
      </c>
      <c r="N129" s="361" t="s">
        <v>69</v>
      </c>
      <c r="O129" s="361" t="s">
        <v>77</v>
      </c>
      <c r="P129" s="361" t="s">
        <v>161</v>
      </c>
      <c r="Q129" s="361" t="str">
        <f>Q111</f>
        <v>2018-19</v>
      </c>
      <c r="R129" s="403" t="str">
        <f>R111</f>
        <v>2019-20</v>
      </c>
      <c r="S129" s="361" t="s">
        <v>174</v>
      </c>
      <c r="T129" s="432"/>
      <c r="U129" s="433">
        <v>454.21046712338534</v>
      </c>
      <c r="V129" s="116"/>
      <c r="W129" s="360"/>
      <c r="X129" s="360"/>
      <c r="Y129" s="361" t="s">
        <v>7</v>
      </c>
      <c r="Z129" s="361" t="s">
        <v>124</v>
      </c>
      <c r="AA129" s="361" t="s">
        <v>123</v>
      </c>
      <c r="AB129" s="361" t="s">
        <v>122</v>
      </c>
      <c r="AC129" s="361" t="s">
        <v>49</v>
      </c>
      <c r="AD129" s="361" t="s">
        <v>48</v>
      </c>
      <c r="AE129" s="361" t="s">
        <v>47</v>
      </c>
      <c r="AF129" s="361" t="s">
        <v>46</v>
      </c>
      <c r="AG129" s="361" t="s">
        <v>45</v>
      </c>
      <c r="AH129" s="431" t="s">
        <v>44</v>
      </c>
      <c r="AI129" s="361" t="s">
        <v>43</v>
      </c>
      <c r="AJ129" s="361" t="s">
        <v>96</v>
      </c>
      <c r="AK129" s="361" t="s">
        <v>69</v>
      </c>
      <c r="AL129" s="361" t="s">
        <v>77</v>
      </c>
      <c r="AM129" s="431" t="s">
        <v>161</v>
      </c>
      <c r="AN129" s="361" t="str">
        <f>AN93</f>
        <v>2018-19</v>
      </c>
      <c r="AO129" s="361" t="str">
        <f>AO111</f>
        <v>2019-20</v>
      </c>
      <c r="AP129" s="361" t="s">
        <v>174</v>
      </c>
      <c r="AR129" s="361" t="s">
        <v>7</v>
      </c>
      <c r="AS129" s="361" t="s">
        <v>124</v>
      </c>
      <c r="AT129" s="361" t="s">
        <v>123</v>
      </c>
      <c r="AU129" s="361" t="s">
        <v>122</v>
      </c>
      <c r="AV129" s="361" t="s">
        <v>49</v>
      </c>
      <c r="AW129" s="361" t="s">
        <v>48</v>
      </c>
      <c r="AX129" s="361" t="s">
        <v>47</v>
      </c>
      <c r="AY129" s="361" t="s">
        <v>46</v>
      </c>
      <c r="AZ129" s="361" t="s">
        <v>45</v>
      </c>
      <c r="BA129" s="361" t="s">
        <v>44</v>
      </c>
      <c r="BB129" s="361" t="s">
        <v>43</v>
      </c>
      <c r="BC129" s="361" t="s">
        <v>96</v>
      </c>
      <c r="BD129" s="590" t="s">
        <v>69</v>
      </c>
      <c r="BE129" s="362" t="s">
        <v>77</v>
      </c>
      <c r="BF129" s="362" t="s">
        <v>161</v>
      </c>
      <c r="BG129" s="362" t="str">
        <f>BG111</f>
        <v>2018-19</v>
      </c>
      <c r="BH129" s="362" t="str">
        <f>BH111</f>
        <v>2019-20</v>
      </c>
      <c r="BI129" s="362" t="s">
        <v>174</v>
      </c>
      <c r="BJ129" s="213"/>
      <c r="BL129" s="408"/>
      <c r="BM129" s="361" t="s">
        <v>7</v>
      </c>
      <c r="BN129" s="361" t="s">
        <v>124</v>
      </c>
      <c r="BO129" s="361" t="s">
        <v>123</v>
      </c>
      <c r="BP129" s="361" t="s">
        <v>122</v>
      </c>
      <c r="BQ129" s="361" t="s">
        <v>49</v>
      </c>
      <c r="BR129" s="361" t="s">
        <v>48</v>
      </c>
      <c r="BS129" s="361" t="s">
        <v>47</v>
      </c>
      <c r="BT129" s="361" t="s">
        <v>46</v>
      </c>
      <c r="BU129" s="361" t="s">
        <v>45</v>
      </c>
      <c r="BV129" s="361" t="s">
        <v>44</v>
      </c>
      <c r="BW129" s="361" t="s">
        <v>43</v>
      </c>
      <c r="BX129" s="361" t="s">
        <v>96</v>
      </c>
      <c r="BY129" s="590" t="s">
        <v>69</v>
      </c>
      <c r="BZ129" s="362" t="str">
        <f>BZ111</f>
        <v>2016-17</v>
      </c>
      <c r="CA129" s="362" t="str">
        <f>CA111</f>
        <v>2017-18</v>
      </c>
      <c r="CB129" s="362" t="str">
        <f>CB111</f>
        <v>2018-19</v>
      </c>
      <c r="CC129" s="362" t="str">
        <f>CC111</f>
        <v>2019-20</v>
      </c>
      <c r="CD129" s="362" t="s">
        <v>174</v>
      </c>
      <c r="CF129" s="458"/>
      <c r="CG129" s="361" t="s">
        <v>7</v>
      </c>
      <c r="CH129" s="361" t="s">
        <v>124</v>
      </c>
      <c r="CI129" s="361" t="s">
        <v>123</v>
      </c>
      <c r="CJ129" s="361" t="s">
        <v>122</v>
      </c>
      <c r="CK129" s="361" t="s">
        <v>49</v>
      </c>
      <c r="CL129" s="361" t="s">
        <v>48</v>
      </c>
      <c r="CM129" s="361" t="s">
        <v>47</v>
      </c>
      <c r="CN129" s="361" t="s">
        <v>46</v>
      </c>
      <c r="CO129" s="361" t="s">
        <v>45</v>
      </c>
      <c r="CP129" s="361" t="s">
        <v>44</v>
      </c>
      <c r="CQ129" s="361" t="s">
        <v>43</v>
      </c>
      <c r="CR129" s="361" t="s">
        <v>96</v>
      </c>
      <c r="CS129" s="361" t="s">
        <v>69</v>
      </c>
      <c r="CT129" s="361" t="str">
        <f>CT111</f>
        <v>2016-17</v>
      </c>
      <c r="CU129" s="361" t="str">
        <f>CU111</f>
        <v>2017-18</v>
      </c>
      <c r="CV129" s="361" t="str">
        <f>CV111</f>
        <v>2018-19</v>
      </c>
      <c r="CW129" s="361" t="str">
        <f>CW111</f>
        <v>2019-20</v>
      </c>
      <c r="CX129" s="361" t="s">
        <v>174</v>
      </c>
    </row>
    <row r="130" spans="2:102">
      <c r="B130" s="428" t="s">
        <v>72</v>
      </c>
      <c r="C130" s="116">
        <f t="shared" ref="C130:H132" si="399">Z130+BN130*$W$6+BN137*$W$9</f>
        <v>4598.8</v>
      </c>
      <c r="D130" s="116">
        <f t="shared" si="399"/>
        <v>3684.6000000000004</v>
      </c>
      <c r="E130" s="116">
        <f t="shared" si="399"/>
        <v>3911</v>
      </c>
      <c r="F130" s="116">
        <f t="shared" si="399"/>
        <v>3853.8</v>
      </c>
      <c r="G130" s="116">
        <f t="shared" si="399"/>
        <v>3911</v>
      </c>
      <c r="H130" s="116">
        <f t="shared" si="399"/>
        <v>3885</v>
      </c>
      <c r="I130" s="116">
        <f t="shared" ref="I130:S132" si="400">AF130+(BT130*$W$6)+(BT137*$W$9)</f>
        <v>3282.8</v>
      </c>
      <c r="J130" s="116">
        <f t="shared" si="400"/>
        <v>3333.8</v>
      </c>
      <c r="K130" s="116">
        <f t="shared" si="400"/>
        <v>3394.8</v>
      </c>
      <c r="L130" s="116">
        <f t="shared" si="400"/>
        <v>3060.6</v>
      </c>
      <c r="M130" s="116">
        <f t="shared" si="400"/>
        <v>3162.6</v>
      </c>
      <c r="N130" s="116">
        <f t="shared" si="400"/>
        <v>3135.2</v>
      </c>
      <c r="O130" s="116">
        <f t="shared" si="400"/>
        <v>3196</v>
      </c>
      <c r="P130" s="116">
        <f t="shared" si="400"/>
        <v>3632</v>
      </c>
      <c r="Q130" s="116">
        <f t="shared" si="400"/>
        <v>3456.6</v>
      </c>
      <c r="R130" s="116">
        <f t="shared" si="400"/>
        <v>3506.4</v>
      </c>
      <c r="S130" s="116">
        <f t="shared" si="400"/>
        <v>2838</v>
      </c>
      <c r="T130" s="116"/>
      <c r="U130" s="433">
        <v>186.34588627961006</v>
      </c>
      <c r="V130" s="116"/>
      <c r="W130" s="360"/>
      <c r="X130" s="360"/>
      <c r="Y130" s="428" t="s">
        <v>72</v>
      </c>
      <c r="Z130" s="116">
        <v>3021</v>
      </c>
      <c r="AA130" s="116">
        <v>2454</v>
      </c>
      <c r="AB130" s="116">
        <v>2613</v>
      </c>
      <c r="AC130" s="116">
        <v>2540</v>
      </c>
      <c r="AD130" s="116">
        <v>2579</v>
      </c>
      <c r="AE130" s="116">
        <v>2557</v>
      </c>
      <c r="AF130" s="116">
        <v>2197</v>
      </c>
      <c r="AG130" s="116">
        <v>2220</v>
      </c>
      <c r="AH130" s="434">
        <v>2297</v>
      </c>
      <c r="AI130" s="116">
        <v>2084</v>
      </c>
      <c r="AJ130" s="116">
        <v>2180</v>
      </c>
      <c r="AK130" s="116">
        <v>2164</v>
      </c>
      <c r="AL130" s="116">
        <v>2203</v>
      </c>
      <c r="AM130" s="434">
        <v>2491</v>
      </c>
      <c r="AN130" s="116">
        <v>2424</v>
      </c>
      <c r="AO130" s="116">
        <v>2466</v>
      </c>
      <c r="AP130" s="116">
        <v>2046</v>
      </c>
      <c r="AR130" s="428" t="s">
        <v>130</v>
      </c>
      <c r="AS130" s="116">
        <v>0</v>
      </c>
      <c r="AT130" s="116">
        <v>0</v>
      </c>
      <c r="AU130" s="116">
        <v>0</v>
      </c>
      <c r="AV130" s="116">
        <v>0</v>
      </c>
      <c r="AW130" s="116">
        <v>0</v>
      </c>
      <c r="AX130" s="116">
        <v>0</v>
      </c>
      <c r="AY130" s="116">
        <v>0</v>
      </c>
      <c r="AZ130" s="116">
        <v>0</v>
      </c>
      <c r="BA130" s="116">
        <v>0</v>
      </c>
      <c r="BB130" s="116">
        <v>0</v>
      </c>
      <c r="BC130" s="116">
        <v>0</v>
      </c>
      <c r="BD130" s="591">
        <v>0</v>
      </c>
      <c r="BE130" s="364">
        <v>0</v>
      </c>
      <c r="BF130" s="364">
        <v>0</v>
      </c>
      <c r="BG130" s="364">
        <v>0</v>
      </c>
      <c r="BH130" s="364">
        <v>0</v>
      </c>
      <c r="BI130" s="364"/>
      <c r="BJ130" s="213"/>
      <c r="BL130" s="700" t="s">
        <v>99</v>
      </c>
      <c r="BM130" s="428" t="s">
        <v>72</v>
      </c>
      <c r="BN130" s="116">
        <v>1661</v>
      </c>
      <c r="BO130" s="375">
        <v>1282</v>
      </c>
      <c r="BP130" s="375">
        <v>1330</v>
      </c>
      <c r="BQ130" s="116">
        <v>1391</v>
      </c>
      <c r="BR130" s="375">
        <v>1435</v>
      </c>
      <c r="BS130" s="375">
        <v>1410</v>
      </c>
      <c r="BT130" s="375">
        <v>1186</v>
      </c>
      <c r="BU130" s="364">
        <v>1201</v>
      </c>
      <c r="BV130" s="364">
        <v>1211</v>
      </c>
      <c r="BW130" s="364">
        <v>1097</v>
      </c>
      <c r="BX130" s="364">
        <v>1122</v>
      </c>
      <c r="BY130" s="591">
        <v>1084</v>
      </c>
      <c r="BZ130" s="364">
        <v>1110</v>
      </c>
      <c r="CA130" s="364">
        <v>1305</v>
      </c>
      <c r="CB130" s="364">
        <v>1172</v>
      </c>
      <c r="CC130" s="364">
        <v>1223</v>
      </c>
      <c r="CD130" s="364">
        <v>905</v>
      </c>
      <c r="CF130" s="694" t="s">
        <v>51</v>
      </c>
      <c r="CG130" s="435" t="s">
        <v>72</v>
      </c>
      <c r="CH130" s="364">
        <v>333</v>
      </c>
      <c r="CI130" s="374">
        <v>276</v>
      </c>
      <c r="CJ130" s="374">
        <v>299</v>
      </c>
      <c r="CK130" s="364">
        <v>254</v>
      </c>
      <c r="CL130" s="374">
        <v>237</v>
      </c>
      <c r="CM130" s="374">
        <v>250</v>
      </c>
      <c r="CN130" s="374">
        <v>180</v>
      </c>
      <c r="CO130" s="364">
        <v>181</v>
      </c>
      <c r="CP130" s="364">
        <v>168</v>
      </c>
      <c r="CQ130" s="364">
        <v>132</v>
      </c>
      <c r="CR130" s="116">
        <v>128</v>
      </c>
      <c r="CS130" s="116">
        <v>131</v>
      </c>
      <c r="CT130" s="116">
        <v>129</v>
      </c>
      <c r="CU130" s="116">
        <v>138</v>
      </c>
      <c r="CV130" s="116">
        <v>114</v>
      </c>
      <c r="CW130" s="116">
        <v>108</v>
      </c>
      <c r="CX130" s="116">
        <v>106</v>
      </c>
    </row>
    <row r="131" spans="2:102">
      <c r="B131" s="428" t="s">
        <v>73</v>
      </c>
      <c r="C131" s="116">
        <f t="shared" si="399"/>
        <v>3903</v>
      </c>
      <c r="D131" s="116">
        <f t="shared" si="399"/>
        <v>3410.4</v>
      </c>
      <c r="E131" s="116">
        <f t="shared" si="399"/>
        <v>3500.6</v>
      </c>
      <c r="F131" s="116">
        <f t="shared" si="399"/>
        <v>3776.2</v>
      </c>
      <c r="G131" s="116">
        <f t="shared" si="399"/>
        <v>3756.4</v>
      </c>
      <c r="H131" s="116">
        <f t="shared" si="399"/>
        <v>4016.6000000000004</v>
      </c>
      <c r="I131" s="116">
        <f t="shared" si="400"/>
        <v>3519</v>
      </c>
      <c r="J131" s="116">
        <f t="shared" si="400"/>
        <v>3654.8</v>
      </c>
      <c r="K131" s="116">
        <f t="shared" si="400"/>
        <v>3748.4</v>
      </c>
      <c r="L131" s="116">
        <f t="shared" si="400"/>
        <v>3813</v>
      </c>
      <c r="M131" s="116">
        <f t="shared" si="400"/>
        <v>3649.6</v>
      </c>
      <c r="N131" s="116">
        <f t="shared" si="400"/>
        <v>3581.2</v>
      </c>
      <c r="O131" s="116">
        <f t="shared" si="400"/>
        <v>3655.6</v>
      </c>
      <c r="P131" s="116">
        <f t="shared" si="400"/>
        <v>3692.4</v>
      </c>
      <c r="Q131" s="116">
        <f t="shared" si="400"/>
        <v>3883.2</v>
      </c>
      <c r="R131" s="116">
        <f t="shared" si="400"/>
        <v>3796.2</v>
      </c>
      <c r="S131" s="116">
        <f t="shared" si="400"/>
        <v>3646.8</v>
      </c>
      <c r="T131" s="116"/>
      <c r="U131" s="433">
        <v>289.02944794220844</v>
      </c>
      <c r="V131" s="116"/>
      <c r="W131" s="360"/>
      <c r="X131" s="360"/>
      <c r="Y131" s="428" t="s">
        <v>73</v>
      </c>
      <c r="Z131" s="116">
        <v>2623</v>
      </c>
      <c r="AA131" s="116">
        <v>2280</v>
      </c>
      <c r="AB131" s="116">
        <v>2324</v>
      </c>
      <c r="AC131" s="116">
        <v>2497</v>
      </c>
      <c r="AD131" s="116">
        <v>2461</v>
      </c>
      <c r="AE131" s="116">
        <v>2598</v>
      </c>
      <c r="AF131" s="116">
        <v>2304</v>
      </c>
      <c r="AG131" s="116">
        <v>2377</v>
      </c>
      <c r="AH131" s="434">
        <v>2459</v>
      </c>
      <c r="AI131" s="116">
        <v>2492</v>
      </c>
      <c r="AJ131" s="116">
        <v>2414</v>
      </c>
      <c r="AK131" s="116">
        <v>2395</v>
      </c>
      <c r="AL131" s="116">
        <v>2449</v>
      </c>
      <c r="AM131" s="434">
        <v>2491</v>
      </c>
      <c r="AN131" s="116">
        <v>2611</v>
      </c>
      <c r="AO131" s="116">
        <v>2588</v>
      </c>
      <c r="AP131" s="116">
        <v>2539</v>
      </c>
      <c r="AR131" s="363" t="s">
        <v>162</v>
      </c>
      <c r="AS131" s="116">
        <v>0</v>
      </c>
      <c r="AT131" s="375">
        <v>0</v>
      </c>
      <c r="AU131" s="375">
        <v>0</v>
      </c>
      <c r="AV131" s="116">
        <v>0</v>
      </c>
      <c r="AW131" s="375">
        <v>0</v>
      </c>
      <c r="AX131" s="375">
        <v>0</v>
      </c>
      <c r="AY131" s="375">
        <v>0</v>
      </c>
      <c r="AZ131" s="375">
        <v>0</v>
      </c>
      <c r="BA131" s="116">
        <v>0</v>
      </c>
      <c r="BB131" s="375">
        <v>0</v>
      </c>
      <c r="BC131" s="116">
        <v>0</v>
      </c>
      <c r="BD131" s="522">
        <v>104</v>
      </c>
      <c r="BE131" s="116">
        <v>135</v>
      </c>
      <c r="BF131" s="116">
        <v>146</v>
      </c>
      <c r="BG131" s="116">
        <v>101</v>
      </c>
      <c r="BH131" s="116">
        <v>83</v>
      </c>
      <c r="BI131" s="116">
        <v>94</v>
      </c>
      <c r="BJ131" s="362"/>
      <c r="BL131" s="701"/>
      <c r="BM131" s="428" t="s">
        <v>73</v>
      </c>
      <c r="BN131" s="116">
        <v>1230</v>
      </c>
      <c r="BO131" s="375">
        <v>1058</v>
      </c>
      <c r="BP131" s="375">
        <v>1082</v>
      </c>
      <c r="BQ131" s="116">
        <v>1199</v>
      </c>
      <c r="BR131" s="375">
        <v>1193</v>
      </c>
      <c r="BS131" s="375">
        <v>1317</v>
      </c>
      <c r="BT131" s="375">
        <v>1110</v>
      </c>
      <c r="BU131" s="116">
        <v>1206</v>
      </c>
      <c r="BV131" s="116">
        <v>1248</v>
      </c>
      <c r="BW131" s="116">
        <v>1295</v>
      </c>
      <c r="BX131" s="116">
        <v>1247</v>
      </c>
      <c r="BY131" s="522">
        <v>1189</v>
      </c>
      <c r="BZ131" s="116">
        <v>1217</v>
      </c>
      <c r="CA131" s="116">
        <v>1208</v>
      </c>
      <c r="CB131" s="116">
        <v>1259</v>
      </c>
      <c r="CC131" s="116">
        <v>1259</v>
      </c>
      <c r="CD131" s="116">
        <v>1151</v>
      </c>
      <c r="CF131" s="692"/>
      <c r="CG131" s="428" t="s">
        <v>73</v>
      </c>
      <c r="CH131" s="116">
        <v>441</v>
      </c>
      <c r="CI131" s="375">
        <v>411</v>
      </c>
      <c r="CJ131" s="375">
        <v>435</v>
      </c>
      <c r="CK131" s="116">
        <v>432</v>
      </c>
      <c r="CL131" s="375">
        <v>450</v>
      </c>
      <c r="CM131" s="375">
        <v>469</v>
      </c>
      <c r="CN131" s="375">
        <v>409</v>
      </c>
      <c r="CO131" s="116">
        <v>394</v>
      </c>
      <c r="CP131" s="116">
        <v>366</v>
      </c>
      <c r="CQ131" s="116">
        <v>354</v>
      </c>
      <c r="CR131" s="116">
        <v>313</v>
      </c>
      <c r="CS131" s="116">
        <v>299</v>
      </c>
      <c r="CT131" s="116">
        <v>287</v>
      </c>
      <c r="CU131" s="116">
        <v>286</v>
      </c>
      <c r="CV131" s="116">
        <v>332</v>
      </c>
      <c r="CW131" s="116">
        <v>275</v>
      </c>
      <c r="CX131" s="116">
        <v>267</v>
      </c>
    </row>
    <row r="132" spans="2:102" ht="18" customHeight="1">
      <c r="B132" s="428" t="s">
        <v>74</v>
      </c>
      <c r="C132" s="116">
        <f t="shared" si="399"/>
        <v>3935.2</v>
      </c>
      <c r="D132" s="116">
        <f t="shared" si="399"/>
        <v>3436.4</v>
      </c>
      <c r="E132" s="116">
        <f t="shared" si="399"/>
        <v>3787.8</v>
      </c>
      <c r="F132" s="116">
        <f t="shared" si="399"/>
        <v>3842.8</v>
      </c>
      <c r="G132" s="116">
        <f t="shared" si="399"/>
        <v>4185.2</v>
      </c>
      <c r="H132" s="116">
        <f t="shared" si="399"/>
        <v>4244.8</v>
      </c>
      <c r="I132" s="116">
        <f t="shared" si="400"/>
        <v>4193.6000000000004</v>
      </c>
      <c r="J132" s="116">
        <f t="shared" si="400"/>
        <v>4131.2</v>
      </c>
      <c r="K132" s="116">
        <f t="shared" si="400"/>
        <v>4357.6000000000004</v>
      </c>
      <c r="L132" s="116">
        <f t="shared" si="400"/>
        <v>4374.6000000000004</v>
      </c>
      <c r="M132" s="116">
        <f t="shared" si="400"/>
        <v>4409.8</v>
      </c>
      <c r="N132" s="116">
        <f t="shared" si="400"/>
        <v>4341.2</v>
      </c>
      <c r="O132" s="116">
        <f t="shared" si="400"/>
        <v>4334</v>
      </c>
      <c r="P132" s="116">
        <f t="shared" si="400"/>
        <v>4259</v>
      </c>
      <c r="Q132" s="116">
        <f t="shared" si="400"/>
        <v>4356.3999999999996</v>
      </c>
      <c r="R132" s="116">
        <f t="shared" si="400"/>
        <v>4415.8</v>
      </c>
      <c r="S132" s="116">
        <f t="shared" si="400"/>
        <v>4519.3999999999996</v>
      </c>
      <c r="T132" s="116"/>
      <c r="U132" s="433">
        <v>475.2783624127818</v>
      </c>
      <c r="V132" s="116"/>
      <c r="W132" s="360"/>
      <c r="X132" s="360"/>
      <c r="Y132" s="428" t="s">
        <v>74</v>
      </c>
      <c r="Z132" s="116">
        <v>2593</v>
      </c>
      <c r="AA132" s="116">
        <v>2266</v>
      </c>
      <c r="AB132" s="116">
        <v>2487</v>
      </c>
      <c r="AC132" s="116">
        <v>2501</v>
      </c>
      <c r="AD132" s="116">
        <v>2707</v>
      </c>
      <c r="AE132" s="116">
        <v>2721</v>
      </c>
      <c r="AF132" s="116">
        <v>2652</v>
      </c>
      <c r="AG132" s="116">
        <v>2624</v>
      </c>
      <c r="AH132" s="434">
        <v>2785</v>
      </c>
      <c r="AI132" s="116">
        <v>2773</v>
      </c>
      <c r="AJ132" s="116">
        <v>2824</v>
      </c>
      <c r="AK132" s="116">
        <v>2774</v>
      </c>
      <c r="AL132" s="116">
        <v>2835</v>
      </c>
      <c r="AM132" s="434">
        <v>2779</v>
      </c>
      <c r="AN132" s="116">
        <v>2852</v>
      </c>
      <c r="AO132" s="116">
        <v>2921</v>
      </c>
      <c r="AP132" s="116">
        <v>2989</v>
      </c>
      <c r="AR132" s="428" t="s">
        <v>71</v>
      </c>
      <c r="AS132" s="116">
        <v>2294</v>
      </c>
      <c r="AT132" s="116">
        <v>2218</v>
      </c>
      <c r="AU132" s="116">
        <v>2441</v>
      </c>
      <c r="AV132" s="116">
        <v>2454</v>
      </c>
      <c r="AW132" s="116">
        <v>2590</v>
      </c>
      <c r="AX132" s="116">
        <v>2562</v>
      </c>
      <c r="AY132" s="116">
        <v>2678</v>
      </c>
      <c r="AZ132" s="116">
        <v>2724</v>
      </c>
      <c r="BA132" s="116">
        <v>2887</v>
      </c>
      <c r="BB132" s="116">
        <v>2991</v>
      </c>
      <c r="BC132" s="116">
        <v>2898</v>
      </c>
      <c r="BD132" s="522">
        <v>3038</v>
      </c>
      <c r="BE132" s="116">
        <v>3101</v>
      </c>
      <c r="BF132" s="116">
        <v>3136</v>
      </c>
      <c r="BG132" s="116">
        <v>2971</v>
      </c>
      <c r="BH132" s="116">
        <v>3076</v>
      </c>
      <c r="BI132" s="116">
        <v>3171</v>
      </c>
      <c r="BJ132" s="116"/>
      <c r="BL132" s="701"/>
      <c r="BM132" s="428" t="s">
        <v>74</v>
      </c>
      <c r="BN132" s="116">
        <v>1034</v>
      </c>
      <c r="BO132" s="375">
        <v>903</v>
      </c>
      <c r="BP132" s="375">
        <v>1021</v>
      </c>
      <c r="BQ132" s="116">
        <v>1046</v>
      </c>
      <c r="BR132" s="375">
        <v>1114</v>
      </c>
      <c r="BS132" s="375">
        <v>1161</v>
      </c>
      <c r="BT132" s="375">
        <v>1182</v>
      </c>
      <c r="BU132" s="116">
        <v>1159</v>
      </c>
      <c r="BV132" s="116">
        <v>1227</v>
      </c>
      <c r="BW132" s="116">
        <v>1317</v>
      </c>
      <c r="BX132" s="116">
        <v>1306</v>
      </c>
      <c r="BY132" s="522">
        <v>1299</v>
      </c>
      <c r="BZ132" s="116">
        <v>1305</v>
      </c>
      <c r="CA132" s="116">
        <v>1265</v>
      </c>
      <c r="CB132" s="116">
        <v>1298</v>
      </c>
      <c r="CC132" s="116">
        <v>1326</v>
      </c>
      <c r="CD132" s="116">
        <v>1348</v>
      </c>
      <c r="CF132" s="692"/>
      <c r="CG132" s="428" t="s">
        <v>74</v>
      </c>
      <c r="CH132" s="116">
        <v>796</v>
      </c>
      <c r="CI132" s="375">
        <v>673</v>
      </c>
      <c r="CJ132" s="375">
        <v>725</v>
      </c>
      <c r="CK132" s="116">
        <v>742</v>
      </c>
      <c r="CL132" s="375">
        <v>785</v>
      </c>
      <c r="CM132" s="375">
        <v>789</v>
      </c>
      <c r="CN132" s="375">
        <v>799</v>
      </c>
      <c r="CO132" s="116">
        <v>758</v>
      </c>
      <c r="CP132" s="116">
        <v>761</v>
      </c>
      <c r="CQ132" s="116">
        <v>696</v>
      </c>
      <c r="CR132" s="116">
        <v>672</v>
      </c>
      <c r="CS132" s="116">
        <v>650</v>
      </c>
      <c r="CT132" s="116">
        <v>579</v>
      </c>
      <c r="CU132" s="116">
        <v>602</v>
      </c>
      <c r="CV132" s="116">
        <v>596</v>
      </c>
      <c r="CW132" s="116">
        <v>569</v>
      </c>
      <c r="CX132" s="116">
        <v>618</v>
      </c>
    </row>
    <row r="133" spans="2:102">
      <c r="B133" s="428" t="s">
        <v>186</v>
      </c>
      <c r="C133" s="116">
        <f t="shared" ref="C133:S133" si="401">Z133+(BN134*$W$12)*$W$6+(BN141*$W$12)*$W$9</f>
        <v>0</v>
      </c>
      <c r="D133" s="116">
        <f t="shared" si="401"/>
        <v>0</v>
      </c>
      <c r="E133" s="116">
        <f t="shared" si="401"/>
        <v>0</v>
      </c>
      <c r="F133" s="116">
        <f t="shared" si="401"/>
        <v>0</v>
      </c>
      <c r="G133" s="116">
        <f t="shared" si="401"/>
        <v>0</v>
      </c>
      <c r="H133" s="116">
        <f t="shared" si="401"/>
        <v>0</v>
      </c>
      <c r="I133" s="116">
        <f t="shared" si="401"/>
        <v>0</v>
      </c>
      <c r="J133" s="116">
        <f t="shared" si="401"/>
        <v>0</v>
      </c>
      <c r="K133" s="116">
        <f t="shared" si="401"/>
        <v>0</v>
      </c>
      <c r="L133" s="116">
        <f t="shared" si="401"/>
        <v>0</v>
      </c>
      <c r="M133" s="116">
        <f t="shared" si="401"/>
        <v>0</v>
      </c>
      <c r="N133" s="116">
        <f t="shared" si="401"/>
        <v>94.6</v>
      </c>
      <c r="O133" s="116">
        <f t="shared" si="401"/>
        <v>122.4</v>
      </c>
      <c r="P133" s="116">
        <f t="shared" si="401"/>
        <v>131.1</v>
      </c>
      <c r="Q133" s="116">
        <f t="shared" si="401"/>
        <v>86</v>
      </c>
      <c r="R133" s="116">
        <f t="shared" si="401"/>
        <v>70.3</v>
      </c>
      <c r="S133" s="116">
        <f t="shared" si="401"/>
        <v>82.2</v>
      </c>
      <c r="T133" s="116"/>
      <c r="U133" s="433"/>
      <c r="V133" s="116"/>
      <c r="W133" s="360"/>
      <c r="X133" s="360"/>
      <c r="Y133" s="428" t="s">
        <v>186</v>
      </c>
      <c r="Z133" s="116">
        <f t="shared" ref="Z133:AP133" si="402">AS131*$W$12</f>
        <v>0</v>
      </c>
      <c r="AA133" s="116">
        <f t="shared" si="402"/>
        <v>0</v>
      </c>
      <c r="AB133" s="116">
        <f t="shared" si="402"/>
        <v>0</v>
      </c>
      <c r="AC133" s="116">
        <f t="shared" si="402"/>
        <v>0</v>
      </c>
      <c r="AD133" s="116">
        <f t="shared" si="402"/>
        <v>0</v>
      </c>
      <c r="AE133" s="116">
        <f t="shared" si="402"/>
        <v>0</v>
      </c>
      <c r="AF133" s="116">
        <f t="shared" si="402"/>
        <v>0</v>
      </c>
      <c r="AG133" s="116">
        <f t="shared" si="402"/>
        <v>0</v>
      </c>
      <c r="AH133" s="434">
        <f t="shared" si="402"/>
        <v>0</v>
      </c>
      <c r="AI133" s="116">
        <f t="shared" si="402"/>
        <v>0</v>
      </c>
      <c r="AJ133" s="116">
        <f t="shared" si="402"/>
        <v>0</v>
      </c>
      <c r="AK133" s="116">
        <f t="shared" si="402"/>
        <v>52</v>
      </c>
      <c r="AL133" s="116">
        <f t="shared" si="402"/>
        <v>67.5</v>
      </c>
      <c r="AM133" s="434">
        <f>BF131*$W$12</f>
        <v>73</v>
      </c>
      <c r="AN133" s="116">
        <f t="shared" si="402"/>
        <v>50.5</v>
      </c>
      <c r="AO133" s="116">
        <f t="shared" si="402"/>
        <v>41.5</v>
      </c>
      <c r="AP133" s="116">
        <f t="shared" si="402"/>
        <v>47</v>
      </c>
      <c r="AR133" s="428" t="s">
        <v>131</v>
      </c>
      <c r="AS133" s="116">
        <v>889</v>
      </c>
      <c r="AT133" s="116">
        <v>823</v>
      </c>
      <c r="AU133" s="116">
        <v>849</v>
      </c>
      <c r="AV133" s="116">
        <v>874</v>
      </c>
      <c r="AW133" s="116">
        <v>862</v>
      </c>
      <c r="AX133" s="116">
        <v>810</v>
      </c>
      <c r="AY133" s="116">
        <v>1023</v>
      </c>
      <c r="AZ133" s="116">
        <v>998</v>
      </c>
      <c r="BA133" s="116">
        <v>1047</v>
      </c>
      <c r="BB133" s="116">
        <v>1060</v>
      </c>
      <c r="BC133" s="116">
        <v>915</v>
      </c>
      <c r="BD133" s="522">
        <v>931</v>
      </c>
      <c r="BE133" s="116">
        <v>963</v>
      </c>
      <c r="BF133" s="116">
        <v>913</v>
      </c>
      <c r="BG133" s="116">
        <v>950</v>
      </c>
      <c r="BH133" s="116">
        <v>932</v>
      </c>
      <c r="BI133" s="116">
        <v>1060</v>
      </c>
      <c r="BJ133" s="116"/>
      <c r="BL133" s="701"/>
      <c r="BM133" s="428" t="s">
        <v>36</v>
      </c>
      <c r="BN133" s="412">
        <v>0</v>
      </c>
      <c r="BO133" s="412">
        <v>0</v>
      </c>
      <c r="BP133" s="412">
        <v>0</v>
      </c>
      <c r="BQ133" s="412">
        <v>0</v>
      </c>
      <c r="BR133" s="412">
        <v>0</v>
      </c>
      <c r="BS133" s="412">
        <v>0</v>
      </c>
      <c r="BT133" s="412">
        <v>0</v>
      </c>
      <c r="BU133" s="375">
        <v>0</v>
      </c>
      <c r="BV133" s="116">
        <v>0</v>
      </c>
      <c r="BW133" s="116">
        <v>0</v>
      </c>
      <c r="BX133" s="375">
        <v>0</v>
      </c>
      <c r="BY133" s="594">
        <v>0</v>
      </c>
      <c r="BZ133" s="375">
        <v>0</v>
      </c>
      <c r="CA133" s="375">
        <v>0</v>
      </c>
      <c r="CB133" s="375">
        <v>0</v>
      </c>
      <c r="CC133" s="375">
        <v>0</v>
      </c>
      <c r="CD133" s="375"/>
      <c r="CF133" s="692"/>
      <c r="CG133" s="428" t="s">
        <v>36</v>
      </c>
      <c r="CH133" s="116">
        <v>0</v>
      </c>
      <c r="CI133" s="375">
        <v>0</v>
      </c>
      <c r="CJ133" s="375">
        <v>0</v>
      </c>
      <c r="CK133" s="116">
        <v>0</v>
      </c>
      <c r="CL133" s="375">
        <v>0</v>
      </c>
      <c r="CM133" s="375">
        <v>0</v>
      </c>
      <c r="CN133" s="375">
        <v>0</v>
      </c>
      <c r="CO133" s="375">
        <v>0</v>
      </c>
      <c r="CP133" s="116">
        <v>0</v>
      </c>
      <c r="CQ133" s="116">
        <v>0</v>
      </c>
      <c r="CR133" s="375">
        <v>0</v>
      </c>
      <c r="CS133" s="375">
        <v>0</v>
      </c>
      <c r="CT133" s="375">
        <v>0</v>
      </c>
      <c r="CU133" s="375">
        <v>0</v>
      </c>
      <c r="CV133" s="375">
        <v>0</v>
      </c>
      <c r="CW133" s="375">
        <v>0</v>
      </c>
      <c r="CX133" s="375"/>
    </row>
    <row r="134" spans="2:102">
      <c r="B134" s="428" t="s">
        <v>36</v>
      </c>
      <c r="C134" s="116">
        <f t="shared" ref="C134:R134" si="403">Z134+(BN133*$W$6)+(BN140*$W$9)</f>
        <v>0</v>
      </c>
      <c r="D134" s="116">
        <f t="shared" si="403"/>
        <v>0</v>
      </c>
      <c r="E134" s="116">
        <f t="shared" si="403"/>
        <v>0</v>
      </c>
      <c r="F134" s="116">
        <f t="shared" si="403"/>
        <v>0</v>
      </c>
      <c r="G134" s="116">
        <f t="shared" si="403"/>
        <v>0</v>
      </c>
      <c r="H134" s="116">
        <f t="shared" si="403"/>
        <v>0</v>
      </c>
      <c r="I134" s="116">
        <f t="shared" si="403"/>
        <v>0</v>
      </c>
      <c r="J134" s="116">
        <f t="shared" si="403"/>
        <v>0</v>
      </c>
      <c r="K134" s="116">
        <f t="shared" si="403"/>
        <v>0</v>
      </c>
      <c r="L134" s="116">
        <f t="shared" si="403"/>
        <v>0</v>
      </c>
      <c r="M134" s="116">
        <f t="shared" si="403"/>
        <v>0</v>
      </c>
      <c r="N134" s="116">
        <f t="shared" si="403"/>
        <v>0</v>
      </c>
      <c r="O134" s="116">
        <f t="shared" si="403"/>
        <v>0</v>
      </c>
      <c r="P134" s="116">
        <f t="shared" si="403"/>
        <v>0</v>
      </c>
      <c r="Q134" s="116">
        <f t="shared" si="403"/>
        <v>0</v>
      </c>
      <c r="R134" s="375">
        <f t="shared" si="403"/>
        <v>0</v>
      </c>
      <c r="S134" s="517"/>
      <c r="T134" s="116"/>
      <c r="U134" s="433"/>
      <c r="V134" s="116"/>
      <c r="W134" s="360"/>
      <c r="X134" s="360"/>
      <c r="Y134" s="428" t="s">
        <v>36</v>
      </c>
      <c r="Z134" s="116">
        <f t="shared" ref="Z134:AO134" si="404">AS130</f>
        <v>0</v>
      </c>
      <c r="AA134" s="116">
        <f t="shared" si="404"/>
        <v>0</v>
      </c>
      <c r="AB134" s="116">
        <f t="shared" si="404"/>
        <v>0</v>
      </c>
      <c r="AC134" s="116">
        <f t="shared" si="404"/>
        <v>0</v>
      </c>
      <c r="AD134" s="116">
        <f t="shared" si="404"/>
        <v>0</v>
      </c>
      <c r="AE134" s="116">
        <f t="shared" si="404"/>
        <v>0</v>
      </c>
      <c r="AF134" s="116">
        <f t="shared" si="404"/>
        <v>0</v>
      </c>
      <c r="AG134" s="116">
        <f t="shared" si="404"/>
        <v>0</v>
      </c>
      <c r="AH134" s="434">
        <f t="shared" si="404"/>
        <v>0</v>
      </c>
      <c r="AI134" s="116">
        <f t="shared" si="404"/>
        <v>0</v>
      </c>
      <c r="AJ134" s="116">
        <f t="shared" si="404"/>
        <v>0</v>
      </c>
      <c r="AK134" s="116">
        <f t="shared" si="404"/>
        <v>0</v>
      </c>
      <c r="AL134" s="116">
        <f t="shared" si="404"/>
        <v>0</v>
      </c>
      <c r="AM134" s="434">
        <f t="shared" si="404"/>
        <v>0</v>
      </c>
      <c r="AN134" s="116">
        <f t="shared" si="404"/>
        <v>0</v>
      </c>
      <c r="AO134" s="116">
        <f t="shared" si="404"/>
        <v>0</v>
      </c>
      <c r="AP134" s="116"/>
      <c r="AR134" s="428" t="s">
        <v>132</v>
      </c>
      <c r="AS134" s="116">
        <v>14</v>
      </c>
      <c r="AT134" s="116">
        <v>19</v>
      </c>
      <c r="AU134" s="116">
        <v>18</v>
      </c>
      <c r="AV134" s="116">
        <v>12</v>
      </c>
      <c r="AW134" s="116">
        <v>10</v>
      </c>
      <c r="AX134" s="116">
        <v>13</v>
      </c>
      <c r="AY134" s="116">
        <v>19</v>
      </c>
      <c r="AZ134" s="116">
        <v>11</v>
      </c>
      <c r="BA134" s="116">
        <v>17</v>
      </c>
      <c r="BB134" s="116">
        <v>11</v>
      </c>
      <c r="BC134" s="116">
        <v>14</v>
      </c>
      <c r="BD134" s="522">
        <v>7</v>
      </c>
      <c r="BE134" s="116">
        <v>9</v>
      </c>
      <c r="BF134" s="116">
        <v>24</v>
      </c>
      <c r="BG134" s="116">
        <v>16</v>
      </c>
      <c r="BH134" s="116">
        <v>11</v>
      </c>
      <c r="BI134" s="116">
        <v>9</v>
      </c>
      <c r="BJ134" s="116"/>
      <c r="BL134" s="701"/>
      <c r="BM134" s="363" t="s">
        <v>162</v>
      </c>
      <c r="BN134" s="116">
        <v>0</v>
      </c>
      <c r="BO134" s="375">
        <v>0</v>
      </c>
      <c r="BP134" s="375">
        <v>0</v>
      </c>
      <c r="BQ134" s="116">
        <v>0</v>
      </c>
      <c r="BR134" s="375">
        <v>0</v>
      </c>
      <c r="BS134" s="375">
        <v>0</v>
      </c>
      <c r="BT134" s="375">
        <v>0</v>
      </c>
      <c r="BU134" s="375">
        <v>0</v>
      </c>
      <c r="BV134" s="116">
        <v>0</v>
      </c>
      <c r="BW134" s="375">
        <v>0</v>
      </c>
      <c r="BX134" s="116">
        <v>0</v>
      </c>
      <c r="BY134" s="594">
        <v>39</v>
      </c>
      <c r="BZ134" s="375">
        <v>51</v>
      </c>
      <c r="CA134" s="375">
        <v>64</v>
      </c>
      <c r="CB134" s="375">
        <v>40</v>
      </c>
      <c r="CC134" s="375">
        <v>27</v>
      </c>
      <c r="CD134" s="375">
        <v>38</v>
      </c>
      <c r="CF134" s="692"/>
      <c r="CG134" s="363" t="s">
        <v>162</v>
      </c>
      <c r="CH134" s="116">
        <v>0</v>
      </c>
      <c r="CI134" s="375">
        <v>0</v>
      </c>
      <c r="CJ134" s="375">
        <v>0</v>
      </c>
      <c r="CK134" s="116">
        <v>0</v>
      </c>
      <c r="CL134" s="375">
        <v>0</v>
      </c>
      <c r="CM134" s="375">
        <v>0</v>
      </c>
      <c r="CN134" s="375">
        <v>0</v>
      </c>
      <c r="CO134" s="375">
        <v>0</v>
      </c>
      <c r="CP134" s="116">
        <v>0</v>
      </c>
      <c r="CQ134" s="375">
        <v>0</v>
      </c>
      <c r="CR134" s="116">
        <v>0</v>
      </c>
      <c r="CS134" s="375">
        <v>57</v>
      </c>
      <c r="CT134" s="375">
        <v>79</v>
      </c>
      <c r="CU134" s="375">
        <v>70</v>
      </c>
      <c r="CV134" s="375">
        <v>43</v>
      </c>
      <c r="CW134" s="375">
        <v>40</v>
      </c>
      <c r="CX134" s="375">
        <v>46</v>
      </c>
    </row>
    <row r="135" spans="2:102">
      <c r="B135" s="428" t="s">
        <v>71</v>
      </c>
      <c r="C135" s="116">
        <f t="shared" ref="C135:H135" si="405">Z135+BN135*$W$6+BN142*$W$9</f>
        <v>3497.6</v>
      </c>
      <c r="D135" s="116">
        <f t="shared" si="405"/>
        <v>3455.6</v>
      </c>
      <c r="E135" s="116">
        <f t="shared" si="405"/>
        <v>3801.2</v>
      </c>
      <c r="F135" s="116">
        <f t="shared" si="405"/>
        <v>3885</v>
      </c>
      <c r="G135" s="116">
        <f t="shared" si="405"/>
        <v>4151.3999999999996</v>
      </c>
      <c r="H135" s="116">
        <f t="shared" si="405"/>
        <v>4080</v>
      </c>
      <c r="I135" s="116">
        <f t="shared" ref="I135:S135" si="406">AF135+(BT135*$W$6)+(BT142*$W$9)</f>
        <v>4286</v>
      </c>
      <c r="J135" s="116">
        <f t="shared" si="406"/>
        <v>4448.3999999999996</v>
      </c>
      <c r="K135" s="116">
        <f t="shared" si="406"/>
        <v>4705</v>
      </c>
      <c r="L135" s="116">
        <f t="shared" si="406"/>
        <v>4874.3999999999996</v>
      </c>
      <c r="M135" s="116">
        <f t="shared" si="406"/>
        <v>4769</v>
      </c>
      <c r="N135" s="116">
        <f t="shared" si="406"/>
        <v>4941.8</v>
      </c>
      <c r="O135" s="116">
        <f t="shared" si="406"/>
        <v>5057</v>
      </c>
      <c r="P135" s="116">
        <f t="shared" si="406"/>
        <v>5032.2</v>
      </c>
      <c r="Q135" s="116">
        <f t="shared" si="406"/>
        <v>4711</v>
      </c>
      <c r="R135" s="116">
        <f t="shared" si="406"/>
        <v>4939</v>
      </c>
      <c r="S135" s="116">
        <f t="shared" si="406"/>
        <v>5038.6000000000004</v>
      </c>
      <c r="T135" s="441"/>
      <c r="U135" s="433">
        <v>97.290458593498968</v>
      </c>
      <c r="V135" s="116"/>
      <c r="W135" s="360"/>
      <c r="X135" s="360"/>
      <c r="Y135" s="428" t="s">
        <v>71</v>
      </c>
      <c r="Z135" s="116">
        <f t="shared" ref="Z135:AP135" si="407">AS132</f>
        <v>2294</v>
      </c>
      <c r="AA135" s="116">
        <f t="shared" si="407"/>
        <v>2218</v>
      </c>
      <c r="AB135" s="116">
        <f t="shared" si="407"/>
        <v>2441</v>
      </c>
      <c r="AC135" s="116">
        <f t="shared" si="407"/>
        <v>2454</v>
      </c>
      <c r="AD135" s="116">
        <f t="shared" si="407"/>
        <v>2590</v>
      </c>
      <c r="AE135" s="116">
        <f t="shared" si="407"/>
        <v>2562</v>
      </c>
      <c r="AF135" s="116">
        <f t="shared" si="407"/>
        <v>2678</v>
      </c>
      <c r="AG135" s="116">
        <f t="shared" si="407"/>
        <v>2724</v>
      </c>
      <c r="AH135" s="434">
        <f t="shared" si="407"/>
        <v>2887</v>
      </c>
      <c r="AI135" s="116">
        <f t="shared" si="407"/>
        <v>2991</v>
      </c>
      <c r="AJ135" s="116">
        <f t="shared" si="407"/>
        <v>2898</v>
      </c>
      <c r="AK135" s="116">
        <f t="shared" si="407"/>
        <v>3038</v>
      </c>
      <c r="AL135" s="116">
        <f t="shared" si="407"/>
        <v>3101</v>
      </c>
      <c r="AM135" s="434">
        <f t="shared" si="407"/>
        <v>3136</v>
      </c>
      <c r="AN135" s="116">
        <f t="shared" si="407"/>
        <v>2971</v>
      </c>
      <c r="AO135" s="116">
        <f t="shared" si="407"/>
        <v>3076</v>
      </c>
      <c r="AP135" s="116">
        <f t="shared" si="407"/>
        <v>3171</v>
      </c>
      <c r="AR135" s="428" t="s">
        <v>133</v>
      </c>
      <c r="AS135" s="116">
        <v>160</v>
      </c>
      <c r="AT135" s="116">
        <v>125</v>
      </c>
      <c r="AU135" s="116">
        <v>113</v>
      </c>
      <c r="AV135" s="116">
        <v>126</v>
      </c>
      <c r="AW135" s="116">
        <v>121</v>
      </c>
      <c r="AX135" s="116">
        <v>127</v>
      </c>
      <c r="AY135" s="116">
        <v>128</v>
      </c>
      <c r="AZ135" s="116">
        <v>135</v>
      </c>
      <c r="BA135" s="116">
        <v>124</v>
      </c>
      <c r="BB135" s="116">
        <v>130</v>
      </c>
      <c r="BC135" s="116">
        <v>109</v>
      </c>
      <c r="BD135" s="522">
        <v>100</v>
      </c>
      <c r="BE135" s="116">
        <v>101</v>
      </c>
      <c r="BF135" s="116">
        <v>106</v>
      </c>
      <c r="BG135" s="116">
        <v>86</v>
      </c>
      <c r="BH135" s="116">
        <v>88</v>
      </c>
      <c r="BI135" s="116">
        <v>108</v>
      </c>
      <c r="BJ135" s="116"/>
      <c r="BL135" s="701"/>
      <c r="BM135" s="428" t="s">
        <v>71</v>
      </c>
      <c r="BN135" s="116">
        <v>877</v>
      </c>
      <c r="BO135" s="375">
        <v>882</v>
      </c>
      <c r="BP135" s="375">
        <v>954</v>
      </c>
      <c r="BQ135" s="116">
        <v>960</v>
      </c>
      <c r="BR135" s="375">
        <v>1033</v>
      </c>
      <c r="BS135" s="375">
        <v>950</v>
      </c>
      <c r="BT135" s="375">
        <v>955</v>
      </c>
      <c r="BU135" s="375">
        <v>1048</v>
      </c>
      <c r="BV135" s="116">
        <v>1095</v>
      </c>
      <c r="BW135" s="116">
        <v>1158</v>
      </c>
      <c r="BX135" s="375">
        <v>1155</v>
      </c>
      <c r="BY135" s="594">
        <v>1161</v>
      </c>
      <c r="BZ135" s="375">
        <v>1205</v>
      </c>
      <c r="CA135" s="375">
        <v>1249</v>
      </c>
      <c r="CB135" s="375">
        <v>1215</v>
      </c>
      <c r="CC135" s="375">
        <v>1290</v>
      </c>
      <c r="CD135" s="375">
        <v>1322</v>
      </c>
      <c r="CF135" s="692"/>
      <c r="CG135" s="428" t="s">
        <v>71</v>
      </c>
      <c r="CH135" s="116">
        <v>1124</v>
      </c>
      <c r="CI135" s="375">
        <v>1117</v>
      </c>
      <c r="CJ135" s="375">
        <v>1188</v>
      </c>
      <c r="CK135" s="116">
        <v>1209</v>
      </c>
      <c r="CL135" s="375">
        <v>1290</v>
      </c>
      <c r="CM135" s="375">
        <v>1212</v>
      </c>
      <c r="CN135" s="375">
        <v>1258</v>
      </c>
      <c r="CO135" s="375">
        <v>1281</v>
      </c>
      <c r="CP135" s="116">
        <v>1376</v>
      </c>
      <c r="CQ135" s="116">
        <v>1374</v>
      </c>
      <c r="CR135" s="375">
        <v>1310</v>
      </c>
      <c r="CS135" s="375">
        <v>1340</v>
      </c>
      <c r="CT135" s="375">
        <v>1344</v>
      </c>
      <c r="CU135" s="375">
        <v>1245</v>
      </c>
      <c r="CV135" s="375">
        <v>1094</v>
      </c>
      <c r="CW135" s="375">
        <v>1170</v>
      </c>
      <c r="CX135" s="375">
        <v>1154</v>
      </c>
    </row>
    <row r="136" spans="2:102" ht="18" customHeight="1">
      <c r="B136" s="428" t="s">
        <v>11</v>
      </c>
      <c r="C136" s="116">
        <f t="shared" ref="C136:L137" si="408">Z136</f>
        <v>903</v>
      </c>
      <c r="D136" s="116">
        <f t="shared" si="408"/>
        <v>842</v>
      </c>
      <c r="E136" s="116">
        <f t="shared" si="408"/>
        <v>867</v>
      </c>
      <c r="F136" s="116">
        <f t="shared" si="408"/>
        <v>886</v>
      </c>
      <c r="G136" s="116">
        <f t="shared" si="408"/>
        <v>872</v>
      </c>
      <c r="H136" s="116">
        <f t="shared" si="408"/>
        <v>823</v>
      </c>
      <c r="I136" s="116">
        <f t="shared" si="408"/>
        <v>1042</v>
      </c>
      <c r="J136" s="116">
        <f t="shared" si="408"/>
        <v>1009</v>
      </c>
      <c r="K136" s="116">
        <f t="shared" si="408"/>
        <v>1064</v>
      </c>
      <c r="L136" s="116">
        <f t="shared" si="408"/>
        <v>1071</v>
      </c>
      <c r="M136" s="116">
        <f t="shared" ref="M136:S137" si="409">AJ136</f>
        <v>929</v>
      </c>
      <c r="N136" s="116">
        <f t="shared" si="409"/>
        <v>938</v>
      </c>
      <c r="O136" s="116">
        <f t="shared" si="409"/>
        <v>972</v>
      </c>
      <c r="P136" s="116">
        <f t="shared" si="409"/>
        <v>937</v>
      </c>
      <c r="Q136" s="116">
        <f t="shared" si="409"/>
        <v>966</v>
      </c>
      <c r="R136" s="375">
        <f t="shared" si="409"/>
        <v>943</v>
      </c>
      <c r="S136" s="116">
        <f t="shared" si="409"/>
        <v>1069</v>
      </c>
      <c r="T136" s="445"/>
      <c r="U136" s="433">
        <v>19.168550632046578</v>
      </c>
      <c r="V136" s="116"/>
      <c r="W136" s="360"/>
      <c r="X136" s="360"/>
      <c r="Y136" s="428" t="s">
        <v>11</v>
      </c>
      <c r="Z136" s="116">
        <v>903</v>
      </c>
      <c r="AA136" s="116">
        <v>842</v>
      </c>
      <c r="AB136" s="116">
        <v>867</v>
      </c>
      <c r="AC136" s="116">
        <v>886</v>
      </c>
      <c r="AD136" s="116">
        <v>872</v>
      </c>
      <c r="AE136" s="116">
        <v>823</v>
      </c>
      <c r="AF136" s="116">
        <f t="shared" ref="AF136:AO136" si="410">AY133+AY134</f>
        <v>1042</v>
      </c>
      <c r="AG136" s="116">
        <f t="shared" si="410"/>
        <v>1009</v>
      </c>
      <c r="AH136" s="434">
        <f t="shared" si="410"/>
        <v>1064</v>
      </c>
      <c r="AI136" s="116">
        <f t="shared" si="410"/>
        <v>1071</v>
      </c>
      <c r="AJ136" s="116">
        <f t="shared" si="410"/>
        <v>929</v>
      </c>
      <c r="AK136" s="116">
        <f t="shared" si="410"/>
        <v>938</v>
      </c>
      <c r="AL136" s="116">
        <f t="shared" si="410"/>
        <v>972</v>
      </c>
      <c r="AM136" s="434">
        <f t="shared" si="410"/>
        <v>937</v>
      </c>
      <c r="AN136" s="116">
        <f t="shared" si="410"/>
        <v>966</v>
      </c>
      <c r="AO136" s="116">
        <f t="shared" si="410"/>
        <v>943</v>
      </c>
      <c r="AP136" s="116">
        <f>BI133+BI134</f>
        <v>1069</v>
      </c>
      <c r="AR136" s="428" t="s">
        <v>165</v>
      </c>
      <c r="AS136" s="116">
        <v>0</v>
      </c>
      <c r="AT136" s="116">
        <v>0</v>
      </c>
      <c r="AU136" s="116">
        <v>0</v>
      </c>
      <c r="AV136" s="116">
        <v>0</v>
      </c>
      <c r="AW136" s="116">
        <v>0</v>
      </c>
      <c r="AX136" s="116">
        <v>0</v>
      </c>
      <c r="AY136" s="116">
        <v>0</v>
      </c>
      <c r="AZ136" s="116">
        <v>0</v>
      </c>
      <c r="BA136" s="116">
        <v>0</v>
      </c>
      <c r="BB136" s="116">
        <v>0</v>
      </c>
      <c r="BC136" s="116">
        <v>0</v>
      </c>
      <c r="BD136" s="522">
        <v>0</v>
      </c>
      <c r="BE136" s="116">
        <v>0</v>
      </c>
      <c r="BF136" s="116">
        <v>0</v>
      </c>
      <c r="BG136" s="116">
        <v>0</v>
      </c>
      <c r="BH136" s="116">
        <v>0</v>
      </c>
      <c r="BI136" s="116">
        <v>0</v>
      </c>
      <c r="BJ136" s="116"/>
      <c r="BL136" s="702"/>
      <c r="BM136" s="431" t="s">
        <v>53</v>
      </c>
      <c r="BN136" s="437">
        <f>BN133+BN135+$W$12*BN134</f>
        <v>877</v>
      </c>
      <c r="BO136" s="438">
        <f t="shared" ref="BO136" si="411">BO133+BO135+$W$12*BO134</f>
        <v>882</v>
      </c>
      <c r="BP136" s="438">
        <f t="shared" ref="BP136" si="412">BP133+BP135+$W$12*BP134</f>
        <v>954</v>
      </c>
      <c r="BQ136" s="437">
        <f t="shared" ref="BQ136" si="413">BQ133+BQ135+$W$12*BQ134</f>
        <v>960</v>
      </c>
      <c r="BR136" s="438">
        <f t="shared" ref="BR136" si="414">BR133+BR135+$W$12*BR134</f>
        <v>1033</v>
      </c>
      <c r="BS136" s="438">
        <f t="shared" ref="BS136" si="415">BS133+BS135+$W$12*BS134</f>
        <v>950</v>
      </c>
      <c r="BT136" s="438">
        <f t="shared" ref="BT136" si="416">BT133+BT135+$W$12*BT134</f>
        <v>955</v>
      </c>
      <c r="BU136" s="439">
        <f t="shared" ref="BU136" si="417">BU133+BU135+$W$12*BU134</f>
        <v>1048</v>
      </c>
      <c r="BV136" s="439">
        <f t="shared" ref="BV136" si="418">BV133+BV135+$W$12*BV134</f>
        <v>1095</v>
      </c>
      <c r="BW136" s="439">
        <f t="shared" ref="BW136" si="419">BW133+BW135+$W$12*BW134</f>
        <v>1158</v>
      </c>
      <c r="BX136" s="438">
        <v>1155</v>
      </c>
      <c r="BY136" s="595">
        <v>1180.5</v>
      </c>
      <c r="BZ136" s="440">
        <v>1230.5</v>
      </c>
      <c r="CA136" s="440">
        <f>CA133+CA135+$W$12*CA134</f>
        <v>1281</v>
      </c>
      <c r="CB136" s="440">
        <f t="shared" ref="CB136:CD136" si="420">CB133+CB135+$W$12*CB134</f>
        <v>1235</v>
      </c>
      <c r="CC136" s="440">
        <f t="shared" si="420"/>
        <v>1303.5</v>
      </c>
      <c r="CD136" s="440">
        <f t="shared" si="420"/>
        <v>1341</v>
      </c>
      <c r="CF136" s="693"/>
      <c r="CG136" s="361" t="s">
        <v>53</v>
      </c>
      <c r="CH136" s="439">
        <f t="shared" ref="CH136" si="421">CH133+CH135+$W$12*CH134</f>
        <v>1124</v>
      </c>
      <c r="CI136" s="439">
        <f t="shared" ref="CI136" si="422">CI133+CI135+$W$12*CI134</f>
        <v>1117</v>
      </c>
      <c r="CJ136" s="439">
        <f t="shared" ref="CJ136" si="423">CJ133+CJ135+$W$12*CJ134</f>
        <v>1188</v>
      </c>
      <c r="CK136" s="439">
        <f t="shared" ref="CK136" si="424">CK133+CK135+$W$12*CK134</f>
        <v>1209</v>
      </c>
      <c r="CL136" s="439">
        <f t="shared" ref="CL136" si="425">CL133+CL135+$W$12*CL134</f>
        <v>1290</v>
      </c>
      <c r="CM136" s="439">
        <f t="shared" ref="CM136" si="426">CM133+CM135+$W$12*CM134</f>
        <v>1212</v>
      </c>
      <c r="CN136" s="439">
        <f t="shared" ref="CN136" si="427">CN133+CN135+$W$12*CN134</f>
        <v>1258</v>
      </c>
      <c r="CO136" s="439">
        <f t="shared" ref="CO136" si="428">CO133+CO135+$W$12*CO134</f>
        <v>1281</v>
      </c>
      <c r="CP136" s="439">
        <f t="shared" ref="CP136" si="429">CP133+CP135+$W$12*CP134</f>
        <v>1376</v>
      </c>
      <c r="CQ136" s="439">
        <v>1374</v>
      </c>
      <c r="CR136" s="439">
        <v>1310</v>
      </c>
      <c r="CS136" s="439">
        <v>1368.5</v>
      </c>
      <c r="CT136" s="439">
        <v>1383.5</v>
      </c>
      <c r="CU136" s="439">
        <f t="shared" ref="CU136" si="430">CU133+CU135+$W$12*CU134</f>
        <v>1280</v>
      </c>
      <c r="CV136" s="439">
        <f t="shared" ref="CV136:CX136" si="431">CV133+CV135+$W$12*CV134</f>
        <v>1115.5</v>
      </c>
      <c r="CW136" s="439">
        <f t="shared" si="431"/>
        <v>1190</v>
      </c>
      <c r="CX136" s="439">
        <f t="shared" si="431"/>
        <v>1177</v>
      </c>
    </row>
    <row r="137" spans="2:102">
      <c r="B137" s="428" t="s">
        <v>12</v>
      </c>
      <c r="C137" s="116">
        <f t="shared" si="408"/>
        <v>269</v>
      </c>
      <c r="D137" s="116">
        <f t="shared" si="408"/>
        <v>213</v>
      </c>
      <c r="E137" s="116">
        <f t="shared" si="408"/>
        <v>225</v>
      </c>
      <c r="F137" s="116">
        <f t="shared" si="408"/>
        <v>233</v>
      </c>
      <c r="G137" s="116">
        <f t="shared" si="408"/>
        <v>253</v>
      </c>
      <c r="H137" s="116">
        <f t="shared" si="408"/>
        <v>252</v>
      </c>
      <c r="I137" s="116">
        <f t="shared" si="408"/>
        <v>256</v>
      </c>
      <c r="J137" s="116">
        <f t="shared" si="408"/>
        <v>271</v>
      </c>
      <c r="K137" s="116">
        <f t="shared" si="408"/>
        <v>259</v>
      </c>
      <c r="L137" s="116">
        <f t="shared" si="408"/>
        <v>260</v>
      </c>
      <c r="M137" s="116">
        <f t="shared" si="409"/>
        <v>247</v>
      </c>
      <c r="N137" s="116">
        <f t="shared" si="409"/>
        <v>260</v>
      </c>
      <c r="O137" s="116">
        <f t="shared" si="409"/>
        <v>263</v>
      </c>
      <c r="P137" s="116">
        <f t="shared" si="409"/>
        <v>264</v>
      </c>
      <c r="Q137" s="116">
        <f t="shared" si="409"/>
        <v>237</v>
      </c>
      <c r="R137" s="375">
        <f t="shared" si="409"/>
        <v>286</v>
      </c>
      <c r="S137" s="116">
        <f t="shared" si="409"/>
        <v>243</v>
      </c>
      <c r="T137" s="449"/>
      <c r="U137" s="433">
        <v>5383981.2653059205</v>
      </c>
      <c r="V137" s="451"/>
      <c r="W137" s="360"/>
      <c r="X137" s="360"/>
      <c r="Y137" s="428" t="s">
        <v>12</v>
      </c>
      <c r="Z137" s="116">
        <v>269</v>
      </c>
      <c r="AA137" s="116">
        <v>213</v>
      </c>
      <c r="AB137" s="116">
        <v>225</v>
      </c>
      <c r="AC137" s="116">
        <v>233</v>
      </c>
      <c r="AD137" s="116">
        <v>253</v>
      </c>
      <c r="AE137" s="116">
        <v>252</v>
      </c>
      <c r="AF137" s="116">
        <f t="shared" ref="AF137:AO137" si="432">SUM(AY135:AY137)</f>
        <v>256</v>
      </c>
      <c r="AG137" s="116">
        <f t="shared" si="432"/>
        <v>271</v>
      </c>
      <c r="AH137" s="434">
        <f t="shared" si="432"/>
        <v>259</v>
      </c>
      <c r="AI137" s="116">
        <f t="shared" si="432"/>
        <v>260</v>
      </c>
      <c r="AJ137" s="116">
        <f t="shared" si="432"/>
        <v>247</v>
      </c>
      <c r="AK137" s="116">
        <f t="shared" si="432"/>
        <v>260</v>
      </c>
      <c r="AL137" s="116">
        <f t="shared" si="432"/>
        <v>263</v>
      </c>
      <c r="AM137" s="434">
        <f t="shared" si="432"/>
        <v>264</v>
      </c>
      <c r="AN137" s="116">
        <f t="shared" si="432"/>
        <v>237</v>
      </c>
      <c r="AO137" s="116">
        <f t="shared" si="432"/>
        <v>286</v>
      </c>
      <c r="AP137" s="116">
        <f>SUM(BI135:BI137)</f>
        <v>243</v>
      </c>
      <c r="AQ137" s="213"/>
      <c r="AR137" s="442" t="s">
        <v>134</v>
      </c>
      <c r="AS137" s="443">
        <v>109</v>
      </c>
      <c r="AT137" s="443">
        <v>88</v>
      </c>
      <c r="AU137" s="443">
        <v>112</v>
      </c>
      <c r="AV137" s="443">
        <v>107</v>
      </c>
      <c r="AW137" s="443">
        <v>132</v>
      </c>
      <c r="AX137" s="443">
        <v>125</v>
      </c>
      <c r="AY137" s="443">
        <v>128</v>
      </c>
      <c r="AZ137" s="443">
        <v>136</v>
      </c>
      <c r="BA137" s="443">
        <v>135</v>
      </c>
      <c r="BB137" s="443">
        <v>130</v>
      </c>
      <c r="BC137" s="443">
        <v>138</v>
      </c>
      <c r="BD137" s="592">
        <v>160</v>
      </c>
      <c r="BE137" s="443">
        <v>162</v>
      </c>
      <c r="BF137" s="443">
        <v>158</v>
      </c>
      <c r="BG137" s="443">
        <v>151</v>
      </c>
      <c r="BH137" s="443">
        <v>198</v>
      </c>
      <c r="BI137" s="443">
        <v>135</v>
      </c>
      <c r="BJ137" s="116"/>
      <c r="BL137" s="700" t="s">
        <v>100</v>
      </c>
      <c r="BM137" s="428" t="s">
        <v>72</v>
      </c>
      <c r="BN137" s="116">
        <v>249</v>
      </c>
      <c r="BO137" s="375">
        <v>205</v>
      </c>
      <c r="BP137" s="375">
        <v>234</v>
      </c>
      <c r="BQ137" s="116">
        <v>201</v>
      </c>
      <c r="BR137" s="375">
        <v>184</v>
      </c>
      <c r="BS137" s="375">
        <v>200</v>
      </c>
      <c r="BT137" s="375">
        <v>137</v>
      </c>
      <c r="BU137" s="364">
        <v>153</v>
      </c>
      <c r="BV137" s="364">
        <v>129</v>
      </c>
      <c r="BW137" s="364">
        <v>99</v>
      </c>
      <c r="BX137" s="364">
        <v>85</v>
      </c>
      <c r="BY137" s="591">
        <v>104</v>
      </c>
      <c r="BZ137" s="364">
        <v>105</v>
      </c>
      <c r="CA137" s="364">
        <v>97</v>
      </c>
      <c r="CB137" s="364">
        <v>95</v>
      </c>
      <c r="CC137" s="364">
        <v>62</v>
      </c>
      <c r="CD137" s="364">
        <v>68</v>
      </c>
      <c r="CF137" s="695" t="s">
        <v>52</v>
      </c>
      <c r="CG137" s="428" t="s">
        <v>72</v>
      </c>
      <c r="CH137" s="116">
        <v>1826</v>
      </c>
      <c r="CI137" s="375">
        <v>1416</v>
      </c>
      <c r="CJ137" s="375">
        <v>1499</v>
      </c>
      <c r="CK137" s="116">
        <v>1539</v>
      </c>
      <c r="CL137" s="375">
        <v>1566</v>
      </c>
      <c r="CM137" s="375">
        <v>1560</v>
      </c>
      <c r="CN137" s="375">
        <v>1280</v>
      </c>
      <c r="CO137" s="116">
        <v>1326</v>
      </c>
      <c r="CP137" s="116">
        <v>1301</v>
      </c>
      <c r="CQ137" s="116">
        <v>1163</v>
      </c>
      <c r="CR137" s="116">
        <v>1164</v>
      </c>
      <c r="CS137" s="116">
        <v>1161</v>
      </c>
      <c r="CT137" s="116">
        <v>1191</v>
      </c>
      <c r="CU137" s="116">
        <v>1361</v>
      </c>
      <c r="CV137" s="116">
        <v>1248</v>
      </c>
      <c r="CW137" s="116">
        <v>1239</v>
      </c>
      <c r="CX137" s="116">
        <v>935</v>
      </c>
    </row>
    <row r="138" spans="2:102">
      <c r="B138" s="428" t="s">
        <v>164</v>
      </c>
      <c r="C138" s="441"/>
      <c r="D138" s="441"/>
      <c r="E138" s="441"/>
      <c r="F138" s="441">
        <f t="shared" ref="F138:S140" si="433">AC138</f>
        <v>59102164</v>
      </c>
      <c r="G138" s="441">
        <f t="shared" si="433"/>
        <v>58424588</v>
      </c>
      <c r="H138" s="441">
        <f t="shared" si="433"/>
        <v>68999975</v>
      </c>
      <c r="I138" s="441">
        <f t="shared" si="433"/>
        <v>62442725</v>
      </c>
      <c r="J138" s="441">
        <f t="shared" si="433"/>
        <v>55561194</v>
      </c>
      <c r="K138" s="441">
        <f t="shared" si="433"/>
        <v>39479900.878076926</v>
      </c>
      <c r="L138" s="441">
        <f t="shared" si="433"/>
        <v>45114431.600807697</v>
      </c>
      <c r="M138" s="441">
        <f t="shared" si="433"/>
        <v>40136381.617384613</v>
      </c>
      <c r="N138" s="441">
        <f t="shared" si="433"/>
        <v>42963872.901179492</v>
      </c>
      <c r="O138" s="441">
        <f t="shared" si="433"/>
        <v>42576359.800269231</v>
      </c>
      <c r="P138" s="441">
        <f t="shared" si="433"/>
        <v>57065196</v>
      </c>
      <c r="Q138" s="441">
        <f t="shared" si="433"/>
        <v>50872444</v>
      </c>
      <c r="R138" s="505">
        <f t="shared" si="433"/>
        <v>53236196</v>
      </c>
      <c r="S138" s="444"/>
      <c r="T138" s="213"/>
      <c r="U138" s="446">
        <v>1.3984511709788969</v>
      </c>
      <c r="V138" s="360"/>
      <c r="W138" s="360"/>
      <c r="X138" s="360"/>
      <c r="Y138" s="428" t="s">
        <v>164</v>
      </c>
      <c r="Z138" s="441"/>
      <c r="AA138" s="441"/>
      <c r="AB138" s="441"/>
      <c r="AC138" s="441">
        <v>59102164</v>
      </c>
      <c r="AD138" s="441">
        <v>58424588</v>
      </c>
      <c r="AE138" s="441">
        <v>68999975</v>
      </c>
      <c r="AF138" s="441">
        <v>62442725</v>
      </c>
      <c r="AG138" s="441">
        <v>55561194</v>
      </c>
      <c r="AH138" s="447">
        <v>39479900.878076926</v>
      </c>
      <c r="AI138" s="441">
        <v>45114431.600807697</v>
      </c>
      <c r="AJ138" s="441">
        <v>40136381.617384613</v>
      </c>
      <c r="AK138" s="441">
        <v>42963872.901179492</v>
      </c>
      <c r="AL138" s="441">
        <v>42576359.800269231</v>
      </c>
      <c r="AM138" s="447">
        <v>57065196</v>
      </c>
      <c r="AN138" s="441">
        <v>50872444</v>
      </c>
      <c r="AO138" s="441">
        <v>53236196</v>
      </c>
      <c r="AP138" s="441"/>
      <c r="BJ138" s="116"/>
      <c r="BL138" s="701"/>
      <c r="BM138" s="428" t="s">
        <v>73</v>
      </c>
      <c r="BN138" s="116">
        <v>296</v>
      </c>
      <c r="BO138" s="375">
        <v>284</v>
      </c>
      <c r="BP138" s="375">
        <v>311</v>
      </c>
      <c r="BQ138" s="116">
        <v>320</v>
      </c>
      <c r="BR138" s="375">
        <v>341</v>
      </c>
      <c r="BS138" s="375">
        <v>365</v>
      </c>
      <c r="BT138" s="375">
        <v>327</v>
      </c>
      <c r="BU138" s="116">
        <v>313</v>
      </c>
      <c r="BV138" s="116">
        <v>291</v>
      </c>
      <c r="BW138" s="116">
        <v>285</v>
      </c>
      <c r="BX138" s="116">
        <v>238</v>
      </c>
      <c r="BY138" s="522">
        <v>235</v>
      </c>
      <c r="BZ138" s="116">
        <v>233</v>
      </c>
      <c r="CA138" s="116">
        <v>235</v>
      </c>
      <c r="CB138" s="116">
        <v>265</v>
      </c>
      <c r="CC138" s="116">
        <v>201</v>
      </c>
      <c r="CD138" s="116">
        <v>187</v>
      </c>
      <c r="CF138" s="696"/>
      <c r="CG138" s="428" t="s">
        <v>73</v>
      </c>
      <c r="CH138" s="116">
        <v>1381</v>
      </c>
      <c r="CI138" s="375">
        <v>1215</v>
      </c>
      <c r="CJ138" s="375">
        <v>1269</v>
      </c>
      <c r="CK138" s="116">
        <v>1407</v>
      </c>
      <c r="CL138" s="375">
        <v>1425</v>
      </c>
      <c r="CM138" s="375">
        <v>1578</v>
      </c>
      <c r="CN138" s="375">
        <v>1355</v>
      </c>
      <c r="CO138" s="116">
        <v>1438</v>
      </c>
      <c r="CP138" s="116">
        <v>1464</v>
      </c>
      <c r="CQ138" s="116">
        <v>1511</v>
      </c>
      <c r="CR138" s="116">
        <v>1410</v>
      </c>
      <c r="CS138" s="116">
        <v>1360</v>
      </c>
      <c r="CT138" s="116">
        <v>1396</v>
      </c>
      <c r="CU138" s="116">
        <v>1392</v>
      </c>
      <c r="CV138" s="116">
        <v>1457</v>
      </c>
      <c r="CW138" s="116">
        <v>1386</v>
      </c>
      <c r="CX138" s="116">
        <v>1258</v>
      </c>
    </row>
    <row r="139" spans="2:102" ht="18" customHeight="1">
      <c r="B139" s="428" t="s">
        <v>16</v>
      </c>
      <c r="C139" s="445">
        <f t="shared" ref="C139:E140" si="434">Z139</f>
        <v>16.930763950905213</v>
      </c>
      <c r="D139" s="445">
        <f t="shared" si="434"/>
        <v>16.902267098494953</v>
      </c>
      <c r="E139" s="445">
        <f t="shared" si="434"/>
        <v>18.587568183606493</v>
      </c>
      <c r="F139" s="445">
        <f t="shared" si="433"/>
        <v>18.773907278012953</v>
      </c>
      <c r="G139" s="445">
        <f t="shared" si="433"/>
        <v>19.530611783217751</v>
      </c>
      <c r="H139" s="445">
        <f t="shared" si="433"/>
        <v>18.573831342071685</v>
      </c>
      <c r="I139" s="445">
        <f t="shared" si="433"/>
        <v>18.327109476762622</v>
      </c>
      <c r="J139" s="445">
        <f t="shared" si="433"/>
        <v>18.261534129761472</v>
      </c>
      <c r="K139" s="445">
        <f t="shared" si="433"/>
        <v>20.001847532389551</v>
      </c>
      <c r="L139" s="445">
        <f t="shared" si="433"/>
        <v>21.617988247793747</v>
      </c>
      <c r="M139" s="445">
        <f t="shared" si="433"/>
        <v>21.001420385919818</v>
      </c>
      <c r="N139" s="445">
        <f t="shared" si="433"/>
        <v>22.8371247394794</v>
      </c>
      <c r="O139" s="445">
        <f t="shared" si="433"/>
        <v>22.788351581435602</v>
      </c>
      <c r="P139" s="445">
        <f t="shared" si="433"/>
        <v>23.618106478971374</v>
      </c>
      <c r="Q139" s="445">
        <f t="shared" si="433"/>
        <v>22.698930224172127</v>
      </c>
      <c r="R139" s="506">
        <f t="shared" si="433"/>
        <v>23.143794666719458</v>
      </c>
      <c r="S139" s="445">
        <f t="shared" si="433"/>
        <v>24.061372201064742</v>
      </c>
      <c r="U139" s="450">
        <v>4.646028739447094</v>
      </c>
      <c r="W139" s="360"/>
      <c r="X139" s="360"/>
      <c r="Y139" s="428" t="s">
        <v>16</v>
      </c>
      <c r="Z139" s="445">
        <v>16.930763950905213</v>
      </c>
      <c r="AA139" s="445">
        <v>16.902267098494953</v>
      </c>
      <c r="AB139" s="445">
        <v>18.587568183606493</v>
      </c>
      <c r="AC139" s="445">
        <v>18.773907278012953</v>
      </c>
      <c r="AD139" s="445">
        <v>19.530611783217751</v>
      </c>
      <c r="AE139" s="445">
        <v>18.573831342071685</v>
      </c>
      <c r="AF139" s="445">
        <f t="shared" ref="AF139:AL139" si="435">(AY130+AY132+$W$12*AY131)/DH11*100</f>
        <v>18.327109476762622</v>
      </c>
      <c r="AG139" s="445">
        <f t="shared" si="435"/>
        <v>18.261534129761472</v>
      </c>
      <c r="AH139" s="452">
        <f t="shared" si="435"/>
        <v>20.001847532389551</v>
      </c>
      <c r="AI139" s="445">
        <f t="shared" si="435"/>
        <v>21.617988247793747</v>
      </c>
      <c r="AJ139" s="445">
        <f t="shared" si="435"/>
        <v>21.001420385919818</v>
      </c>
      <c r="AK139" s="445">
        <f t="shared" si="435"/>
        <v>22.8371247394794</v>
      </c>
      <c r="AL139" s="445">
        <f t="shared" si="435"/>
        <v>22.788351581435602</v>
      </c>
      <c r="AM139" s="452">
        <f>(BE130+BF132+$W$12*BF131)/DO11*100</f>
        <v>23.618106478971374</v>
      </c>
      <c r="AN139" s="445">
        <f>(BF130+BG132+$W$12*BG131)/DP11*100</f>
        <v>22.698930224172127</v>
      </c>
      <c r="AO139" s="445">
        <f>(BG130+BH132+$W$12*BH131)/DQ11*100</f>
        <v>23.143794666719458</v>
      </c>
      <c r="AP139" s="445">
        <f>(BH130+BI132+$W$12*BI131)/DR11*100</f>
        <v>24.061372201064742</v>
      </c>
      <c r="BJ139" s="116"/>
      <c r="BL139" s="701"/>
      <c r="BM139" s="428" t="s">
        <v>74</v>
      </c>
      <c r="BN139" s="116">
        <v>515</v>
      </c>
      <c r="BO139" s="375">
        <v>448</v>
      </c>
      <c r="BP139" s="375">
        <v>484</v>
      </c>
      <c r="BQ139" s="116">
        <v>505</v>
      </c>
      <c r="BR139" s="375">
        <v>587</v>
      </c>
      <c r="BS139" s="375">
        <v>595</v>
      </c>
      <c r="BT139" s="375">
        <v>596</v>
      </c>
      <c r="BU139" s="116">
        <v>580</v>
      </c>
      <c r="BV139" s="116">
        <v>591</v>
      </c>
      <c r="BW139" s="116">
        <v>548</v>
      </c>
      <c r="BX139" s="116">
        <v>541</v>
      </c>
      <c r="BY139" s="522">
        <v>528</v>
      </c>
      <c r="BZ139" s="116">
        <v>455</v>
      </c>
      <c r="CA139" s="116">
        <v>468</v>
      </c>
      <c r="CB139" s="116">
        <v>466</v>
      </c>
      <c r="CC139" s="116">
        <v>434</v>
      </c>
      <c r="CD139" s="116">
        <v>452</v>
      </c>
      <c r="CF139" s="696"/>
      <c r="CG139" s="428" t="s">
        <v>74</v>
      </c>
      <c r="CH139" s="116">
        <v>1268</v>
      </c>
      <c r="CI139" s="375">
        <v>1126</v>
      </c>
      <c r="CJ139" s="375">
        <v>1264</v>
      </c>
      <c r="CK139" s="116">
        <v>1314</v>
      </c>
      <c r="CL139" s="375">
        <v>1503</v>
      </c>
      <c r="CM139" s="375">
        <v>1562</v>
      </c>
      <c r="CN139" s="375">
        <v>1575</v>
      </c>
      <c r="CO139" s="116">
        <v>1561</v>
      </c>
      <c r="CP139" s="116">
        <v>1648</v>
      </c>
      <c r="CQ139" s="116">
        <v>1717</v>
      </c>
      <c r="CR139" s="116">
        <v>1716</v>
      </c>
      <c r="CS139" s="116">
        <v>1705</v>
      </c>
      <c r="CT139" s="116">
        <v>1636</v>
      </c>
      <c r="CU139" s="116">
        <v>1599</v>
      </c>
      <c r="CV139" s="116">
        <v>1634</v>
      </c>
      <c r="CW139" s="116">
        <v>1625</v>
      </c>
      <c r="CX139" s="116">
        <v>1634</v>
      </c>
    </row>
    <row r="140" spans="2:102">
      <c r="B140" s="442" t="s">
        <v>17</v>
      </c>
      <c r="C140" s="453">
        <f t="shared" si="434"/>
        <v>0.37840845854201449</v>
      </c>
      <c r="D140" s="453">
        <f t="shared" si="434"/>
        <v>0.37651122625215888</v>
      </c>
      <c r="E140" s="453">
        <f t="shared" si="434"/>
        <v>0.3952</v>
      </c>
      <c r="F140" s="453">
        <f t="shared" si="433"/>
        <v>0.42177650429799429</v>
      </c>
      <c r="G140" s="453">
        <f t="shared" si="433"/>
        <v>0.41546391752577322</v>
      </c>
      <c r="H140" s="453">
        <f t="shared" si="433"/>
        <v>0.40779092702169623</v>
      </c>
      <c r="I140" s="453">
        <f t="shared" si="433"/>
        <v>0.47050147492625366</v>
      </c>
      <c r="J140" s="453">
        <f t="shared" si="433"/>
        <v>0.47472315840154067</v>
      </c>
      <c r="K140" s="453">
        <f t="shared" si="433"/>
        <v>0.51110014800197334</v>
      </c>
      <c r="L140" s="453">
        <f t="shared" si="433"/>
        <v>0.49243951612903225</v>
      </c>
      <c r="M140" s="453">
        <f t="shared" si="433"/>
        <v>0.49414414414414415</v>
      </c>
      <c r="N140" s="453">
        <f t="shared" si="433"/>
        <v>0.47394747811588162</v>
      </c>
      <c r="O140" s="453">
        <f t="shared" si="433"/>
        <v>0.48281374900079937</v>
      </c>
      <c r="P140" s="453">
        <f t="shared" si="433"/>
        <v>0.53236098450319047</v>
      </c>
      <c r="Q140" s="453">
        <f t="shared" si="433"/>
        <v>0.58361284139913749</v>
      </c>
      <c r="R140" s="507">
        <f t="shared" si="433"/>
        <v>0.56624946050927927</v>
      </c>
      <c r="S140" s="453">
        <f t="shared" si="433"/>
        <v>0.59533073929961089</v>
      </c>
      <c r="U140" s="82"/>
      <c r="W140" s="360"/>
      <c r="X140" s="360"/>
      <c r="Y140" s="442" t="s">
        <v>17</v>
      </c>
      <c r="Z140" s="453">
        <v>0.37840845854201449</v>
      </c>
      <c r="AA140" s="453">
        <v>0.37651122625215888</v>
      </c>
      <c r="AB140" s="453">
        <v>0.3952</v>
      </c>
      <c r="AC140" s="453">
        <v>0.42177650429799429</v>
      </c>
      <c r="AD140" s="453">
        <v>0.41546391752577322</v>
      </c>
      <c r="AE140" s="453">
        <v>0.40779092702169623</v>
      </c>
      <c r="AF140" s="453">
        <v>0.47050147492625366</v>
      </c>
      <c r="AG140" s="453">
        <v>0.47472315840154067</v>
      </c>
      <c r="AH140" s="454">
        <v>0.51110014800197334</v>
      </c>
      <c r="AI140" s="453">
        <v>0.49243951612903225</v>
      </c>
      <c r="AJ140" s="453">
        <v>0.49414414414414415</v>
      </c>
      <c r="AK140" s="453">
        <v>0.47394747811588162</v>
      </c>
      <c r="AL140" s="453">
        <v>0.48281374900079937</v>
      </c>
      <c r="AM140" s="454">
        <v>0.53236098450319047</v>
      </c>
      <c r="AN140" s="453">
        <v>0.58361284139913749</v>
      </c>
      <c r="AO140" s="453">
        <v>0.56624946050927927</v>
      </c>
      <c r="AP140" s="453">
        <v>0.59533073929961089</v>
      </c>
      <c r="BL140" s="701"/>
      <c r="BM140" s="428" t="s">
        <v>36</v>
      </c>
      <c r="BN140" s="116">
        <v>0</v>
      </c>
      <c r="BO140" s="375">
        <v>0</v>
      </c>
      <c r="BP140" s="375">
        <v>0</v>
      </c>
      <c r="BQ140" s="116">
        <v>0</v>
      </c>
      <c r="BR140" s="375">
        <v>0</v>
      </c>
      <c r="BS140" s="375">
        <v>0</v>
      </c>
      <c r="BT140" s="375">
        <v>0</v>
      </c>
      <c r="BU140" s="375">
        <v>0</v>
      </c>
      <c r="BV140" s="116">
        <v>0</v>
      </c>
      <c r="BW140" s="116">
        <v>0</v>
      </c>
      <c r="BX140" s="375">
        <v>0</v>
      </c>
      <c r="BY140" s="594">
        <v>0</v>
      </c>
      <c r="BZ140" s="375">
        <v>0</v>
      </c>
      <c r="CA140" s="375">
        <v>0</v>
      </c>
      <c r="CB140" s="375">
        <v>0</v>
      </c>
      <c r="CC140" s="375">
        <v>0</v>
      </c>
      <c r="CD140" s="375"/>
      <c r="CF140" s="696"/>
      <c r="CG140" s="428" t="s">
        <v>36</v>
      </c>
      <c r="CH140" s="116">
        <v>0</v>
      </c>
      <c r="CI140" s="375">
        <v>0</v>
      </c>
      <c r="CJ140" s="375">
        <v>0</v>
      </c>
      <c r="CK140" s="116">
        <v>0</v>
      </c>
      <c r="CL140" s="375">
        <v>0</v>
      </c>
      <c r="CM140" s="375">
        <v>0</v>
      </c>
      <c r="CN140" s="375">
        <v>0</v>
      </c>
      <c r="CO140" s="375">
        <v>0</v>
      </c>
      <c r="CP140" s="116">
        <v>0</v>
      </c>
      <c r="CQ140" s="116">
        <v>0</v>
      </c>
      <c r="CR140" s="375">
        <v>0</v>
      </c>
      <c r="CS140" s="375">
        <v>0</v>
      </c>
      <c r="CT140" s="375">
        <v>0</v>
      </c>
      <c r="CU140" s="375">
        <v>0</v>
      </c>
      <c r="CV140" s="375">
        <v>0</v>
      </c>
      <c r="CW140" s="375">
        <v>0</v>
      </c>
      <c r="CX140" s="375"/>
    </row>
    <row r="141" spans="2:102">
      <c r="G141" s="360"/>
      <c r="H141" s="360"/>
      <c r="I141" s="360"/>
      <c r="J141" s="360"/>
      <c r="K141" s="360"/>
      <c r="L141" s="360"/>
      <c r="M141" s="360"/>
      <c r="N141" s="360"/>
      <c r="O141" s="360"/>
      <c r="P141" s="360"/>
      <c r="Q141" s="360"/>
      <c r="R141" s="372"/>
      <c r="S141" s="538">
        <f>S140-R140</f>
        <v>2.9081278790331622E-2</v>
      </c>
      <c r="U141" s="463"/>
      <c r="W141" s="360"/>
      <c r="X141" s="360"/>
      <c r="AN141" s="213"/>
      <c r="AO141" s="213"/>
      <c r="AP141" s="213"/>
      <c r="BL141" s="701"/>
      <c r="BM141" s="363" t="s">
        <v>162</v>
      </c>
      <c r="BN141" s="116">
        <v>0</v>
      </c>
      <c r="BO141" s="375">
        <v>0</v>
      </c>
      <c r="BP141" s="375">
        <v>0</v>
      </c>
      <c r="BQ141" s="116">
        <v>0</v>
      </c>
      <c r="BR141" s="375">
        <v>0</v>
      </c>
      <c r="BS141" s="375">
        <v>0</v>
      </c>
      <c r="BT141" s="375">
        <v>0</v>
      </c>
      <c r="BU141" s="375">
        <v>0</v>
      </c>
      <c r="BV141" s="116">
        <v>0</v>
      </c>
      <c r="BW141" s="375">
        <v>0</v>
      </c>
      <c r="BX141" s="116">
        <v>0</v>
      </c>
      <c r="BY141" s="594">
        <v>54</v>
      </c>
      <c r="BZ141" s="375">
        <v>69</v>
      </c>
      <c r="CA141" s="375">
        <v>65</v>
      </c>
      <c r="CB141" s="375">
        <v>39</v>
      </c>
      <c r="CC141" s="375">
        <v>36</v>
      </c>
      <c r="CD141" s="375">
        <v>40</v>
      </c>
      <c r="CF141" s="696"/>
      <c r="CG141" s="363" t="s">
        <v>162</v>
      </c>
      <c r="CH141" s="116">
        <v>0</v>
      </c>
      <c r="CI141" s="375">
        <v>0</v>
      </c>
      <c r="CJ141" s="375">
        <v>0</v>
      </c>
      <c r="CK141" s="116">
        <v>0</v>
      </c>
      <c r="CL141" s="375">
        <v>0</v>
      </c>
      <c r="CM141" s="375">
        <v>0</v>
      </c>
      <c r="CN141" s="375">
        <v>0</v>
      </c>
      <c r="CO141" s="375">
        <v>0</v>
      </c>
      <c r="CP141" s="116">
        <v>0</v>
      </c>
      <c r="CQ141" s="375">
        <v>0</v>
      </c>
      <c r="CR141" s="116">
        <v>0</v>
      </c>
      <c r="CS141" s="375">
        <v>90</v>
      </c>
      <c r="CT141" s="375">
        <v>110</v>
      </c>
      <c r="CU141" s="375">
        <v>124</v>
      </c>
      <c r="CV141" s="375">
        <v>75</v>
      </c>
      <c r="CW141" s="375">
        <v>59</v>
      </c>
      <c r="CX141" s="375">
        <v>72</v>
      </c>
    </row>
    <row r="142" spans="2:102">
      <c r="F142" s="427"/>
      <c r="K142" s="427" t="s">
        <v>14</v>
      </c>
      <c r="U142" s="463"/>
      <c r="W142" s="360"/>
      <c r="X142" s="360"/>
      <c r="AC142" s="427"/>
      <c r="AD142" s="427"/>
      <c r="AE142" s="427"/>
      <c r="AF142" s="427"/>
      <c r="AG142" s="427"/>
      <c r="AH142" s="456"/>
      <c r="AI142" s="427"/>
      <c r="AJ142" s="427"/>
      <c r="AK142" s="427"/>
      <c r="AL142" s="427"/>
      <c r="AM142" s="456"/>
      <c r="AN142" s="428"/>
      <c r="AO142" s="428"/>
      <c r="AP142" s="428"/>
      <c r="BL142" s="701"/>
      <c r="BM142" s="428" t="s">
        <v>71</v>
      </c>
      <c r="BN142" s="116">
        <v>502</v>
      </c>
      <c r="BO142" s="375">
        <v>532</v>
      </c>
      <c r="BP142" s="375">
        <v>597</v>
      </c>
      <c r="BQ142" s="116">
        <v>663</v>
      </c>
      <c r="BR142" s="375">
        <v>735</v>
      </c>
      <c r="BS142" s="375">
        <v>758</v>
      </c>
      <c r="BT142" s="375">
        <v>844</v>
      </c>
      <c r="BU142" s="375">
        <v>886</v>
      </c>
      <c r="BV142" s="116">
        <v>942</v>
      </c>
      <c r="BW142" s="116">
        <v>957</v>
      </c>
      <c r="BX142" s="375">
        <v>947</v>
      </c>
      <c r="BY142" s="594">
        <v>975</v>
      </c>
      <c r="BZ142" s="375">
        <v>992</v>
      </c>
      <c r="CA142" s="375">
        <v>897</v>
      </c>
      <c r="CB142" s="375">
        <v>768</v>
      </c>
      <c r="CC142" s="375">
        <v>831</v>
      </c>
      <c r="CD142" s="375">
        <v>810</v>
      </c>
      <c r="CF142" s="696"/>
      <c r="CG142" s="428" t="s">
        <v>71</v>
      </c>
      <c r="CH142" s="116">
        <v>757</v>
      </c>
      <c r="CI142" s="375">
        <v>829</v>
      </c>
      <c r="CJ142" s="375">
        <v>960</v>
      </c>
      <c r="CK142" s="116">
        <v>1077</v>
      </c>
      <c r="CL142" s="375">
        <v>1213</v>
      </c>
      <c r="CM142" s="375">
        <v>1254</v>
      </c>
      <c r="CN142" s="375">
        <v>1385</v>
      </c>
      <c r="CO142" s="375">
        <v>1539</v>
      </c>
      <c r="CP142" s="116">
        <v>1603</v>
      </c>
      <c r="CQ142" s="116">
        <v>1698</v>
      </c>
      <c r="CR142" s="375">
        <v>1739</v>
      </c>
      <c r="CS142" s="375">
        <v>1771</v>
      </c>
      <c r="CT142" s="375">
        <v>1845</v>
      </c>
      <c r="CU142" s="375">
        <v>1798</v>
      </c>
      <c r="CV142" s="375">
        <v>1657</v>
      </c>
      <c r="CW142" s="375">
        <v>1782</v>
      </c>
      <c r="CX142" s="375">
        <v>1788</v>
      </c>
    </row>
    <row r="143" spans="2:102">
      <c r="F143" s="427"/>
      <c r="T143" s="441"/>
      <c r="U143" s="463"/>
      <c r="V143" s="441"/>
      <c r="W143" s="392"/>
      <c r="X143" s="381"/>
      <c r="AC143" s="427"/>
      <c r="AD143" s="427"/>
      <c r="AE143" s="427"/>
      <c r="AF143" s="427"/>
      <c r="AG143" s="427"/>
      <c r="AH143" s="456"/>
      <c r="AI143" s="427"/>
      <c r="AJ143" s="427"/>
      <c r="AK143" s="427"/>
      <c r="AL143" s="427"/>
      <c r="AM143" s="456"/>
      <c r="AN143" s="428"/>
      <c r="AO143" s="428"/>
      <c r="AP143" s="428"/>
      <c r="BG143" s="360" t="s">
        <v>14</v>
      </c>
      <c r="BH143" s="360" t="s">
        <v>14</v>
      </c>
      <c r="BL143" s="702"/>
      <c r="BM143" s="431" t="s">
        <v>53</v>
      </c>
      <c r="BN143" s="437">
        <f>BN140+BN142+$W$12*BN141</f>
        <v>502</v>
      </c>
      <c r="BO143" s="438">
        <f t="shared" ref="BO143" si="436">BO140+BO142+$W$12*BO141</f>
        <v>532</v>
      </c>
      <c r="BP143" s="438">
        <f t="shared" ref="BP143" si="437">BP140+BP142+$W$12*BP141</f>
        <v>597</v>
      </c>
      <c r="BQ143" s="437">
        <f t="shared" ref="BQ143" si="438">BQ140+BQ142+$W$12*BQ141</f>
        <v>663</v>
      </c>
      <c r="BR143" s="438">
        <f t="shared" ref="BR143" si="439">BR140+BR142+$W$12*BR141</f>
        <v>735</v>
      </c>
      <c r="BS143" s="438">
        <f t="shared" ref="BS143" si="440">BS140+BS142+$W$12*BS141</f>
        <v>758</v>
      </c>
      <c r="BT143" s="438">
        <f t="shared" ref="BT143" si="441">BT140+BT142+$W$12*BT141</f>
        <v>844</v>
      </c>
      <c r="BU143" s="439">
        <f t="shared" ref="BU143" si="442">BU140+BU142+$W$12*BU141</f>
        <v>886</v>
      </c>
      <c r="BV143" s="439">
        <f t="shared" ref="BV143" si="443">BV140+BV142+$W$12*BV141</f>
        <v>942</v>
      </c>
      <c r="BW143" s="439">
        <f t="shared" ref="BW143" si="444">BW140+BW142+$W$12*BW141</f>
        <v>957</v>
      </c>
      <c r="BX143" s="438">
        <v>947</v>
      </c>
      <c r="BY143" s="595">
        <v>1002</v>
      </c>
      <c r="BZ143" s="440">
        <v>1026.5</v>
      </c>
      <c r="CA143" s="440">
        <f>CA140+CA142+$W$12*CA141</f>
        <v>929.5</v>
      </c>
      <c r="CB143" s="440">
        <f t="shared" ref="CB143:CD143" si="445">CB140+CB142+$W$12*CB141</f>
        <v>787.5</v>
      </c>
      <c r="CC143" s="440">
        <f t="shared" si="445"/>
        <v>849</v>
      </c>
      <c r="CD143" s="440">
        <f t="shared" si="445"/>
        <v>830</v>
      </c>
      <c r="CF143" s="697"/>
      <c r="CG143" s="361" t="s">
        <v>53</v>
      </c>
      <c r="CH143" s="439">
        <f t="shared" ref="CH143" si="446">CH140+CH142+$W$12*CH141</f>
        <v>757</v>
      </c>
      <c r="CI143" s="439">
        <f t="shared" ref="CI143" si="447">CI140+CI142+$W$12*CI141</f>
        <v>829</v>
      </c>
      <c r="CJ143" s="439">
        <f t="shared" ref="CJ143" si="448">CJ140+CJ142+$W$12*CJ141</f>
        <v>960</v>
      </c>
      <c r="CK143" s="439">
        <f t="shared" ref="CK143" si="449">CK140+CK142+$W$12*CK141</f>
        <v>1077</v>
      </c>
      <c r="CL143" s="439">
        <f t="shared" ref="CL143" si="450">CL140+CL142+$W$12*CL141</f>
        <v>1213</v>
      </c>
      <c r="CM143" s="439">
        <f t="shared" ref="CM143" si="451">CM140+CM142+$W$12*CM141</f>
        <v>1254</v>
      </c>
      <c r="CN143" s="439">
        <f t="shared" ref="CN143" si="452">CN140+CN142+$W$12*CN141</f>
        <v>1385</v>
      </c>
      <c r="CO143" s="439">
        <f t="shared" ref="CO143" si="453">CO140+CO142+$W$12*CO141</f>
        <v>1539</v>
      </c>
      <c r="CP143" s="439">
        <f t="shared" ref="CP143" si="454">CP140+CP142+$W$12*CP141</f>
        <v>1603</v>
      </c>
      <c r="CQ143" s="439">
        <v>1698</v>
      </c>
      <c r="CR143" s="439">
        <v>1739</v>
      </c>
      <c r="CS143" s="439">
        <v>1816</v>
      </c>
      <c r="CT143" s="439">
        <v>1900</v>
      </c>
      <c r="CU143" s="439">
        <f t="shared" ref="CU143" si="455">CU140+CU142+$W$12*CU141</f>
        <v>1860</v>
      </c>
      <c r="CV143" s="439">
        <f t="shared" ref="CV143:CX143" si="456">CV140+CV142+$W$12*CV141</f>
        <v>1694.5</v>
      </c>
      <c r="CW143" s="439">
        <f t="shared" si="456"/>
        <v>1811.5</v>
      </c>
      <c r="CX143" s="439">
        <f t="shared" si="456"/>
        <v>1824</v>
      </c>
    </row>
    <row r="144" spans="2:102">
      <c r="F144" s="427"/>
      <c r="T144" s="362"/>
      <c r="U144" s="463"/>
      <c r="V144" s="362"/>
      <c r="W144" s="360"/>
      <c r="X144" s="360"/>
      <c r="AC144" s="427"/>
      <c r="AD144" s="427"/>
      <c r="AE144" s="427"/>
      <c r="AF144" s="427"/>
      <c r="AG144" s="427"/>
      <c r="AH144" s="456"/>
      <c r="AI144" s="427"/>
      <c r="AJ144" s="427"/>
      <c r="AK144" s="427"/>
      <c r="AL144" s="427"/>
      <c r="AM144" s="456"/>
      <c r="AN144" s="428"/>
      <c r="AO144" s="428"/>
      <c r="AP144" s="428"/>
      <c r="AR144" s="213"/>
      <c r="AS144" s="213"/>
      <c r="AT144" s="213"/>
      <c r="AU144" s="213"/>
      <c r="AV144" s="213"/>
      <c r="AW144" s="213"/>
      <c r="AX144" s="213"/>
      <c r="AY144" s="213" t="s">
        <v>14</v>
      </c>
      <c r="AZ144" s="213"/>
      <c r="BA144" s="213"/>
      <c r="BB144" s="213"/>
      <c r="BC144" s="213"/>
      <c r="BE144" s="213"/>
      <c r="BF144" s="213"/>
      <c r="BG144" s="213"/>
      <c r="BH144" s="213"/>
      <c r="BI144" s="213"/>
      <c r="BJ144" s="213"/>
    </row>
    <row r="145" spans="2:102">
      <c r="F145" s="427"/>
      <c r="T145" s="432"/>
      <c r="U145" s="462"/>
      <c r="V145" s="116"/>
      <c r="W145" s="360"/>
      <c r="X145" s="360"/>
      <c r="AC145" s="427"/>
      <c r="AD145" s="427"/>
      <c r="AE145" s="427"/>
      <c r="AF145" s="427"/>
      <c r="AG145" s="427"/>
      <c r="AH145" s="456"/>
      <c r="AI145" s="427"/>
      <c r="AJ145" s="427"/>
      <c r="AK145" s="427"/>
      <c r="AL145" s="427"/>
      <c r="AM145" s="456"/>
      <c r="AN145" s="428"/>
      <c r="AO145" s="428"/>
      <c r="AP145" s="428"/>
      <c r="AR145" s="213"/>
      <c r="AS145" s="213"/>
      <c r="AT145" s="213"/>
      <c r="AU145" s="213"/>
      <c r="AV145" s="213"/>
      <c r="AW145" s="213"/>
      <c r="AX145" s="213"/>
      <c r="AY145" s="213"/>
      <c r="AZ145" s="213"/>
      <c r="BA145" s="213"/>
      <c r="BB145" s="213"/>
      <c r="BC145" s="213"/>
      <c r="BE145" s="213"/>
      <c r="BF145" s="213"/>
      <c r="BG145" s="213"/>
      <c r="BH145" s="213"/>
      <c r="BI145" s="213"/>
      <c r="BJ145" s="213"/>
    </row>
    <row r="146" spans="2:102">
      <c r="B146" s="428"/>
      <c r="C146" s="428"/>
      <c r="D146" s="428"/>
      <c r="E146" s="428"/>
      <c r="F146" s="441"/>
      <c r="G146" s="441"/>
      <c r="H146" s="441"/>
      <c r="I146" s="441"/>
      <c r="J146" s="441"/>
      <c r="K146" s="441"/>
      <c r="L146" s="441"/>
      <c r="M146" s="441"/>
      <c r="N146" s="441"/>
      <c r="O146" s="441"/>
      <c r="P146" s="441"/>
      <c r="Q146" s="441"/>
      <c r="R146" s="505"/>
      <c r="S146" s="441"/>
      <c r="T146" s="432"/>
      <c r="U146" s="382" t="s">
        <v>112</v>
      </c>
      <c r="V146" s="116"/>
      <c r="W146" s="360"/>
      <c r="X146" s="360"/>
      <c r="Y146" s="428"/>
      <c r="Z146" s="428"/>
      <c r="AA146" s="428"/>
      <c r="AB146" s="428"/>
      <c r="AC146" s="441"/>
      <c r="AD146" s="441"/>
      <c r="AE146" s="441"/>
      <c r="AF146" s="441"/>
      <c r="AG146" s="441"/>
      <c r="AH146" s="447"/>
      <c r="AI146" s="441"/>
      <c r="AJ146" s="441"/>
      <c r="AK146" s="441"/>
      <c r="AL146" s="441"/>
      <c r="AM146" s="447"/>
      <c r="AN146" s="441"/>
      <c r="AO146" s="441"/>
      <c r="AP146" s="441"/>
      <c r="AR146" s="213"/>
      <c r="AS146" s="213"/>
      <c r="AT146" s="213"/>
      <c r="AU146" s="213"/>
      <c r="AV146" s="213"/>
      <c r="AW146" s="213"/>
      <c r="AX146" s="213"/>
      <c r="AY146" s="213"/>
      <c r="AZ146" s="213"/>
      <c r="BA146" s="213"/>
      <c r="BB146" s="213"/>
      <c r="BC146" s="213"/>
      <c r="BE146" s="213"/>
      <c r="BF146" s="213"/>
      <c r="BG146" s="213"/>
      <c r="BH146" s="213"/>
      <c r="BI146" s="213"/>
      <c r="BJ146" s="213"/>
      <c r="BL146" s="408"/>
      <c r="BM146" s="213"/>
      <c r="BN146" s="213"/>
      <c r="BO146" s="213"/>
      <c r="BP146" s="213"/>
      <c r="BQ146" s="213"/>
      <c r="BR146" s="213"/>
      <c r="BS146" s="213"/>
      <c r="BT146" s="213"/>
      <c r="BU146" s="213"/>
      <c r="BV146" s="213"/>
      <c r="BW146" s="213"/>
      <c r="BX146" s="213"/>
      <c r="BZ146" s="213"/>
      <c r="CA146" s="213"/>
      <c r="CF146" s="458"/>
      <c r="CR146" s="213"/>
      <c r="CS146" s="213"/>
      <c r="CT146" s="213"/>
      <c r="CU146" s="213"/>
    </row>
    <row r="147" spans="2:102">
      <c r="B147" s="361" t="s">
        <v>8</v>
      </c>
      <c r="C147" s="361" t="s">
        <v>124</v>
      </c>
      <c r="D147" s="361" t="s">
        <v>123</v>
      </c>
      <c r="E147" s="361" t="s">
        <v>122</v>
      </c>
      <c r="F147" s="361" t="s">
        <v>49</v>
      </c>
      <c r="G147" s="361" t="s">
        <v>48</v>
      </c>
      <c r="H147" s="361" t="s">
        <v>47</v>
      </c>
      <c r="I147" s="361" t="s">
        <v>46</v>
      </c>
      <c r="J147" s="361" t="s">
        <v>45</v>
      </c>
      <c r="K147" s="361" t="s">
        <v>44</v>
      </c>
      <c r="L147" s="361" t="s">
        <v>43</v>
      </c>
      <c r="M147" s="361" t="s">
        <v>96</v>
      </c>
      <c r="N147" s="361" t="s">
        <v>69</v>
      </c>
      <c r="O147" s="361" t="s">
        <v>77</v>
      </c>
      <c r="P147" s="361" t="s">
        <v>161</v>
      </c>
      <c r="Q147" s="361" t="str">
        <f>Q129</f>
        <v>2018-19</v>
      </c>
      <c r="R147" s="403" t="str">
        <f>R129</f>
        <v>2019-20</v>
      </c>
      <c r="S147" s="361" t="s">
        <v>174</v>
      </c>
      <c r="T147" s="432"/>
      <c r="U147" s="433">
        <v>1182.8854102480882</v>
      </c>
      <c r="V147" s="116"/>
      <c r="W147" s="360"/>
      <c r="X147" s="360"/>
      <c r="Y147" s="361" t="s">
        <v>8</v>
      </c>
      <c r="Z147" s="361" t="s">
        <v>124</v>
      </c>
      <c r="AA147" s="361" t="s">
        <v>123</v>
      </c>
      <c r="AB147" s="361" t="s">
        <v>122</v>
      </c>
      <c r="AC147" s="361" t="s">
        <v>49</v>
      </c>
      <c r="AD147" s="361" t="s">
        <v>48</v>
      </c>
      <c r="AE147" s="361" t="s">
        <v>47</v>
      </c>
      <c r="AF147" s="361" t="s">
        <v>46</v>
      </c>
      <c r="AG147" s="361" t="s">
        <v>45</v>
      </c>
      <c r="AH147" s="431" t="s">
        <v>44</v>
      </c>
      <c r="AI147" s="361" t="s">
        <v>43</v>
      </c>
      <c r="AJ147" s="361" t="s">
        <v>96</v>
      </c>
      <c r="AK147" s="361" t="s">
        <v>69</v>
      </c>
      <c r="AL147" s="361" t="s">
        <v>77</v>
      </c>
      <c r="AM147" s="431" t="s">
        <v>161</v>
      </c>
      <c r="AN147" s="361" t="str">
        <f>AN111</f>
        <v>2018-19</v>
      </c>
      <c r="AO147" s="361" t="str">
        <f>AO129</f>
        <v>2019-20</v>
      </c>
      <c r="AP147" s="361" t="s">
        <v>174</v>
      </c>
      <c r="AR147" s="361" t="s">
        <v>8</v>
      </c>
      <c r="AS147" s="361" t="s">
        <v>124</v>
      </c>
      <c r="AT147" s="361" t="s">
        <v>123</v>
      </c>
      <c r="AU147" s="361" t="s">
        <v>122</v>
      </c>
      <c r="AV147" s="361" t="s">
        <v>49</v>
      </c>
      <c r="AW147" s="361" t="s">
        <v>48</v>
      </c>
      <c r="AX147" s="361" t="s">
        <v>47</v>
      </c>
      <c r="AY147" s="361" t="s">
        <v>46</v>
      </c>
      <c r="AZ147" s="361" t="s">
        <v>45</v>
      </c>
      <c r="BA147" s="361" t="s">
        <v>44</v>
      </c>
      <c r="BB147" s="361" t="s">
        <v>43</v>
      </c>
      <c r="BC147" s="361" t="s">
        <v>96</v>
      </c>
      <c r="BD147" s="590" t="s">
        <v>69</v>
      </c>
      <c r="BE147" s="362" t="s">
        <v>77</v>
      </c>
      <c r="BF147" s="362" t="s">
        <v>161</v>
      </c>
      <c r="BG147" s="362" t="str">
        <f>BG129</f>
        <v>2018-19</v>
      </c>
      <c r="BH147" s="362" t="str">
        <f>BH129</f>
        <v>2019-20</v>
      </c>
      <c r="BI147" s="362" t="s">
        <v>174</v>
      </c>
      <c r="BJ147" s="362"/>
      <c r="BL147" s="408"/>
      <c r="BM147" s="361" t="s">
        <v>8</v>
      </c>
      <c r="BN147" s="361" t="s">
        <v>124</v>
      </c>
      <c r="BO147" s="361" t="s">
        <v>123</v>
      </c>
      <c r="BP147" s="361" t="s">
        <v>122</v>
      </c>
      <c r="BQ147" s="361" t="s">
        <v>49</v>
      </c>
      <c r="BR147" s="361" t="s">
        <v>48</v>
      </c>
      <c r="BS147" s="361" t="s">
        <v>47</v>
      </c>
      <c r="BT147" s="361" t="s">
        <v>46</v>
      </c>
      <c r="BU147" s="361" t="s">
        <v>45</v>
      </c>
      <c r="BV147" s="361" t="s">
        <v>44</v>
      </c>
      <c r="BW147" s="361" t="s">
        <v>43</v>
      </c>
      <c r="BX147" s="361" t="s">
        <v>96</v>
      </c>
      <c r="BY147" s="590" t="s">
        <v>69</v>
      </c>
      <c r="BZ147" s="362" t="str">
        <f>BZ129</f>
        <v>2016-17</v>
      </c>
      <c r="CA147" s="362" t="str">
        <f>CA129</f>
        <v>2017-18</v>
      </c>
      <c r="CB147" s="362" t="str">
        <f>CB129</f>
        <v>2018-19</v>
      </c>
      <c r="CC147" s="362" t="str">
        <f>CC129</f>
        <v>2019-20</v>
      </c>
      <c r="CD147" s="362" t="s">
        <v>174</v>
      </c>
      <c r="CF147" s="458"/>
      <c r="CG147" s="361" t="s">
        <v>8</v>
      </c>
      <c r="CH147" s="361" t="s">
        <v>124</v>
      </c>
      <c r="CI147" s="361" t="s">
        <v>123</v>
      </c>
      <c r="CJ147" s="361" t="s">
        <v>122</v>
      </c>
      <c r="CK147" s="361" t="s">
        <v>49</v>
      </c>
      <c r="CL147" s="361" t="s">
        <v>48</v>
      </c>
      <c r="CM147" s="361" t="s">
        <v>47</v>
      </c>
      <c r="CN147" s="361" t="s">
        <v>46</v>
      </c>
      <c r="CO147" s="361" t="s">
        <v>45</v>
      </c>
      <c r="CP147" s="361" t="s">
        <v>44</v>
      </c>
      <c r="CQ147" s="361" t="s">
        <v>43</v>
      </c>
      <c r="CR147" s="361" t="s">
        <v>96</v>
      </c>
      <c r="CS147" s="361" t="s">
        <v>69</v>
      </c>
      <c r="CT147" s="361" t="str">
        <f>CT129</f>
        <v>2016-17</v>
      </c>
      <c r="CU147" s="361" t="str">
        <f>CU129</f>
        <v>2017-18</v>
      </c>
      <c r="CV147" s="361" t="str">
        <f>CV129</f>
        <v>2018-19</v>
      </c>
      <c r="CW147" s="361" t="str">
        <f>CW129</f>
        <v>2019-20</v>
      </c>
      <c r="CX147" s="361" t="s">
        <v>174</v>
      </c>
    </row>
    <row r="148" spans="2:102">
      <c r="B148" s="428" t="s">
        <v>72</v>
      </c>
      <c r="C148" s="116">
        <f t="shared" ref="C148:H150" si="457">Z148+BN148*$W$6+BN155*$W$9</f>
        <v>5010.2</v>
      </c>
      <c r="D148" s="116">
        <f t="shared" si="457"/>
        <v>7534.4</v>
      </c>
      <c r="E148" s="116">
        <f t="shared" si="457"/>
        <v>7754.8</v>
      </c>
      <c r="F148" s="116">
        <f t="shared" si="457"/>
        <v>5635.6</v>
      </c>
      <c r="G148" s="116">
        <f t="shared" si="457"/>
        <v>5776.6</v>
      </c>
      <c r="H148" s="116">
        <f t="shared" si="457"/>
        <v>5084.6000000000004</v>
      </c>
      <c r="I148" s="116">
        <f t="shared" ref="I148:S150" si="458">AF148+(BT148*$W$6)+(BT155*$W$9)</f>
        <v>4987.2</v>
      </c>
      <c r="J148" s="116">
        <f t="shared" si="458"/>
        <v>4641.3999999999996</v>
      </c>
      <c r="K148" s="116">
        <f t="shared" si="458"/>
        <v>4590.8</v>
      </c>
      <c r="L148" s="116">
        <f t="shared" si="458"/>
        <v>4598.6000000000004</v>
      </c>
      <c r="M148" s="116">
        <f t="shared" si="458"/>
        <v>4952.6000000000004</v>
      </c>
      <c r="N148" s="116">
        <f t="shared" si="458"/>
        <v>5199.8</v>
      </c>
      <c r="O148" s="116">
        <f t="shared" si="458"/>
        <v>5171.2</v>
      </c>
      <c r="P148" s="116">
        <f t="shared" si="458"/>
        <v>5707.8</v>
      </c>
      <c r="Q148" s="116">
        <f t="shared" si="458"/>
        <v>5471</v>
      </c>
      <c r="R148" s="116">
        <f t="shared" si="458"/>
        <v>5334.4</v>
      </c>
      <c r="S148" s="116">
        <f t="shared" si="458"/>
        <v>5162.8</v>
      </c>
      <c r="T148" s="116"/>
      <c r="U148" s="433">
        <v>522.65665168976409</v>
      </c>
      <c r="V148" s="116"/>
      <c r="W148" s="360" t="s">
        <v>14</v>
      </c>
      <c r="X148" s="360"/>
      <c r="Y148" s="428" t="s">
        <v>72</v>
      </c>
      <c r="Z148" s="116">
        <v>3992</v>
      </c>
      <c r="AA148" s="116">
        <v>5773</v>
      </c>
      <c r="AB148" s="116">
        <v>5943</v>
      </c>
      <c r="AC148" s="116">
        <v>4402</v>
      </c>
      <c r="AD148" s="116">
        <v>4472</v>
      </c>
      <c r="AE148" s="116">
        <v>3916</v>
      </c>
      <c r="AF148" s="116">
        <v>3858</v>
      </c>
      <c r="AG148" s="116">
        <v>3571</v>
      </c>
      <c r="AH148" s="434">
        <v>3552</v>
      </c>
      <c r="AI148" s="116">
        <v>3543</v>
      </c>
      <c r="AJ148" s="116">
        <v>3881</v>
      </c>
      <c r="AK148" s="116">
        <v>4146</v>
      </c>
      <c r="AL148" s="116">
        <v>4156</v>
      </c>
      <c r="AM148" s="434">
        <v>4581</v>
      </c>
      <c r="AN148" s="116">
        <v>4470</v>
      </c>
      <c r="AO148" s="116">
        <v>4416</v>
      </c>
      <c r="AP148" s="116">
        <v>4377</v>
      </c>
      <c r="AR148" s="428" t="s">
        <v>130</v>
      </c>
      <c r="AS148" s="116">
        <v>0</v>
      </c>
      <c r="AT148" s="116">
        <v>0</v>
      </c>
      <c r="AU148" s="116">
        <v>0</v>
      </c>
      <c r="AV148" s="116">
        <v>0</v>
      </c>
      <c r="AW148" s="116">
        <v>0</v>
      </c>
      <c r="AX148" s="116">
        <v>0</v>
      </c>
      <c r="AY148" s="116">
        <v>0</v>
      </c>
      <c r="AZ148" s="116">
        <v>0</v>
      </c>
      <c r="BA148" s="116">
        <v>0</v>
      </c>
      <c r="BB148" s="116">
        <v>0</v>
      </c>
      <c r="BC148" s="116">
        <v>0</v>
      </c>
      <c r="BD148" s="591">
        <v>0</v>
      </c>
      <c r="BE148" s="364">
        <v>0</v>
      </c>
      <c r="BF148" s="364">
        <v>0</v>
      </c>
      <c r="BG148" s="364">
        <v>0</v>
      </c>
      <c r="BH148" s="364">
        <v>0</v>
      </c>
      <c r="BI148" s="364"/>
      <c r="BJ148" s="116"/>
      <c r="BL148" s="700" t="s">
        <v>99</v>
      </c>
      <c r="BM148" s="428" t="s">
        <v>72</v>
      </c>
      <c r="BN148" s="116">
        <v>1214</v>
      </c>
      <c r="BO148" s="375">
        <v>1853</v>
      </c>
      <c r="BP148" s="375">
        <v>1951</v>
      </c>
      <c r="BQ148" s="116">
        <v>1462</v>
      </c>
      <c r="BR148" s="375">
        <v>1597</v>
      </c>
      <c r="BS148" s="375">
        <v>1422</v>
      </c>
      <c r="BT148" s="375">
        <v>1374</v>
      </c>
      <c r="BU148" s="364">
        <v>1308</v>
      </c>
      <c r="BV148" s="364">
        <v>1281</v>
      </c>
      <c r="BW148" s="364">
        <v>1282</v>
      </c>
      <c r="BX148" s="364">
        <v>1297</v>
      </c>
      <c r="BY148" s="591">
        <v>1286</v>
      </c>
      <c r="BZ148" s="364">
        <v>1249</v>
      </c>
      <c r="CA148" s="364">
        <v>1336</v>
      </c>
      <c r="CB148" s="364">
        <v>1235</v>
      </c>
      <c r="CC148" s="364">
        <v>1138</v>
      </c>
      <c r="CD148" s="364">
        <v>966</v>
      </c>
      <c r="CF148" s="694" t="s">
        <v>51</v>
      </c>
      <c r="CG148" s="435" t="s">
        <v>72</v>
      </c>
      <c r="CH148" s="364">
        <v>80</v>
      </c>
      <c r="CI148" s="374">
        <v>474</v>
      </c>
      <c r="CJ148" s="374">
        <v>423</v>
      </c>
      <c r="CK148" s="364">
        <v>100</v>
      </c>
      <c r="CL148" s="374">
        <v>51</v>
      </c>
      <c r="CM148" s="374">
        <v>54</v>
      </c>
      <c r="CN148" s="374">
        <v>41</v>
      </c>
      <c r="CO148" s="364">
        <v>35</v>
      </c>
      <c r="CP148" s="364">
        <v>26</v>
      </c>
      <c r="CQ148" s="364">
        <v>48</v>
      </c>
      <c r="CR148" s="116">
        <v>56</v>
      </c>
      <c r="CS148" s="116">
        <v>36</v>
      </c>
      <c r="CT148" s="116">
        <v>28</v>
      </c>
      <c r="CU148" s="116">
        <v>85</v>
      </c>
      <c r="CV148" s="116">
        <v>24</v>
      </c>
      <c r="CW148" s="116">
        <v>19</v>
      </c>
      <c r="CX148" s="116">
        <v>30</v>
      </c>
    </row>
    <row r="149" spans="2:102">
      <c r="B149" s="428" t="s">
        <v>73</v>
      </c>
      <c r="C149" s="116">
        <f t="shared" si="457"/>
        <v>4443.6000000000004</v>
      </c>
      <c r="D149" s="116">
        <f t="shared" si="457"/>
        <v>5324.4</v>
      </c>
      <c r="E149" s="116">
        <f t="shared" si="457"/>
        <v>6311.2</v>
      </c>
      <c r="F149" s="116">
        <f t="shared" si="457"/>
        <v>5793.8</v>
      </c>
      <c r="G149" s="116">
        <f t="shared" si="457"/>
        <v>5841.8</v>
      </c>
      <c r="H149" s="116">
        <f t="shared" si="457"/>
        <v>5967.8</v>
      </c>
      <c r="I149" s="116">
        <f t="shared" si="458"/>
        <v>5265.6</v>
      </c>
      <c r="J149" s="116">
        <f t="shared" si="458"/>
        <v>5246</v>
      </c>
      <c r="K149" s="116">
        <f t="shared" si="458"/>
        <v>5266.6</v>
      </c>
      <c r="L149" s="116">
        <f t="shared" si="458"/>
        <v>5378.2</v>
      </c>
      <c r="M149" s="116">
        <f t="shared" si="458"/>
        <v>5306.6</v>
      </c>
      <c r="N149" s="116">
        <f t="shared" si="458"/>
        <v>5504</v>
      </c>
      <c r="O149" s="116">
        <f t="shared" si="458"/>
        <v>5638.6</v>
      </c>
      <c r="P149" s="116">
        <f t="shared" si="458"/>
        <v>5979.4</v>
      </c>
      <c r="Q149" s="116">
        <f t="shared" si="458"/>
        <v>5765.4</v>
      </c>
      <c r="R149" s="116">
        <f t="shared" si="458"/>
        <v>5907.6</v>
      </c>
      <c r="S149" s="116">
        <f t="shared" si="458"/>
        <v>6003.4</v>
      </c>
      <c r="T149" s="116"/>
      <c r="U149" s="433">
        <v>754.16011857194223</v>
      </c>
      <c r="V149" s="116"/>
      <c r="W149" s="360"/>
      <c r="X149" s="360"/>
      <c r="Y149" s="428" t="s">
        <v>73</v>
      </c>
      <c r="Z149" s="116">
        <v>3528</v>
      </c>
      <c r="AA149" s="116">
        <v>4126</v>
      </c>
      <c r="AB149" s="116">
        <v>4897</v>
      </c>
      <c r="AC149" s="116">
        <v>4534</v>
      </c>
      <c r="AD149" s="116">
        <v>4533</v>
      </c>
      <c r="AE149" s="116">
        <v>4601</v>
      </c>
      <c r="AF149" s="116">
        <v>4041</v>
      </c>
      <c r="AG149" s="116">
        <v>4003</v>
      </c>
      <c r="AH149" s="434">
        <v>4019</v>
      </c>
      <c r="AI149" s="116">
        <v>4090</v>
      </c>
      <c r="AJ149" s="116">
        <v>4075</v>
      </c>
      <c r="AK149" s="116">
        <v>4245</v>
      </c>
      <c r="AL149" s="116">
        <v>4442</v>
      </c>
      <c r="AM149" s="434">
        <v>4761</v>
      </c>
      <c r="AN149" s="116">
        <v>4644</v>
      </c>
      <c r="AO149" s="116">
        <v>4773</v>
      </c>
      <c r="AP149" s="116">
        <v>4948</v>
      </c>
      <c r="AR149" s="363" t="s">
        <v>162</v>
      </c>
      <c r="AS149" s="116">
        <v>0</v>
      </c>
      <c r="AT149" s="375">
        <v>0</v>
      </c>
      <c r="AU149" s="375">
        <v>0</v>
      </c>
      <c r="AV149" s="116">
        <v>0</v>
      </c>
      <c r="AW149" s="375">
        <v>0</v>
      </c>
      <c r="AX149" s="375">
        <v>0</v>
      </c>
      <c r="AY149" s="375">
        <v>0</v>
      </c>
      <c r="AZ149" s="375">
        <v>0</v>
      </c>
      <c r="BA149" s="116">
        <v>0</v>
      </c>
      <c r="BB149" s="375">
        <v>0</v>
      </c>
      <c r="BC149" s="116">
        <v>0</v>
      </c>
      <c r="BD149" s="522">
        <v>130</v>
      </c>
      <c r="BE149" s="116">
        <v>91</v>
      </c>
      <c r="BF149" s="116">
        <v>102</v>
      </c>
      <c r="BG149" s="116">
        <v>91</v>
      </c>
      <c r="BH149" s="116">
        <v>97</v>
      </c>
      <c r="BI149" s="116">
        <v>78</v>
      </c>
      <c r="BJ149" s="116"/>
      <c r="BL149" s="701"/>
      <c r="BM149" s="428" t="s">
        <v>73</v>
      </c>
      <c r="BN149" s="116">
        <v>987</v>
      </c>
      <c r="BO149" s="375">
        <v>1163</v>
      </c>
      <c r="BP149" s="375">
        <v>1374</v>
      </c>
      <c r="BQ149" s="116">
        <v>1406</v>
      </c>
      <c r="BR149" s="375">
        <v>1496</v>
      </c>
      <c r="BS149" s="375">
        <v>1576</v>
      </c>
      <c r="BT149" s="375">
        <v>1407</v>
      </c>
      <c r="BU149" s="116">
        <v>1420</v>
      </c>
      <c r="BV149" s="116">
        <v>1437</v>
      </c>
      <c r="BW149" s="116">
        <v>1489</v>
      </c>
      <c r="BX149" s="116">
        <v>1412</v>
      </c>
      <c r="BY149" s="522">
        <v>1475</v>
      </c>
      <c r="BZ149" s="116">
        <v>1387</v>
      </c>
      <c r="CA149" s="116">
        <v>1403</v>
      </c>
      <c r="CB149" s="116">
        <v>1338</v>
      </c>
      <c r="CC149" s="116">
        <v>1347</v>
      </c>
      <c r="CD149" s="116">
        <v>1253</v>
      </c>
      <c r="CF149" s="692"/>
      <c r="CG149" s="428" t="s">
        <v>73</v>
      </c>
      <c r="CH149" s="116">
        <v>189</v>
      </c>
      <c r="CI149" s="375">
        <v>434</v>
      </c>
      <c r="CJ149" s="375">
        <v>488</v>
      </c>
      <c r="CK149" s="116">
        <v>193</v>
      </c>
      <c r="CL149" s="375">
        <v>136</v>
      </c>
      <c r="CM149" s="375">
        <v>140</v>
      </c>
      <c r="CN149" s="375">
        <v>128</v>
      </c>
      <c r="CO149" s="116">
        <v>133</v>
      </c>
      <c r="CP149" s="116">
        <v>127</v>
      </c>
      <c r="CQ149" s="116">
        <v>117</v>
      </c>
      <c r="CR149" s="116">
        <v>125</v>
      </c>
      <c r="CS149" s="116">
        <v>99</v>
      </c>
      <c r="CT149" s="116">
        <v>105</v>
      </c>
      <c r="CU149" s="116">
        <v>121</v>
      </c>
      <c r="CV149" s="116">
        <v>72</v>
      </c>
      <c r="CW149" s="116">
        <v>78</v>
      </c>
      <c r="CX149" s="116">
        <v>80</v>
      </c>
    </row>
    <row r="150" spans="2:102">
      <c r="B150" s="428" t="s">
        <v>74</v>
      </c>
      <c r="C150" s="116">
        <f t="shared" si="457"/>
        <v>4613</v>
      </c>
      <c r="D150" s="116">
        <f t="shared" si="457"/>
        <v>3856</v>
      </c>
      <c r="E150" s="116">
        <f t="shared" si="457"/>
        <v>4142</v>
      </c>
      <c r="F150" s="116">
        <f t="shared" si="457"/>
        <v>5676.6</v>
      </c>
      <c r="G150" s="116">
        <f t="shared" si="457"/>
        <v>5604.6</v>
      </c>
      <c r="H150" s="116">
        <f t="shared" si="457"/>
        <v>5962.6</v>
      </c>
      <c r="I150" s="116">
        <f t="shared" si="458"/>
        <v>5937.4</v>
      </c>
      <c r="J150" s="116">
        <f t="shared" si="458"/>
        <v>5422.2</v>
      </c>
      <c r="K150" s="116">
        <f t="shared" si="458"/>
        <v>5583</v>
      </c>
      <c r="L150" s="116">
        <f t="shared" si="458"/>
        <v>5680.6</v>
      </c>
      <c r="M150" s="116">
        <f t="shared" si="458"/>
        <v>5799.6</v>
      </c>
      <c r="N150" s="116">
        <f t="shared" si="458"/>
        <v>5900.4</v>
      </c>
      <c r="O150" s="116">
        <f t="shared" si="458"/>
        <v>5992</v>
      </c>
      <c r="P150" s="116">
        <f t="shared" si="458"/>
        <v>6069.6</v>
      </c>
      <c r="Q150" s="116">
        <f t="shared" si="458"/>
        <v>6300</v>
      </c>
      <c r="R150" s="116">
        <f t="shared" si="458"/>
        <v>6382.6</v>
      </c>
      <c r="S150" s="116">
        <f t="shared" si="458"/>
        <v>6604.8</v>
      </c>
      <c r="T150" s="116"/>
      <c r="U150" s="433">
        <v>607.40910211597418</v>
      </c>
      <c r="V150" s="116"/>
      <c r="W150" s="360"/>
      <c r="X150" s="360"/>
      <c r="Y150" s="428" t="s">
        <v>74</v>
      </c>
      <c r="Z150" s="116">
        <v>3664</v>
      </c>
      <c r="AA150" s="116">
        <v>3075</v>
      </c>
      <c r="AB150" s="116">
        <v>3285</v>
      </c>
      <c r="AC150" s="116">
        <v>4437</v>
      </c>
      <c r="AD150" s="116">
        <v>4327</v>
      </c>
      <c r="AE150" s="116">
        <v>4539</v>
      </c>
      <c r="AF150" s="116">
        <v>4478</v>
      </c>
      <c r="AG150" s="116">
        <v>4078</v>
      </c>
      <c r="AH150" s="434">
        <v>4175</v>
      </c>
      <c r="AI150" s="116">
        <v>4193</v>
      </c>
      <c r="AJ150" s="116">
        <v>4305</v>
      </c>
      <c r="AK150" s="116">
        <v>4407</v>
      </c>
      <c r="AL150" s="116">
        <v>4512</v>
      </c>
      <c r="AM150" s="434">
        <v>4699</v>
      </c>
      <c r="AN150" s="116">
        <v>4877</v>
      </c>
      <c r="AO150" s="116">
        <v>4988</v>
      </c>
      <c r="AP150" s="116">
        <v>5235</v>
      </c>
      <c r="AR150" s="428" t="s">
        <v>71</v>
      </c>
      <c r="AS150" s="116">
        <v>3762</v>
      </c>
      <c r="AT150" s="116">
        <v>3680</v>
      </c>
      <c r="AU150" s="116">
        <v>3496</v>
      </c>
      <c r="AV150" s="116">
        <v>3624</v>
      </c>
      <c r="AW150" s="116">
        <v>4107</v>
      </c>
      <c r="AX150" s="116">
        <v>4108</v>
      </c>
      <c r="AY150" s="116">
        <v>4332</v>
      </c>
      <c r="AZ150" s="116">
        <v>4539</v>
      </c>
      <c r="BA150" s="116">
        <v>4407</v>
      </c>
      <c r="BB150" s="116">
        <v>4372</v>
      </c>
      <c r="BC150" s="116">
        <v>4445</v>
      </c>
      <c r="BD150" s="522">
        <v>4504</v>
      </c>
      <c r="BE150" s="116">
        <v>4652</v>
      </c>
      <c r="BF150" s="116">
        <v>4718</v>
      </c>
      <c r="BG150" s="116">
        <v>4913</v>
      </c>
      <c r="BH150" s="116">
        <v>5075</v>
      </c>
      <c r="BI150" s="116">
        <v>5179</v>
      </c>
      <c r="BJ150" s="116"/>
      <c r="BL150" s="701"/>
      <c r="BM150" s="428" t="s">
        <v>74</v>
      </c>
      <c r="BN150" s="116">
        <v>910</v>
      </c>
      <c r="BO150" s="375">
        <v>790</v>
      </c>
      <c r="BP150" s="375">
        <v>860</v>
      </c>
      <c r="BQ150" s="116">
        <v>1247</v>
      </c>
      <c r="BR150" s="375">
        <v>1277</v>
      </c>
      <c r="BS150" s="375">
        <v>1477</v>
      </c>
      <c r="BT150" s="375">
        <v>1518</v>
      </c>
      <c r="BU150" s="116">
        <v>1389</v>
      </c>
      <c r="BV150" s="116">
        <v>1455</v>
      </c>
      <c r="BW150" s="116">
        <v>1527</v>
      </c>
      <c r="BX150" s="116">
        <v>1542</v>
      </c>
      <c r="BY150" s="522">
        <v>1578</v>
      </c>
      <c r="BZ150" s="116">
        <v>1580</v>
      </c>
      <c r="CA150" s="116">
        <v>1472</v>
      </c>
      <c r="CB150" s="116">
        <v>1510</v>
      </c>
      <c r="CC150" s="116">
        <v>1527</v>
      </c>
      <c r="CD150" s="116">
        <v>1471</v>
      </c>
      <c r="CF150" s="692"/>
      <c r="CG150" s="428" t="s">
        <v>74</v>
      </c>
      <c r="CH150" s="116">
        <v>350</v>
      </c>
      <c r="CI150" s="375">
        <v>273</v>
      </c>
      <c r="CJ150" s="375">
        <v>280</v>
      </c>
      <c r="CK150" s="116">
        <v>344</v>
      </c>
      <c r="CL150" s="375">
        <v>323</v>
      </c>
      <c r="CM150" s="375">
        <v>323</v>
      </c>
      <c r="CN150" s="375">
        <v>308</v>
      </c>
      <c r="CO150" s="116">
        <v>282</v>
      </c>
      <c r="CP150" s="116">
        <v>301</v>
      </c>
      <c r="CQ150" s="116">
        <v>313</v>
      </c>
      <c r="CR150" s="116">
        <v>319</v>
      </c>
      <c r="CS150" s="116">
        <v>288</v>
      </c>
      <c r="CT150" s="116">
        <v>265</v>
      </c>
      <c r="CU150" s="116">
        <v>252</v>
      </c>
      <c r="CV150" s="116">
        <v>270</v>
      </c>
      <c r="CW150" s="116">
        <v>218</v>
      </c>
      <c r="CX150" s="116">
        <v>254</v>
      </c>
    </row>
    <row r="151" spans="2:102">
      <c r="B151" s="428" t="s">
        <v>186</v>
      </c>
      <c r="C151" s="116">
        <f t="shared" ref="C151:S151" si="459">Z151+(BN152*$W$12)*$W$6+(BN159*$W$12)*$W$9</f>
        <v>0</v>
      </c>
      <c r="D151" s="116">
        <f t="shared" si="459"/>
        <v>0</v>
      </c>
      <c r="E151" s="116">
        <f t="shared" si="459"/>
        <v>0</v>
      </c>
      <c r="F151" s="116">
        <f t="shared" si="459"/>
        <v>0</v>
      </c>
      <c r="G151" s="116">
        <f t="shared" si="459"/>
        <v>0</v>
      </c>
      <c r="H151" s="116">
        <f t="shared" si="459"/>
        <v>0</v>
      </c>
      <c r="I151" s="116">
        <f t="shared" si="459"/>
        <v>0</v>
      </c>
      <c r="J151" s="116">
        <f t="shared" si="459"/>
        <v>0</v>
      </c>
      <c r="K151" s="116">
        <f t="shared" si="459"/>
        <v>0</v>
      </c>
      <c r="L151" s="116">
        <f t="shared" si="459"/>
        <v>0</v>
      </c>
      <c r="M151" s="116">
        <f t="shared" si="459"/>
        <v>0</v>
      </c>
      <c r="N151" s="116">
        <f t="shared" si="459"/>
        <v>103.3</v>
      </c>
      <c r="O151" s="116">
        <f t="shared" si="459"/>
        <v>75.7</v>
      </c>
      <c r="P151" s="116">
        <f t="shared" si="459"/>
        <v>76.8</v>
      </c>
      <c r="Q151" s="116">
        <f t="shared" si="459"/>
        <v>69.099999999999994</v>
      </c>
      <c r="R151" s="116">
        <f t="shared" si="459"/>
        <v>70</v>
      </c>
      <c r="S151" s="116">
        <f t="shared" si="459"/>
        <v>58.3</v>
      </c>
      <c r="T151" s="116"/>
      <c r="U151" s="433"/>
      <c r="V151" s="116"/>
      <c r="W151" s="360"/>
      <c r="X151" s="360"/>
      <c r="Y151" s="428" t="s">
        <v>186</v>
      </c>
      <c r="Z151" s="116">
        <f t="shared" ref="Z151:AP151" si="460">AS149*$W$12</f>
        <v>0</v>
      </c>
      <c r="AA151" s="116">
        <f t="shared" si="460"/>
        <v>0</v>
      </c>
      <c r="AB151" s="116">
        <f t="shared" si="460"/>
        <v>0</v>
      </c>
      <c r="AC151" s="116">
        <f t="shared" si="460"/>
        <v>0</v>
      </c>
      <c r="AD151" s="116">
        <f t="shared" si="460"/>
        <v>0</v>
      </c>
      <c r="AE151" s="116">
        <f t="shared" si="460"/>
        <v>0</v>
      </c>
      <c r="AF151" s="116">
        <f t="shared" si="460"/>
        <v>0</v>
      </c>
      <c r="AG151" s="116">
        <f t="shared" si="460"/>
        <v>0</v>
      </c>
      <c r="AH151" s="434">
        <f t="shared" si="460"/>
        <v>0</v>
      </c>
      <c r="AI151" s="116">
        <f t="shared" si="460"/>
        <v>0</v>
      </c>
      <c r="AJ151" s="116">
        <f t="shared" si="460"/>
        <v>0</v>
      </c>
      <c r="AK151" s="116">
        <f t="shared" si="460"/>
        <v>65</v>
      </c>
      <c r="AL151" s="116">
        <f t="shared" si="460"/>
        <v>45.5</v>
      </c>
      <c r="AM151" s="434">
        <f>BF149*$W$12</f>
        <v>51</v>
      </c>
      <c r="AN151" s="116">
        <f t="shared" si="460"/>
        <v>45.5</v>
      </c>
      <c r="AO151" s="116">
        <f t="shared" si="460"/>
        <v>48.5</v>
      </c>
      <c r="AP151" s="116">
        <f t="shared" si="460"/>
        <v>39</v>
      </c>
      <c r="AR151" s="428" t="s">
        <v>131</v>
      </c>
      <c r="AS151" s="116">
        <v>1553</v>
      </c>
      <c r="AT151" s="116">
        <v>1573</v>
      </c>
      <c r="AU151" s="116">
        <v>1490</v>
      </c>
      <c r="AV151" s="116">
        <v>1492</v>
      </c>
      <c r="AW151" s="116">
        <v>1628</v>
      </c>
      <c r="AX151" s="116">
        <v>1561</v>
      </c>
      <c r="AY151" s="116">
        <v>1499</v>
      </c>
      <c r="AZ151" s="116">
        <v>1572</v>
      </c>
      <c r="BA151" s="116">
        <v>1578</v>
      </c>
      <c r="BB151" s="116">
        <v>1571</v>
      </c>
      <c r="BC151" s="116">
        <v>1531</v>
      </c>
      <c r="BD151" s="522">
        <v>1462</v>
      </c>
      <c r="BE151" s="116">
        <v>1529</v>
      </c>
      <c r="BF151" s="116">
        <v>1539</v>
      </c>
      <c r="BG151" s="116">
        <v>1481</v>
      </c>
      <c r="BH151" s="116">
        <v>1590</v>
      </c>
      <c r="BI151" s="116">
        <v>1554</v>
      </c>
      <c r="BJ151" s="116"/>
      <c r="BL151" s="701"/>
      <c r="BM151" s="428" t="s">
        <v>36</v>
      </c>
      <c r="BN151" s="412">
        <v>0</v>
      </c>
      <c r="BO151" s="412">
        <v>0</v>
      </c>
      <c r="BP151" s="412">
        <v>0</v>
      </c>
      <c r="BQ151" s="412">
        <v>0</v>
      </c>
      <c r="BR151" s="412">
        <v>0</v>
      </c>
      <c r="BS151" s="412">
        <v>0</v>
      </c>
      <c r="BT151" s="412">
        <v>0</v>
      </c>
      <c r="BU151" s="375">
        <v>0</v>
      </c>
      <c r="BV151" s="116">
        <v>0</v>
      </c>
      <c r="BW151" s="116">
        <v>0</v>
      </c>
      <c r="BX151" s="375">
        <v>0</v>
      </c>
      <c r="BY151" s="594">
        <v>0</v>
      </c>
      <c r="BZ151" s="375">
        <v>0</v>
      </c>
      <c r="CA151" s="375">
        <v>0</v>
      </c>
      <c r="CB151" s="375">
        <v>0</v>
      </c>
      <c r="CC151" s="375">
        <v>0</v>
      </c>
      <c r="CD151" s="375"/>
      <c r="CF151" s="692"/>
      <c r="CG151" s="428" t="s">
        <v>36</v>
      </c>
      <c r="CH151" s="116">
        <v>0</v>
      </c>
      <c r="CI151" s="375">
        <v>0</v>
      </c>
      <c r="CJ151" s="375">
        <v>0</v>
      </c>
      <c r="CK151" s="116">
        <v>0</v>
      </c>
      <c r="CL151" s="375">
        <v>0</v>
      </c>
      <c r="CM151" s="375">
        <v>0</v>
      </c>
      <c r="CN151" s="375">
        <v>0</v>
      </c>
      <c r="CO151" s="375">
        <v>0</v>
      </c>
      <c r="CP151" s="116">
        <v>0</v>
      </c>
      <c r="CQ151" s="116">
        <v>0</v>
      </c>
      <c r="CR151" s="375">
        <v>0</v>
      </c>
      <c r="CS151" s="375">
        <v>0</v>
      </c>
      <c r="CT151" s="375">
        <v>0</v>
      </c>
      <c r="CU151" s="375">
        <v>0</v>
      </c>
      <c r="CV151" s="375">
        <v>0</v>
      </c>
      <c r="CW151" s="375">
        <v>0</v>
      </c>
      <c r="CX151" s="375"/>
    </row>
    <row r="152" spans="2:102">
      <c r="B152" s="428" t="s">
        <v>36</v>
      </c>
      <c r="C152" s="116">
        <f t="shared" ref="C152:R152" si="461">Z152+(BN151*$W$6)+(BN158*$W$9)</f>
        <v>0</v>
      </c>
      <c r="D152" s="116">
        <f t="shared" si="461"/>
        <v>0</v>
      </c>
      <c r="E152" s="116">
        <f t="shared" si="461"/>
        <v>0</v>
      </c>
      <c r="F152" s="116">
        <f t="shared" si="461"/>
        <v>0</v>
      </c>
      <c r="G152" s="116">
        <f t="shared" si="461"/>
        <v>0</v>
      </c>
      <c r="H152" s="116">
        <f t="shared" si="461"/>
        <v>0</v>
      </c>
      <c r="I152" s="116">
        <f t="shared" si="461"/>
        <v>0</v>
      </c>
      <c r="J152" s="116">
        <f t="shared" si="461"/>
        <v>0</v>
      </c>
      <c r="K152" s="116">
        <f t="shared" si="461"/>
        <v>0</v>
      </c>
      <c r="L152" s="116">
        <f t="shared" si="461"/>
        <v>0</v>
      </c>
      <c r="M152" s="116">
        <f t="shared" si="461"/>
        <v>0</v>
      </c>
      <c r="N152" s="116">
        <f t="shared" si="461"/>
        <v>0</v>
      </c>
      <c r="O152" s="116">
        <f t="shared" si="461"/>
        <v>0</v>
      </c>
      <c r="P152" s="116">
        <f t="shared" si="461"/>
        <v>0</v>
      </c>
      <c r="Q152" s="116">
        <f t="shared" si="461"/>
        <v>0</v>
      </c>
      <c r="R152" s="375">
        <f t="shared" si="461"/>
        <v>0</v>
      </c>
      <c r="S152" s="517"/>
      <c r="T152" s="116"/>
      <c r="U152" s="433"/>
      <c r="V152" s="116"/>
      <c r="W152" s="360"/>
      <c r="X152" s="360"/>
      <c r="Y152" s="428" t="s">
        <v>36</v>
      </c>
      <c r="Z152" s="116">
        <f t="shared" ref="Z152:AO152" si="462">AS148</f>
        <v>0</v>
      </c>
      <c r="AA152" s="116">
        <f t="shared" si="462"/>
        <v>0</v>
      </c>
      <c r="AB152" s="116">
        <f t="shared" si="462"/>
        <v>0</v>
      </c>
      <c r="AC152" s="116">
        <f t="shared" si="462"/>
        <v>0</v>
      </c>
      <c r="AD152" s="116">
        <f t="shared" si="462"/>
        <v>0</v>
      </c>
      <c r="AE152" s="116">
        <f t="shared" si="462"/>
        <v>0</v>
      </c>
      <c r="AF152" s="116">
        <f t="shared" si="462"/>
        <v>0</v>
      </c>
      <c r="AG152" s="116">
        <f t="shared" si="462"/>
        <v>0</v>
      </c>
      <c r="AH152" s="434">
        <f t="shared" si="462"/>
        <v>0</v>
      </c>
      <c r="AI152" s="116">
        <f t="shared" si="462"/>
        <v>0</v>
      </c>
      <c r="AJ152" s="116">
        <f t="shared" si="462"/>
        <v>0</v>
      </c>
      <c r="AK152" s="116">
        <f t="shared" si="462"/>
        <v>0</v>
      </c>
      <c r="AL152" s="116">
        <f t="shared" si="462"/>
        <v>0</v>
      </c>
      <c r="AM152" s="434">
        <f t="shared" si="462"/>
        <v>0</v>
      </c>
      <c r="AN152" s="116">
        <f t="shared" si="462"/>
        <v>0</v>
      </c>
      <c r="AO152" s="116">
        <f t="shared" si="462"/>
        <v>0</v>
      </c>
      <c r="AP152" s="116"/>
      <c r="AR152" s="428" t="s">
        <v>132</v>
      </c>
      <c r="AS152" s="116">
        <v>12</v>
      </c>
      <c r="AT152" s="116">
        <v>6</v>
      </c>
      <c r="AU152" s="116">
        <v>13</v>
      </c>
      <c r="AV152" s="116">
        <v>10</v>
      </c>
      <c r="AW152" s="116">
        <v>17</v>
      </c>
      <c r="AX152" s="116">
        <v>12</v>
      </c>
      <c r="AY152" s="116">
        <v>16</v>
      </c>
      <c r="AZ152" s="116">
        <v>11</v>
      </c>
      <c r="BA152" s="116">
        <v>29</v>
      </c>
      <c r="BB152" s="116">
        <v>8</v>
      </c>
      <c r="BC152" s="116">
        <v>21</v>
      </c>
      <c r="BD152" s="522">
        <v>11</v>
      </c>
      <c r="BE152" s="116">
        <v>16</v>
      </c>
      <c r="BF152" s="116">
        <v>14</v>
      </c>
      <c r="BG152" s="116">
        <v>14</v>
      </c>
      <c r="BH152" s="116">
        <v>21</v>
      </c>
      <c r="BI152" s="116">
        <v>14</v>
      </c>
      <c r="BJ152" s="116"/>
      <c r="BL152" s="701"/>
      <c r="BM152" s="363" t="s">
        <v>162</v>
      </c>
      <c r="BN152" s="116">
        <v>0</v>
      </c>
      <c r="BO152" s="375">
        <v>0</v>
      </c>
      <c r="BP152" s="375">
        <v>0</v>
      </c>
      <c r="BQ152" s="116">
        <v>0</v>
      </c>
      <c r="BR152" s="375">
        <v>0</v>
      </c>
      <c r="BS152" s="375">
        <v>0</v>
      </c>
      <c r="BT152" s="375">
        <v>0</v>
      </c>
      <c r="BU152" s="375">
        <v>0</v>
      </c>
      <c r="BV152" s="116">
        <v>0</v>
      </c>
      <c r="BW152" s="375">
        <v>0</v>
      </c>
      <c r="BX152" s="116">
        <v>0</v>
      </c>
      <c r="BY152" s="594">
        <v>52</v>
      </c>
      <c r="BZ152" s="375">
        <v>48</v>
      </c>
      <c r="CA152" s="375">
        <v>47</v>
      </c>
      <c r="CB152" s="375">
        <v>44</v>
      </c>
      <c r="CC152" s="375">
        <v>35</v>
      </c>
      <c r="CD152" s="375">
        <v>32</v>
      </c>
      <c r="CF152" s="692"/>
      <c r="CG152" s="363" t="s">
        <v>162</v>
      </c>
      <c r="CH152" s="116">
        <v>0</v>
      </c>
      <c r="CI152" s="375">
        <v>0</v>
      </c>
      <c r="CJ152" s="375">
        <v>0</v>
      </c>
      <c r="CK152" s="116">
        <v>0</v>
      </c>
      <c r="CL152" s="375">
        <v>0</v>
      </c>
      <c r="CM152" s="375">
        <v>0</v>
      </c>
      <c r="CN152" s="375">
        <v>0</v>
      </c>
      <c r="CO152" s="375">
        <v>0</v>
      </c>
      <c r="CP152" s="116">
        <v>0</v>
      </c>
      <c r="CQ152" s="375">
        <v>0</v>
      </c>
      <c r="CR152" s="116">
        <v>0</v>
      </c>
      <c r="CS152" s="375">
        <v>39</v>
      </c>
      <c r="CT152" s="375">
        <v>30</v>
      </c>
      <c r="CU152" s="375">
        <v>17</v>
      </c>
      <c r="CV152" s="375">
        <v>14</v>
      </c>
      <c r="CW152" s="375">
        <v>17</v>
      </c>
      <c r="CX152" s="375">
        <v>13</v>
      </c>
    </row>
    <row r="153" spans="2:102">
      <c r="B153" s="428" t="s">
        <v>71</v>
      </c>
      <c r="C153" s="116">
        <f t="shared" ref="C153:H153" si="463">Z153+BN153*$W$6+BN160*$W$9</f>
        <v>4799.6000000000004</v>
      </c>
      <c r="D153" s="116">
        <f t="shared" si="463"/>
        <v>4767.8</v>
      </c>
      <c r="E153" s="116">
        <f t="shared" si="463"/>
        <v>4575.6000000000004</v>
      </c>
      <c r="F153" s="116">
        <f t="shared" si="463"/>
        <v>4676.8</v>
      </c>
      <c r="G153" s="116">
        <f t="shared" si="463"/>
        <v>5341</v>
      </c>
      <c r="H153" s="116">
        <f t="shared" si="463"/>
        <v>5407.8</v>
      </c>
      <c r="I153" s="116">
        <f t="shared" ref="I153:S153" si="464">AF153+(BT153*$W$6)+(BT160*$W$9)</f>
        <v>5713</v>
      </c>
      <c r="J153" s="116">
        <f t="shared" si="464"/>
        <v>6119.2</v>
      </c>
      <c r="K153" s="116">
        <f t="shared" si="464"/>
        <v>6016.6</v>
      </c>
      <c r="L153" s="116">
        <f t="shared" si="464"/>
        <v>6029.2</v>
      </c>
      <c r="M153" s="116">
        <f t="shared" si="464"/>
        <v>6132.2</v>
      </c>
      <c r="N153" s="116">
        <f t="shared" si="464"/>
        <v>6241</v>
      </c>
      <c r="O153" s="116">
        <f t="shared" si="464"/>
        <v>6351</v>
      </c>
      <c r="P153" s="116">
        <f t="shared" si="464"/>
        <v>6325.4</v>
      </c>
      <c r="Q153" s="116">
        <f t="shared" si="464"/>
        <v>6491.8</v>
      </c>
      <c r="R153" s="116">
        <f t="shared" si="464"/>
        <v>6688.4</v>
      </c>
      <c r="S153" s="116">
        <f t="shared" si="464"/>
        <v>6805.4</v>
      </c>
      <c r="T153" s="441"/>
      <c r="U153" s="433">
        <v>46.256410967081692</v>
      </c>
      <c r="V153" s="116"/>
      <c r="W153" s="360"/>
      <c r="X153" s="360"/>
      <c r="Y153" s="428" t="s">
        <v>71</v>
      </c>
      <c r="Z153" s="116">
        <f t="shared" ref="Z153:AP153" si="465">AS150</f>
        <v>3762</v>
      </c>
      <c r="AA153" s="116">
        <f t="shared" si="465"/>
        <v>3680</v>
      </c>
      <c r="AB153" s="116">
        <f t="shared" si="465"/>
        <v>3496</v>
      </c>
      <c r="AC153" s="116">
        <f t="shared" si="465"/>
        <v>3624</v>
      </c>
      <c r="AD153" s="116">
        <f t="shared" si="465"/>
        <v>4107</v>
      </c>
      <c r="AE153" s="116">
        <f t="shared" si="465"/>
        <v>4108</v>
      </c>
      <c r="AF153" s="116">
        <f t="shared" si="465"/>
        <v>4332</v>
      </c>
      <c r="AG153" s="116">
        <f t="shared" si="465"/>
        <v>4539</v>
      </c>
      <c r="AH153" s="434">
        <f t="shared" si="465"/>
        <v>4407</v>
      </c>
      <c r="AI153" s="116">
        <f t="shared" si="465"/>
        <v>4372</v>
      </c>
      <c r="AJ153" s="116">
        <f t="shared" si="465"/>
        <v>4445</v>
      </c>
      <c r="AK153" s="116">
        <f t="shared" si="465"/>
        <v>4504</v>
      </c>
      <c r="AL153" s="116">
        <f t="shared" si="465"/>
        <v>4652</v>
      </c>
      <c r="AM153" s="434">
        <f t="shared" si="465"/>
        <v>4718</v>
      </c>
      <c r="AN153" s="116">
        <f t="shared" si="465"/>
        <v>4913</v>
      </c>
      <c r="AO153" s="116">
        <f t="shared" si="465"/>
        <v>5075</v>
      </c>
      <c r="AP153" s="116">
        <f t="shared" si="465"/>
        <v>5179</v>
      </c>
      <c r="AR153" s="428" t="s">
        <v>133</v>
      </c>
      <c r="AS153" s="116">
        <v>136</v>
      </c>
      <c r="AT153" s="116">
        <v>212</v>
      </c>
      <c r="AU153" s="116">
        <v>211</v>
      </c>
      <c r="AV153" s="116">
        <v>212</v>
      </c>
      <c r="AW153" s="116">
        <v>139</v>
      </c>
      <c r="AX153" s="116">
        <v>166</v>
      </c>
      <c r="AY153" s="116">
        <v>147</v>
      </c>
      <c r="AZ153" s="116">
        <v>155</v>
      </c>
      <c r="BA153" s="116">
        <v>167</v>
      </c>
      <c r="BB153" s="116">
        <v>152</v>
      </c>
      <c r="BC153" s="116">
        <v>128</v>
      </c>
      <c r="BD153" s="522">
        <v>157</v>
      </c>
      <c r="BE153" s="116">
        <v>100</v>
      </c>
      <c r="BF153" s="116">
        <v>114</v>
      </c>
      <c r="BG153" s="116">
        <v>113</v>
      </c>
      <c r="BH153" s="116">
        <v>118</v>
      </c>
      <c r="BI153" s="116">
        <v>124</v>
      </c>
      <c r="BJ153" s="116"/>
      <c r="BL153" s="701"/>
      <c r="BM153" s="428" t="s">
        <v>71</v>
      </c>
      <c r="BN153" s="116">
        <v>867</v>
      </c>
      <c r="BO153" s="375">
        <v>906</v>
      </c>
      <c r="BP153" s="375">
        <v>927</v>
      </c>
      <c r="BQ153" s="116">
        <v>891</v>
      </c>
      <c r="BR153" s="375">
        <v>1025</v>
      </c>
      <c r="BS153" s="375">
        <v>1096</v>
      </c>
      <c r="BT153" s="375">
        <v>1185</v>
      </c>
      <c r="BU153" s="375">
        <v>1349</v>
      </c>
      <c r="BV153" s="116">
        <v>1387</v>
      </c>
      <c r="BW153" s="116">
        <v>1449</v>
      </c>
      <c r="BX153" s="375">
        <v>1479</v>
      </c>
      <c r="BY153" s="594">
        <v>1560</v>
      </c>
      <c r="BZ153" s="375">
        <v>1560</v>
      </c>
      <c r="CA153" s="375">
        <v>1488</v>
      </c>
      <c r="CB153" s="375">
        <v>1476</v>
      </c>
      <c r="CC153" s="375">
        <v>1473</v>
      </c>
      <c r="CD153" s="375">
        <v>1543</v>
      </c>
      <c r="CF153" s="692"/>
      <c r="CG153" s="428" t="s">
        <v>71</v>
      </c>
      <c r="CH153" s="116">
        <v>748</v>
      </c>
      <c r="CI153" s="375">
        <v>727</v>
      </c>
      <c r="CJ153" s="375">
        <v>684</v>
      </c>
      <c r="CK153" s="116">
        <v>599</v>
      </c>
      <c r="CL153" s="375">
        <v>704</v>
      </c>
      <c r="CM153" s="375">
        <v>673</v>
      </c>
      <c r="CN153" s="375">
        <v>679</v>
      </c>
      <c r="CO153" s="375">
        <v>743</v>
      </c>
      <c r="CP153" s="116">
        <v>733</v>
      </c>
      <c r="CQ153" s="116">
        <v>729</v>
      </c>
      <c r="CR153" s="375">
        <v>733</v>
      </c>
      <c r="CS153" s="375">
        <v>686</v>
      </c>
      <c r="CT153" s="375">
        <v>635</v>
      </c>
      <c r="CU153" s="375">
        <v>574</v>
      </c>
      <c r="CV153" s="375">
        <v>586</v>
      </c>
      <c r="CW153" s="375">
        <v>619</v>
      </c>
      <c r="CX153" s="375">
        <v>586</v>
      </c>
    </row>
    <row r="154" spans="2:102">
      <c r="B154" s="428" t="s">
        <v>11</v>
      </c>
      <c r="C154" s="116">
        <f t="shared" ref="C154:L155" si="466">Z154</f>
        <v>1565</v>
      </c>
      <c r="D154" s="116">
        <f t="shared" si="466"/>
        <v>1579</v>
      </c>
      <c r="E154" s="116">
        <f t="shared" si="466"/>
        <v>1503</v>
      </c>
      <c r="F154" s="116">
        <f t="shared" si="466"/>
        <v>1502</v>
      </c>
      <c r="G154" s="116">
        <f t="shared" si="466"/>
        <v>1645</v>
      </c>
      <c r="H154" s="116">
        <f t="shared" si="466"/>
        <v>1573</v>
      </c>
      <c r="I154" s="116">
        <f t="shared" si="466"/>
        <v>1515</v>
      </c>
      <c r="J154" s="116">
        <f t="shared" si="466"/>
        <v>1583</v>
      </c>
      <c r="K154" s="116">
        <f t="shared" si="466"/>
        <v>1607</v>
      </c>
      <c r="L154" s="116">
        <f t="shared" si="466"/>
        <v>1579</v>
      </c>
      <c r="M154" s="116">
        <f t="shared" ref="M154:S155" si="467">AJ154</f>
        <v>1552</v>
      </c>
      <c r="N154" s="116">
        <f t="shared" si="467"/>
        <v>1473</v>
      </c>
      <c r="O154" s="116">
        <f t="shared" si="467"/>
        <v>1545</v>
      </c>
      <c r="P154" s="116">
        <f t="shared" si="467"/>
        <v>1553</v>
      </c>
      <c r="Q154" s="116">
        <f t="shared" si="467"/>
        <v>1495</v>
      </c>
      <c r="R154" s="375">
        <f t="shared" si="467"/>
        <v>1611</v>
      </c>
      <c r="S154" s="116">
        <f t="shared" si="467"/>
        <v>1568</v>
      </c>
      <c r="T154" s="445"/>
      <c r="U154" s="433">
        <v>51.181159728078761</v>
      </c>
      <c r="V154" s="116"/>
      <c r="W154" s="360"/>
      <c r="X154" s="360"/>
      <c r="Y154" s="428" t="s">
        <v>11</v>
      </c>
      <c r="Z154" s="116">
        <v>1565</v>
      </c>
      <c r="AA154" s="116">
        <v>1579</v>
      </c>
      <c r="AB154" s="116">
        <v>1503</v>
      </c>
      <c r="AC154" s="116">
        <v>1502</v>
      </c>
      <c r="AD154" s="116">
        <v>1645</v>
      </c>
      <c r="AE154" s="116">
        <v>1573</v>
      </c>
      <c r="AF154" s="116">
        <f t="shared" ref="AF154:AO154" si="468">AY151+AY152</f>
        <v>1515</v>
      </c>
      <c r="AG154" s="116">
        <f t="shared" si="468"/>
        <v>1583</v>
      </c>
      <c r="AH154" s="434">
        <f t="shared" si="468"/>
        <v>1607</v>
      </c>
      <c r="AI154" s="116">
        <f t="shared" si="468"/>
        <v>1579</v>
      </c>
      <c r="AJ154" s="116">
        <f t="shared" si="468"/>
        <v>1552</v>
      </c>
      <c r="AK154" s="116">
        <f t="shared" si="468"/>
        <v>1473</v>
      </c>
      <c r="AL154" s="116">
        <f t="shared" si="468"/>
        <v>1545</v>
      </c>
      <c r="AM154" s="434">
        <f t="shared" si="468"/>
        <v>1553</v>
      </c>
      <c r="AN154" s="116">
        <f t="shared" si="468"/>
        <v>1495</v>
      </c>
      <c r="AO154" s="116">
        <f t="shared" si="468"/>
        <v>1611</v>
      </c>
      <c r="AP154" s="116">
        <f>BI151+BI152</f>
        <v>1568</v>
      </c>
      <c r="AR154" s="428" t="s">
        <v>165</v>
      </c>
      <c r="AS154" s="460">
        <v>62</v>
      </c>
      <c r="AT154" s="465">
        <v>0</v>
      </c>
      <c r="AU154" s="465">
        <v>0</v>
      </c>
      <c r="AV154" s="465">
        <v>0</v>
      </c>
      <c r="AW154" s="460">
        <v>61</v>
      </c>
      <c r="AX154" s="460">
        <v>68</v>
      </c>
      <c r="AY154" s="460">
        <v>64</v>
      </c>
      <c r="AZ154" s="460">
        <v>97</v>
      </c>
      <c r="BA154" s="460">
        <v>79</v>
      </c>
      <c r="BB154" s="460">
        <v>80</v>
      </c>
      <c r="BC154" s="116">
        <v>91</v>
      </c>
      <c r="BD154" s="522">
        <v>80</v>
      </c>
      <c r="BE154" s="116">
        <v>81</v>
      </c>
      <c r="BF154" s="116">
        <v>87</v>
      </c>
      <c r="BG154" s="116">
        <v>84</v>
      </c>
      <c r="BH154" s="116">
        <v>79</v>
      </c>
      <c r="BI154" s="116">
        <v>90</v>
      </c>
      <c r="BJ154" s="116"/>
      <c r="BL154" s="702"/>
      <c r="BM154" s="431" t="s">
        <v>53</v>
      </c>
      <c r="BN154" s="437">
        <f>BN151+BN153+$W$12*BN152</f>
        <v>867</v>
      </c>
      <c r="BO154" s="438">
        <f t="shared" ref="BO154" si="469">BO151+BO153+$W$12*BO152</f>
        <v>906</v>
      </c>
      <c r="BP154" s="438">
        <f t="shared" ref="BP154" si="470">BP151+BP153+$W$12*BP152</f>
        <v>927</v>
      </c>
      <c r="BQ154" s="437">
        <f t="shared" ref="BQ154" si="471">BQ151+BQ153+$W$12*BQ152</f>
        <v>891</v>
      </c>
      <c r="BR154" s="438">
        <f t="shared" ref="BR154" si="472">BR151+BR153+$W$12*BR152</f>
        <v>1025</v>
      </c>
      <c r="BS154" s="438">
        <f t="shared" ref="BS154" si="473">BS151+BS153+$W$12*BS152</f>
        <v>1096</v>
      </c>
      <c r="BT154" s="438">
        <f t="shared" ref="BT154" si="474">BT151+BT153+$W$12*BT152</f>
        <v>1185</v>
      </c>
      <c r="BU154" s="439">
        <f t="shared" ref="BU154" si="475">BU151+BU153+$W$12*BU152</f>
        <v>1349</v>
      </c>
      <c r="BV154" s="439">
        <f t="shared" ref="BV154" si="476">BV151+BV153+$W$12*BV152</f>
        <v>1387</v>
      </c>
      <c r="BW154" s="439">
        <f t="shared" ref="BW154" si="477">BW151+BW153+$W$12*BW152</f>
        <v>1449</v>
      </c>
      <c r="BX154" s="438">
        <v>1479</v>
      </c>
      <c r="BY154" s="595">
        <v>1586</v>
      </c>
      <c r="BZ154" s="440">
        <v>1584</v>
      </c>
      <c r="CA154" s="440">
        <f t="shared" ref="CA154" si="478">CA151+CA153+$W$12*CA152</f>
        <v>1511.5</v>
      </c>
      <c r="CB154" s="440">
        <f t="shared" ref="CB154:CD154" si="479">CB151+CB153+$W$12*CB152</f>
        <v>1498</v>
      </c>
      <c r="CC154" s="440">
        <f t="shared" si="479"/>
        <v>1490.5</v>
      </c>
      <c r="CD154" s="440">
        <f t="shared" si="479"/>
        <v>1559</v>
      </c>
      <c r="CF154" s="693"/>
      <c r="CG154" s="361" t="s">
        <v>53</v>
      </c>
      <c r="CH154" s="439">
        <f t="shared" ref="CH154" si="480">CH151+CH153+$W$12*CH152</f>
        <v>748</v>
      </c>
      <c r="CI154" s="439">
        <f t="shared" ref="CI154" si="481">CI151+CI153+$W$12*CI152</f>
        <v>727</v>
      </c>
      <c r="CJ154" s="439">
        <f t="shared" ref="CJ154" si="482">CJ151+CJ153+$W$12*CJ152</f>
        <v>684</v>
      </c>
      <c r="CK154" s="439">
        <f t="shared" ref="CK154" si="483">CK151+CK153+$W$12*CK152</f>
        <v>599</v>
      </c>
      <c r="CL154" s="439">
        <f t="shared" ref="CL154" si="484">CL151+CL153+$W$12*CL152</f>
        <v>704</v>
      </c>
      <c r="CM154" s="439">
        <f t="shared" ref="CM154" si="485">CM151+CM153+$W$12*CM152</f>
        <v>673</v>
      </c>
      <c r="CN154" s="439">
        <f t="shared" ref="CN154" si="486">CN151+CN153+$W$12*CN152</f>
        <v>679</v>
      </c>
      <c r="CO154" s="439">
        <f t="shared" ref="CO154" si="487">CO151+CO153+$W$12*CO152</f>
        <v>743</v>
      </c>
      <c r="CP154" s="439">
        <f t="shared" ref="CP154" si="488">CP151+CP153+$W$12*CP152</f>
        <v>733</v>
      </c>
      <c r="CQ154" s="439">
        <v>729</v>
      </c>
      <c r="CR154" s="439">
        <v>733</v>
      </c>
      <c r="CS154" s="439">
        <v>705.5</v>
      </c>
      <c r="CT154" s="439">
        <v>650</v>
      </c>
      <c r="CU154" s="439">
        <f t="shared" ref="CU154" si="489">CU151+CU153+$W$12*CU152</f>
        <v>582.5</v>
      </c>
      <c r="CV154" s="439">
        <f t="shared" ref="CV154:CX154" si="490">CV151+CV153+$W$12*CV152</f>
        <v>593</v>
      </c>
      <c r="CW154" s="439">
        <f t="shared" si="490"/>
        <v>627.5</v>
      </c>
      <c r="CX154" s="439">
        <f t="shared" si="490"/>
        <v>592.5</v>
      </c>
    </row>
    <row r="155" spans="2:102" ht="18" customHeight="1">
      <c r="B155" s="428" t="s">
        <v>12</v>
      </c>
      <c r="C155" s="116">
        <f t="shared" si="466"/>
        <v>426</v>
      </c>
      <c r="D155" s="116">
        <f t="shared" si="466"/>
        <v>448</v>
      </c>
      <c r="E155" s="116">
        <f t="shared" si="466"/>
        <v>457</v>
      </c>
      <c r="F155" s="116">
        <f t="shared" si="466"/>
        <v>462</v>
      </c>
      <c r="G155" s="116">
        <f t="shared" si="466"/>
        <v>477</v>
      </c>
      <c r="H155" s="116">
        <f t="shared" si="466"/>
        <v>492</v>
      </c>
      <c r="I155" s="116">
        <f t="shared" si="466"/>
        <v>481</v>
      </c>
      <c r="J155" s="116">
        <f t="shared" si="466"/>
        <v>571</v>
      </c>
      <c r="K155" s="116">
        <f t="shared" si="466"/>
        <v>565</v>
      </c>
      <c r="L155" s="116">
        <f t="shared" si="466"/>
        <v>549</v>
      </c>
      <c r="M155" s="116">
        <f t="shared" si="467"/>
        <v>572</v>
      </c>
      <c r="N155" s="116">
        <f t="shared" si="467"/>
        <v>593</v>
      </c>
      <c r="O155" s="116">
        <f t="shared" si="467"/>
        <v>562</v>
      </c>
      <c r="P155" s="116">
        <f t="shared" si="467"/>
        <v>594</v>
      </c>
      <c r="Q155" s="116">
        <f t="shared" si="467"/>
        <v>580</v>
      </c>
      <c r="R155" s="375">
        <f t="shared" si="467"/>
        <v>620</v>
      </c>
      <c r="S155" s="116">
        <f t="shared" si="467"/>
        <v>609</v>
      </c>
      <c r="T155" s="449"/>
      <c r="U155" s="433">
        <v>16968844.860317394</v>
      </c>
      <c r="V155" s="451"/>
      <c r="W155" s="360"/>
      <c r="X155" s="360"/>
      <c r="Y155" s="428" t="s">
        <v>12</v>
      </c>
      <c r="Z155" s="116">
        <v>426</v>
      </c>
      <c r="AA155" s="116">
        <v>448</v>
      </c>
      <c r="AB155" s="116">
        <v>457</v>
      </c>
      <c r="AC155" s="116">
        <v>462</v>
      </c>
      <c r="AD155" s="116">
        <v>477</v>
      </c>
      <c r="AE155" s="116">
        <v>492</v>
      </c>
      <c r="AF155" s="116">
        <f t="shared" ref="AF155:AO155" si="491">SUM(AY153:AY155)</f>
        <v>481</v>
      </c>
      <c r="AG155" s="116">
        <f t="shared" si="491"/>
        <v>571</v>
      </c>
      <c r="AH155" s="434">
        <f t="shared" si="491"/>
        <v>565</v>
      </c>
      <c r="AI155" s="116">
        <f t="shared" si="491"/>
        <v>549</v>
      </c>
      <c r="AJ155" s="116">
        <f t="shared" si="491"/>
        <v>572</v>
      </c>
      <c r="AK155" s="116">
        <f t="shared" si="491"/>
        <v>593</v>
      </c>
      <c r="AL155" s="116">
        <f t="shared" si="491"/>
        <v>562</v>
      </c>
      <c r="AM155" s="434">
        <f t="shared" si="491"/>
        <v>594</v>
      </c>
      <c r="AN155" s="116">
        <f t="shared" si="491"/>
        <v>580</v>
      </c>
      <c r="AO155" s="116">
        <f t="shared" si="491"/>
        <v>620</v>
      </c>
      <c r="AP155" s="116">
        <f>SUM(BI153:BI155)</f>
        <v>609</v>
      </c>
      <c r="AR155" s="442" t="s">
        <v>134</v>
      </c>
      <c r="AS155" s="443">
        <v>228</v>
      </c>
      <c r="AT155" s="443">
        <v>236</v>
      </c>
      <c r="AU155" s="443">
        <v>246</v>
      </c>
      <c r="AV155" s="443">
        <v>250</v>
      </c>
      <c r="AW155" s="443">
        <v>277</v>
      </c>
      <c r="AX155" s="443">
        <v>258</v>
      </c>
      <c r="AY155" s="443">
        <v>270</v>
      </c>
      <c r="AZ155" s="443">
        <v>319</v>
      </c>
      <c r="BA155" s="443">
        <v>319</v>
      </c>
      <c r="BB155" s="443">
        <v>317</v>
      </c>
      <c r="BC155" s="443">
        <v>353</v>
      </c>
      <c r="BD155" s="592">
        <v>356</v>
      </c>
      <c r="BE155" s="443">
        <v>381</v>
      </c>
      <c r="BF155" s="443">
        <v>393</v>
      </c>
      <c r="BG155" s="443">
        <v>383</v>
      </c>
      <c r="BH155" s="443">
        <v>423</v>
      </c>
      <c r="BI155" s="443">
        <v>395</v>
      </c>
      <c r="BJ155" s="116"/>
      <c r="BL155" s="700" t="s">
        <v>100</v>
      </c>
      <c r="BM155" s="428" t="s">
        <v>72</v>
      </c>
      <c r="BN155" s="116">
        <v>47</v>
      </c>
      <c r="BO155" s="375">
        <v>279</v>
      </c>
      <c r="BP155" s="375">
        <v>251</v>
      </c>
      <c r="BQ155" s="116">
        <v>64</v>
      </c>
      <c r="BR155" s="375">
        <v>27</v>
      </c>
      <c r="BS155" s="375">
        <v>31</v>
      </c>
      <c r="BT155" s="375">
        <v>30</v>
      </c>
      <c r="BU155" s="364">
        <v>24</v>
      </c>
      <c r="BV155" s="364">
        <v>14</v>
      </c>
      <c r="BW155" s="364">
        <v>30</v>
      </c>
      <c r="BX155" s="364">
        <v>34</v>
      </c>
      <c r="BY155" s="591">
        <v>25</v>
      </c>
      <c r="BZ155" s="364">
        <v>16</v>
      </c>
      <c r="CA155" s="364">
        <v>58</v>
      </c>
      <c r="CB155" s="364">
        <v>13</v>
      </c>
      <c r="CC155" s="364">
        <v>8</v>
      </c>
      <c r="CD155" s="364">
        <v>13</v>
      </c>
      <c r="CF155" s="695" t="s">
        <v>52</v>
      </c>
      <c r="CG155" s="428" t="s">
        <v>72</v>
      </c>
      <c r="CH155" s="116">
        <v>1228</v>
      </c>
      <c r="CI155" s="375">
        <v>1937</v>
      </c>
      <c r="CJ155" s="375">
        <v>2030</v>
      </c>
      <c r="CK155" s="116">
        <v>1490</v>
      </c>
      <c r="CL155" s="375">
        <v>1600</v>
      </c>
      <c r="CM155" s="375">
        <v>1430</v>
      </c>
      <c r="CN155" s="375">
        <v>1393</v>
      </c>
      <c r="CO155" s="116">
        <v>1321</v>
      </c>
      <c r="CP155" s="116">
        <v>1283</v>
      </c>
      <c r="CQ155" s="116">
        <v>1294</v>
      </c>
      <c r="CR155" s="116">
        <v>1309</v>
      </c>
      <c r="CS155" s="116">
        <v>1300</v>
      </c>
      <c r="CT155" s="116">
        <v>1253</v>
      </c>
      <c r="CU155" s="116">
        <v>1367</v>
      </c>
      <c r="CV155" s="116">
        <v>1237</v>
      </c>
      <c r="CW155" s="116">
        <v>1135</v>
      </c>
      <c r="CX155" s="116">
        <v>962</v>
      </c>
    </row>
    <row r="156" spans="2:102">
      <c r="B156" s="428" t="s">
        <v>164</v>
      </c>
      <c r="C156" s="441"/>
      <c r="D156" s="441"/>
      <c r="E156" s="441"/>
      <c r="F156" s="441">
        <f t="shared" ref="F156:S158" si="492">AC156</f>
        <v>105081863.73999994</v>
      </c>
      <c r="G156" s="441">
        <f t="shared" si="492"/>
        <v>141229902.21000004</v>
      </c>
      <c r="H156" s="441">
        <f t="shared" si="492"/>
        <v>132545115.68000001</v>
      </c>
      <c r="I156" s="441">
        <f t="shared" si="492"/>
        <v>151215597.03</v>
      </c>
      <c r="J156" s="441">
        <f t="shared" si="492"/>
        <v>149350434.41999999</v>
      </c>
      <c r="K156" s="441">
        <f t="shared" si="492"/>
        <v>196904913.67000002</v>
      </c>
      <c r="L156" s="441">
        <f t="shared" si="492"/>
        <v>181567902.84999999</v>
      </c>
      <c r="M156" s="441">
        <f t="shared" si="492"/>
        <v>171511653.19999999</v>
      </c>
      <c r="N156" s="441">
        <f t="shared" si="492"/>
        <v>194342554.73999998</v>
      </c>
      <c r="O156" s="441">
        <f t="shared" si="492"/>
        <v>207218245.46000001</v>
      </c>
      <c r="P156" s="441">
        <f t="shared" si="492"/>
        <v>216215775</v>
      </c>
      <c r="Q156" s="441">
        <f t="shared" si="492"/>
        <v>204639067</v>
      </c>
      <c r="R156" s="505">
        <f t="shared" si="492"/>
        <v>237104544</v>
      </c>
      <c r="S156" s="444"/>
      <c r="U156" s="446">
        <v>1.9628605635914893</v>
      </c>
      <c r="W156" s="360"/>
      <c r="X156" s="360"/>
      <c r="Y156" s="428" t="s">
        <v>164</v>
      </c>
      <c r="Z156" s="441"/>
      <c r="AA156" s="441"/>
      <c r="AB156" s="441"/>
      <c r="AC156" s="441">
        <v>105081863.73999994</v>
      </c>
      <c r="AD156" s="441">
        <v>141229902.21000004</v>
      </c>
      <c r="AE156" s="441">
        <v>132545115.68000001</v>
      </c>
      <c r="AF156" s="441">
        <v>151215597.03</v>
      </c>
      <c r="AG156" s="441">
        <v>149350434.41999999</v>
      </c>
      <c r="AH156" s="447">
        <v>196904913.67000002</v>
      </c>
      <c r="AI156" s="441">
        <v>181567902.84999999</v>
      </c>
      <c r="AJ156" s="441">
        <v>171511653.19999999</v>
      </c>
      <c r="AK156" s="441">
        <v>194342554.73999998</v>
      </c>
      <c r="AL156" s="441">
        <v>207218245.46000001</v>
      </c>
      <c r="AM156" s="447">
        <v>216215775</v>
      </c>
      <c r="AN156" s="441">
        <v>204639067</v>
      </c>
      <c r="AO156" s="441">
        <v>237104544</v>
      </c>
      <c r="AP156" s="441"/>
      <c r="BL156" s="701"/>
      <c r="BM156" s="428" t="s">
        <v>73</v>
      </c>
      <c r="BN156" s="116">
        <v>126</v>
      </c>
      <c r="BO156" s="375">
        <v>268</v>
      </c>
      <c r="BP156" s="375">
        <v>315</v>
      </c>
      <c r="BQ156" s="116">
        <v>135</v>
      </c>
      <c r="BR156" s="375">
        <v>112</v>
      </c>
      <c r="BS156" s="375">
        <v>106</v>
      </c>
      <c r="BT156" s="375">
        <v>99</v>
      </c>
      <c r="BU156" s="116">
        <v>107</v>
      </c>
      <c r="BV156" s="116">
        <v>98</v>
      </c>
      <c r="BW156" s="116">
        <v>97</v>
      </c>
      <c r="BX156" s="116">
        <v>102</v>
      </c>
      <c r="BY156" s="522">
        <v>79</v>
      </c>
      <c r="BZ156" s="116">
        <v>87</v>
      </c>
      <c r="CA156" s="116">
        <v>96</v>
      </c>
      <c r="CB156" s="116">
        <v>51</v>
      </c>
      <c r="CC156" s="116">
        <v>57</v>
      </c>
      <c r="CD156" s="116">
        <v>53</v>
      </c>
      <c r="CF156" s="696"/>
      <c r="CG156" s="428" t="s">
        <v>73</v>
      </c>
      <c r="CH156" s="116">
        <v>1050</v>
      </c>
      <c r="CI156" s="375">
        <v>1265</v>
      </c>
      <c r="CJ156" s="375">
        <v>1516</v>
      </c>
      <c r="CK156" s="116">
        <v>1483</v>
      </c>
      <c r="CL156" s="375">
        <v>1584</v>
      </c>
      <c r="CM156" s="375">
        <v>1648</v>
      </c>
      <c r="CN156" s="375">
        <v>1477</v>
      </c>
      <c r="CO156" s="116">
        <v>1501</v>
      </c>
      <c r="CP156" s="116">
        <v>1506</v>
      </c>
      <c r="CQ156" s="116">
        <v>1566</v>
      </c>
      <c r="CR156" s="116">
        <v>1491</v>
      </c>
      <c r="CS156" s="116">
        <v>1534</v>
      </c>
      <c r="CT156" s="116">
        <v>1456</v>
      </c>
      <c r="CU156" s="116">
        <v>1474</v>
      </c>
      <c r="CV156" s="116">
        <v>1368</v>
      </c>
      <c r="CW156" s="116">
        <v>1383</v>
      </c>
      <c r="CX156" s="116">
        <v>1279</v>
      </c>
    </row>
    <row r="157" spans="2:102">
      <c r="B157" s="428" t="s">
        <v>16</v>
      </c>
      <c r="C157" s="445">
        <f t="shared" ref="C157:E158" si="493">Z157</f>
        <v>20.37824154156721</v>
      </c>
      <c r="D157" s="445">
        <f t="shared" si="493"/>
        <v>19.486811982271238</v>
      </c>
      <c r="E157" s="445">
        <f t="shared" si="493"/>
        <v>18.004130238115266</v>
      </c>
      <c r="F157" s="445">
        <f t="shared" si="492"/>
        <v>18.156706808932057</v>
      </c>
      <c r="G157" s="445">
        <f t="shared" si="492"/>
        <v>20.047674446984548</v>
      </c>
      <c r="H157" s="445">
        <f t="shared" si="492"/>
        <v>20.47301910582544</v>
      </c>
      <c r="I157" s="445">
        <f t="shared" si="492"/>
        <v>22.096092157502493</v>
      </c>
      <c r="J157" s="445">
        <f t="shared" si="492"/>
        <v>23.607427055702917</v>
      </c>
      <c r="K157" s="445">
        <f t="shared" si="492"/>
        <v>22.972068980496068</v>
      </c>
      <c r="L157" s="445">
        <f t="shared" si="492"/>
        <v>22.538560941409365</v>
      </c>
      <c r="M157" s="445">
        <f t="shared" si="492"/>
        <v>22.545102885806983</v>
      </c>
      <c r="N157" s="445">
        <f t="shared" si="492"/>
        <v>22.608403061956626</v>
      </c>
      <c r="O157" s="445">
        <f t="shared" si="492"/>
        <v>22.846466234892638</v>
      </c>
      <c r="P157" s="445">
        <f t="shared" si="492"/>
        <v>22.852004242323567</v>
      </c>
      <c r="Q157" s="445">
        <f t="shared" si="492"/>
        <v>23.317712950183282</v>
      </c>
      <c r="R157" s="506">
        <f t="shared" si="492"/>
        <v>23.347039336279085</v>
      </c>
      <c r="S157" s="445">
        <f t="shared" si="492"/>
        <v>22.840734247750618</v>
      </c>
      <c r="U157" s="450">
        <v>5.8805443802717905</v>
      </c>
      <c r="W157" s="360"/>
      <c r="X157" s="360"/>
      <c r="Y157" s="428" t="s">
        <v>16</v>
      </c>
      <c r="Z157" s="445">
        <v>20.37824154156721</v>
      </c>
      <c r="AA157" s="445">
        <v>19.486811982271238</v>
      </c>
      <c r="AB157" s="445">
        <v>18.004130238115266</v>
      </c>
      <c r="AC157" s="445">
        <v>18.156706808932057</v>
      </c>
      <c r="AD157" s="445">
        <v>20.047674446984548</v>
      </c>
      <c r="AE157" s="445">
        <v>20.47301910582544</v>
      </c>
      <c r="AF157" s="445">
        <f t="shared" ref="AF157:AL157" si="494">(AY148+AY150+$W$12*AY149)/DH12*100</f>
        <v>22.096092157502493</v>
      </c>
      <c r="AG157" s="445">
        <f t="shared" si="494"/>
        <v>23.607427055702917</v>
      </c>
      <c r="AH157" s="452">
        <f t="shared" si="494"/>
        <v>22.972068980496068</v>
      </c>
      <c r="AI157" s="445">
        <f t="shared" si="494"/>
        <v>22.538560941409365</v>
      </c>
      <c r="AJ157" s="445">
        <f t="shared" si="494"/>
        <v>22.545102885806983</v>
      </c>
      <c r="AK157" s="445">
        <f t="shared" si="494"/>
        <v>22.608403061956626</v>
      </c>
      <c r="AL157" s="445">
        <f t="shared" si="494"/>
        <v>22.846466234892638</v>
      </c>
      <c r="AM157" s="452">
        <f>(BE148+BF150+$W$12*BF149)/DO12*100</f>
        <v>22.852004242323567</v>
      </c>
      <c r="AN157" s="445">
        <f>(BF148+BG150+$W$12*BG149)/DP12*100</f>
        <v>23.317712950183282</v>
      </c>
      <c r="AO157" s="445">
        <f>(BG148+BH150+$W$12*BH149)/DQ12*100</f>
        <v>23.347039336279085</v>
      </c>
      <c r="AP157" s="445">
        <f>(BH148+BI150+$W$12*BI149)/DR12*100</f>
        <v>22.840734247750618</v>
      </c>
      <c r="BL157" s="701"/>
      <c r="BM157" s="428" t="s">
        <v>74</v>
      </c>
      <c r="BN157" s="116">
        <v>221</v>
      </c>
      <c r="BO157" s="375">
        <v>149</v>
      </c>
      <c r="BP157" s="375">
        <v>169</v>
      </c>
      <c r="BQ157" s="116">
        <v>242</v>
      </c>
      <c r="BR157" s="375">
        <v>256</v>
      </c>
      <c r="BS157" s="375">
        <v>242</v>
      </c>
      <c r="BT157" s="375">
        <v>245</v>
      </c>
      <c r="BU157" s="116">
        <v>233</v>
      </c>
      <c r="BV157" s="116">
        <v>244</v>
      </c>
      <c r="BW157" s="116">
        <v>266</v>
      </c>
      <c r="BX157" s="116">
        <v>261</v>
      </c>
      <c r="BY157" s="522">
        <v>231</v>
      </c>
      <c r="BZ157" s="116">
        <v>216</v>
      </c>
      <c r="CA157" s="116">
        <v>193</v>
      </c>
      <c r="CB157" s="116">
        <v>215</v>
      </c>
      <c r="CC157" s="116">
        <v>173</v>
      </c>
      <c r="CD157" s="116">
        <v>193</v>
      </c>
      <c r="CF157" s="696"/>
      <c r="CG157" s="428" t="s">
        <v>74</v>
      </c>
      <c r="CH157" s="116">
        <v>1002</v>
      </c>
      <c r="CI157" s="375">
        <v>815</v>
      </c>
      <c r="CJ157" s="375">
        <v>918</v>
      </c>
      <c r="CK157" s="116">
        <v>1387</v>
      </c>
      <c r="CL157" s="375">
        <v>1466</v>
      </c>
      <c r="CM157" s="375">
        <v>1638</v>
      </c>
      <c r="CN157" s="375">
        <v>1700</v>
      </c>
      <c r="CO157" s="116">
        <v>1573</v>
      </c>
      <c r="CP157" s="116">
        <v>1642</v>
      </c>
      <c r="CQ157" s="116">
        <v>1746</v>
      </c>
      <c r="CR157" s="116">
        <v>1745</v>
      </c>
      <c r="CS157" s="116">
        <v>1752</v>
      </c>
      <c r="CT157" s="116">
        <v>1747</v>
      </c>
      <c r="CU157" s="116">
        <v>1606</v>
      </c>
      <c r="CV157" s="116">
        <v>1670</v>
      </c>
      <c r="CW157" s="116">
        <v>1655</v>
      </c>
      <c r="CX157" s="116">
        <v>1603</v>
      </c>
    </row>
    <row r="158" spans="2:102">
      <c r="B158" s="442" t="s">
        <v>17</v>
      </c>
      <c r="C158" s="453">
        <f t="shared" si="493"/>
        <v>0.63978093104306699</v>
      </c>
      <c r="D158" s="453">
        <f t="shared" si="493"/>
        <v>0.66981896784652795</v>
      </c>
      <c r="E158" s="453">
        <f t="shared" si="493"/>
        <v>0.63750641354540794</v>
      </c>
      <c r="F158" s="453">
        <f t="shared" si="492"/>
        <v>0.64183617372182522</v>
      </c>
      <c r="G158" s="453">
        <f t="shared" si="492"/>
        <v>0.6610937942759989</v>
      </c>
      <c r="H158" s="453">
        <f t="shared" si="492"/>
        <v>0.66537761601455869</v>
      </c>
      <c r="I158" s="453">
        <f t="shared" si="492"/>
        <v>0.73886401131275037</v>
      </c>
      <c r="J158" s="453">
        <f t="shared" si="492"/>
        <v>0.7572884569803271</v>
      </c>
      <c r="K158" s="453">
        <f t="shared" si="492"/>
        <v>0.7723389517432464</v>
      </c>
      <c r="L158" s="453">
        <f t="shared" si="492"/>
        <v>0.79295573536411235</v>
      </c>
      <c r="M158" s="453">
        <f t="shared" si="492"/>
        <v>0.79502433747971879</v>
      </c>
      <c r="N158" s="453">
        <f t="shared" si="492"/>
        <v>0.79956479690522242</v>
      </c>
      <c r="O158" s="453">
        <f t="shared" si="492"/>
        <v>0.79702002931118709</v>
      </c>
      <c r="P158" s="453">
        <f t="shared" si="492"/>
        <v>0.82272616435015855</v>
      </c>
      <c r="Q158" s="453">
        <f t="shared" si="492"/>
        <v>0.82659372026641298</v>
      </c>
      <c r="R158" s="507">
        <f t="shared" si="492"/>
        <v>0.80408784518373555</v>
      </c>
      <c r="S158" s="453">
        <f t="shared" si="492"/>
        <v>0.82340147890387128</v>
      </c>
      <c r="U158" s="463"/>
      <c r="W158" s="360"/>
      <c r="X158" s="360"/>
      <c r="Y158" s="442" t="s">
        <v>17</v>
      </c>
      <c r="Z158" s="453">
        <v>0.63978093104306699</v>
      </c>
      <c r="AA158" s="453">
        <v>0.66981896784652795</v>
      </c>
      <c r="AB158" s="453">
        <v>0.63750641354540794</v>
      </c>
      <c r="AC158" s="453">
        <v>0.64183617372182522</v>
      </c>
      <c r="AD158" s="453">
        <v>0.6610937942759989</v>
      </c>
      <c r="AE158" s="453">
        <v>0.66537761601455869</v>
      </c>
      <c r="AF158" s="453">
        <v>0.73886401131275037</v>
      </c>
      <c r="AG158" s="453">
        <v>0.7572884569803271</v>
      </c>
      <c r="AH158" s="454">
        <v>0.7723389517432464</v>
      </c>
      <c r="AI158" s="453">
        <v>0.79295573536411235</v>
      </c>
      <c r="AJ158" s="453">
        <v>0.79502433747971879</v>
      </c>
      <c r="AK158" s="453">
        <v>0.79956479690522242</v>
      </c>
      <c r="AL158" s="453">
        <v>0.79702002931118709</v>
      </c>
      <c r="AM158" s="454">
        <v>0.82272616435015855</v>
      </c>
      <c r="AN158" s="453">
        <v>0.82659372026641298</v>
      </c>
      <c r="AO158" s="453">
        <v>0.80408784518373555</v>
      </c>
      <c r="AP158" s="453">
        <v>0.82340147890387128</v>
      </c>
      <c r="BL158" s="701"/>
      <c r="BM158" s="428" t="s">
        <v>36</v>
      </c>
      <c r="BN158" s="116">
        <v>0</v>
      </c>
      <c r="BO158" s="375">
        <v>0</v>
      </c>
      <c r="BP158" s="375">
        <v>0</v>
      </c>
      <c r="BQ158" s="116">
        <v>0</v>
      </c>
      <c r="BR158" s="375">
        <v>0</v>
      </c>
      <c r="BS158" s="375">
        <v>0</v>
      </c>
      <c r="BT158" s="375">
        <v>0</v>
      </c>
      <c r="BU158" s="375">
        <v>0</v>
      </c>
      <c r="BV158" s="116">
        <v>0</v>
      </c>
      <c r="BW158" s="116">
        <v>0</v>
      </c>
      <c r="BX158" s="375">
        <v>0</v>
      </c>
      <c r="BY158" s="594">
        <v>0</v>
      </c>
      <c r="BZ158" s="375">
        <v>0</v>
      </c>
      <c r="CA158" s="375">
        <v>0</v>
      </c>
      <c r="CB158" s="375">
        <v>0</v>
      </c>
      <c r="CC158" s="375">
        <v>0</v>
      </c>
      <c r="CD158" s="375"/>
      <c r="CF158" s="696"/>
      <c r="CG158" s="428" t="s">
        <v>36</v>
      </c>
      <c r="CH158" s="116">
        <v>0</v>
      </c>
      <c r="CI158" s="375">
        <v>0</v>
      </c>
      <c r="CJ158" s="375">
        <v>0</v>
      </c>
      <c r="CK158" s="116">
        <v>0</v>
      </c>
      <c r="CL158" s="375">
        <v>0</v>
      </c>
      <c r="CM158" s="375">
        <v>0</v>
      </c>
      <c r="CN158" s="375">
        <v>0</v>
      </c>
      <c r="CO158" s="375">
        <v>0</v>
      </c>
      <c r="CP158" s="116">
        <v>0</v>
      </c>
      <c r="CQ158" s="116">
        <v>0</v>
      </c>
      <c r="CR158" s="375">
        <v>0</v>
      </c>
      <c r="CS158" s="375">
        <v>0</v>
      </c>
      <c r="CT158" s="375">
        <v>0</v>
      </c>
      <c r="CU158" s="375">
        <v>0</v>
      </c>
      <c r="CV158" s="375">
        <v>0</v>
      </c>
      <c r="CW158" s="375">
        <v>0</v>
      </c>
      <c r="CX158" s="375"/>
    </row>
    <row r="159" spans="2:102">
      <c r="F159" s="427"/>
      <c r="S159" s="538">
        <f>S158-R158</f>
        <v>1.9313633720135726E-2</v>
      </c>
      <c r="U159" s="463"/>
      <c r="W159" s="360"/>
      <c r="X159" s="360"/>
      <c r="AC159" s="427"/>
      <c r="AD159" s="427"/>
      <c r="AE159" s="427"/>
      <c r="AF159" s="427"/>
      <c r="AG159" s="427"/>
      <c r="AH159" s="456"/>
      <c r="AI159" s="427"/>
      <c r="AJ159" s="427"/>
      <c r="AK159" s="427"/>
      <c r="AL159" s="427"/>
      <c r="AM159" s="456"/>
      <c r="AN159" s="428"/>
      <c r="AO159" s="428"/>
      <c r="AP159" s="428"/>
      <c r="BL159" s="701"/>
      <c r="BM159" s="363" t="s">
        <v>162</v>
      </c>
      <c r="BN159" s="116">
        <v>0</v>
      </c>
      <c r="BO159" s="375">
        <v>0</v>
      </c>
      <c r="BP159" s="375">
        <v>0</v>
      </c>
      <c r="BQ159" s="116">
        <v>0</v>
      </c>
      <c r="BR159" s="375">
        <v>0</v>
      </c>
      <c r="BS159" s="375">
        <v>0</v>
      </c>
      <c r="BT159" s="375">
        <v>0</v>
      </c>
      <c r="BU159" s="375">
        <v>0</v>
      </c>
      <c r="BV159" s="116">
        <v>0</v>
      </c>
      <c r="BW159" s="375">
        <v>0</v>
      </c>
      <c r="BX159" s="116">
        <v>0</v>
      </c>
      <c r="BY159" s="594">
        <v>35</v>
      </c>
      <c r="BZ159" s="375">
        <v>22</v>
      </c>
      <c r="CA159" s="375">
        <v>14</v>
      </c>
      <c r="CB159" s="375">
        <v>12</v>
      </c>
      <c r="CC159" s="375">
        <v>15</v>
      </c>
      <c r="CD159" s="375">
        <v>13</v>
      </c>
      <c r="CF159" s="696"/>
      <c r="CG159" s="363" t="s">
        <v>162</v>
      </c>
      <c r="CH159" s="116">
        <v>0</v>
      </c>
      <c r="CI159" s="375">
        <v>0</v>
      </c>
      <c r="CJ159" s="375">
        <v>0</v>
      </c>
      <c r="CK159" s="116">
        <v>0</v>
      </c>
      <c r="CL159" s="375">
        <v>0</v>
      </c>
      <c r="CM159" s="375">
        <v>0</v>
      </c>
      <c r="CN159" s="375">
        <v>0</v>
      </c>
      <c r="CO159" s="375">
        <v>0</v>
      </c>
      <c r="CP159" s="116">
        <v>0</v>
      </c>
      <c r="CQ159" s="375">
        <v>0</v>
      </c>
      <c r="CR159" s="116">
        <v>0</v>
      </c>
      <c r="CS159" s="375">
        <v>83</v>
      </c>
      <c r="CT159" s="375">
        <v>62</v>
      </c>
      <c r="CU159" s="375">
        <v>58</v>
      </c>
      <c r="CV159" s="375">
        <v>54</v>
      </c>
      <c r="CW159" s="375">
        <v>48</v>
      </c>
      <c r="CX159" s="375">
        <v>45</v>
      </c>
    </row>
    <row r="160" spans="2:102">
      <c r="F160" s="427"/>
      <c r="U160" s="463"/>
      <c r="W160" s="360"/>
      <c r="X160" s="360"/>
      <c r="AC160" s="427"/>
      <c r="AD160" s="427"/>
      <c r="AE160" s="427"/>
      <c r="AF160" s="427"/>
      <c r="AG160" s="427"/>
      <c r="AH160" s="456"/>
      <c r="AI160" s="427"/>
      <c r="AJ160" s="427"/>
      <c r="AK160" s="427"/>
      <c r="AL160" s="427"/>
      <c r="AM160" s="456"/>
      <c r="AN160" s="428"/>
      <c r="AO160" s="428"/>
      <c r="AP160" s="428"/>
      <c r="AQ160" s="368"/>
      <c r="BL160" s="701"/>
      <c r="BM160" s="428" t="s">
        <v>71</v>
      </c>
      <c r="BN160" s="116">
        <v>344</v>
      </c>
      <c r="BO160" s="375">
        <v>363</v>
      </c>
      <c r="BP160" s="375">
        <v>338</v>
      </c>
      <c r="BQ160" s="116">
        <v>340</v>
      </c>
      <c r="BR160" s="375">
        <v>414</v>
      </c>
      <c r="BS160" s="375">
        <v>423</v>
      </c>
      <c r="BT160" s="375">
        <v>433</v>
      </c>
      <c r="BU160" s="375">
        <v>501</v>
      </c>
      <c r="BV160" s="116">
        <v>500</v>
      </c>
      <c r="BW160" s="116">
        <v>498</v>
      </c>
      <c r="BX160" s="375">
        <v>504</v>
      </c>
      <c r="BY160" s="594">
        <v>489</v>
      </c>
      <c r="BZ160" s="375">
        <v>451</v>
      </c>
      <c r="CA160" s="375">
        <v>417</v>
      </c>
      <c r="CB160" s="375">
        <v>398</v>
      </c>
      <c r="CC160" s="375">
        <v>435</v>
      </c>
      <c r="CD160" s="375">
        <v>392</v>
      </c>
      <c r="CF160" s="696"/>
      <c r="CG160" s="428" t="s">
        <v>71</v>
      </c>
      <c r="CH160" s="116">
        <v>807</v>
      </c>
      <c r="CI160" s="375">
        <v>905</v>
      </c>
      <c r="CJ160" s="375">
        <v>919</v>
      </c>
      <c r="CK160" s="116">
        <v>972</v>
      </c>
      <c r="CL160" s="375">
        <v>1149</v>
      </c>
      <c r="CM160" s="375">
        <v>1269</v>
      </c>
      <c r="CN160" s="375">
        <v>1372</v>
      </c>
      <c r="CO160" s="375">
        <v>1608</v>
      </c>
      <c r="CP160" s="116">
        <v>1654</v>
      </c>
      <c r="CQ160" s="116">
        <v>1716</v>
      </c>
      <c r="CR160" s="375">
        <v>1754</v>
      </c>
      <c r="CS160" s="375">
        <v>1852</v>
      </c>
      <c r="CT160" s="375">
        <v>1827</v>
      </c>
      <c r="CU160" s="375">
        <v>1751</v>
      </c>
      <c r="CV160" s="375">
        <v>1686</v>
      </c>
      <c r="CW160" s="375">
        <v>1724</v>
      </c>
      <c r="CX160" s="375">
        <v>1741</v>
      </c>
    </row>
    <row r="161" spans="2:102">
      <c r="F161" s="427"/>
      <c r="T161" s="441"/>
      <c r="U161" s="463"/>
      <c r="X161" s="381"/>
      <c r="AC161" s="427"/>
      <c r="AD161" s="427"/>
      <c r="AE161" s="427"/>
      <c r="AF161" s="427"/>
      <c r="AG161" s="427"/>
      <c r="AH161" s="456"/>
      <c r="AI161" s="427"/>
      <c r="AJ161" s="427"/>
      <c r="AK161" s="427"/>
      <c r="AL161" s="427"/>
      <c r="AM161" s="456"/>
      <c r="AN161" s="428"/>
      <c r="AO161" s="428"/>
      <c r="AP161" s="428"/>
      <c r="BL161" s="702"/>
      <c r="BM161" s="431" t="s">
        <v>53</v>
      </c>
      <c r="BN161" s="437">
        <f>BN158+BN160+$W$12*BN159</f>
        <v>344</v>
      </c>
      <c r="BO161" s="438">
        <f t="shared" ref="BO161" si="495">BO158+BO160+$W$12*BO159</f>
        <v>363</v>
      </c>
      <c r="BP161" s="438">
        <f t="shared" ref="BP161" si="496">BP158+BP160+$W$12*BP159</f>
        <v>338</v>
      </c>
      <c r="BQ161" s="437">
        <f t="shared" ref="BQ161" si="497">BQ158+BQ160+$W$12*BQ159</f>
        <v>340</v>
      </c>
      <c r="BR161" s="438">
        <f t="shared" ref="BR161" si="498">BR158+BR160+$W$12*BR159</f>
        <v>414</v>
      </c>
      <c r="BS161" s="438">
        <f t="shared" ref="BS161" si="499">BS158+BS160+$W$12*BS159</f>
        <v>423</v>
      </c>
      <c r="BT161" s="438">
        <f t="shared" ref="BT161" si="500">BT158+BT160+$W$12*BT159</f>
        <v>433</v>
      </c>
      <c r="BU161" s="439">
        <f t="shared" ref="BU161" si="501">BU158+BU160+$W$12*BU159</f>
        <v>501</v>
      </c>
      <c r="BV161" s="439">
        <f t="shared" ref="BV161" si="502">BV158+BV160+$W$12*BV159</f>
        <v>500</v>
      </c>
      <c r="BW161" s="439">
        <f t="shared" ref="BW161" si="503">BW158+BW160+$W$12*BW159</f>
        <v>498</v>
      </c>
      <c r="BX161" s="438">
        <v>504</v>
      </c>
      <c r="BY161" s="595">
        <v>506.5</v>
      </c>
      <c r="BZ161" s="440">
        <v>462</v>
      </c>
      <c r="CA161" s="440">
        <f t="shared" ref="CA161" si="504">CA158+CA160+$W$12*CA159</f>
        <v>424</v>
      </c>
      <c r="CB161" s="440">
        <f t="shared" ref="CB161:CD161" si="505">CB158+CB160+$W$12*CB159</f>
        <v>404</v>
      </c>
      <c r="CC161" s="440">
        <f t="shared" si="505"/>
        <v>442.5</v>
      </c>
      <c r="CD161" s="440">
        <f t="shared" si="505"/>
        <v>398.5</v>
      </c>
      <c r="CF161" s="697"/>
      <c r="CG161" s="361" t="s">
        <v>53</v>
      </c>
      <c r="CH161" s="439">
        <f t="shared" ref="CH161" si="506">CH158+CH160+$W$12*CH159</f>
        <v>807</v>
      </c>
      <c r="CI161" s="439">
        <f t="shared" ref="CI161" si="507">CI158+CI160+$W$12*CI159</f>
        <v>905</v>
      </c>
      <c r="CJ161" s="439">
        <f t="shared" ref="CJ161" si="508">CJ158+CJ160+$W$12*CJ159</f>
        <v>919</v>
      </c>
      <c r="CK161" s="439">
        <f t="shared" ref="CK161" si="509">CK158+CK160+$W$12*CK159</f>
        <v>972</v>
      </c>
      <c r="CL161" s="439">
        <f t="shared" ref="CL161" si="510">CL158+CL160+$W$12*CL159</f>
        <v>1149</v>
      </c>
      <c r="CM161" s="439">
        <f t="shared" ref="CM161" si="511">CM158+CM160+$W$12*CM159</f>
        <v>1269</v>
      </c>
      <c r="CN161" s="439">
        <f t="shared" ref="CN161" si="512">CN158+CN160+$W$12*CN159</f>
        <v>1372</v>
      </c>
      <c r="CO161" s="439">
        <f t="shared" ref="CO161" si="513">CO158+CO160+$W$12*CO159</f>
        <v>1608</v>
      </c>
      <c r="CP161" s="439">
        <f t="shared" ref="CP161" si="514">CP158+CP160+$W$12*CP159</f>
        <v>1654</v>
      </c>
      <c r="CQ161" s="439">
        <v>1716</v>
      </c>
      <c r="CR161" s="439">
        <f>CR158+CR160+$W$12*CR159</f>
        <v>1754</v>
      </c>
      <c r="CS161" s="439">
        <v>1893.5</v>
      </c>
      <c r="CT161" s="439">
        <v>1858</v>
      </c>
      <c r="CU161" s="439">
        <f t="shared" ref="CU161" si="515">CU158+CU160+$W$12*CU159</f>
        <v>1780</v>
      </c>
      <c r="CV161" s="439">
        <f t="shared" ref="CV161:CX161" si="516">CV158+CV160+$W$12*CV159</f>
        <v>1713</v>
      </c>
      <c r="CW161" s="439">
        <f t="shared" si="516"/>
        <v>1748</v>
      </c>
      <c r="CX161" s="439">
        <f t="shared" si="516"/>
        <v>1763.5</v>
      </c>
    </row>
    <row r="162" spans="2:102" ht="18.75" thickBot="1">
      <c r="F162" s="427"/>
      <c r="G162" s="427" t="s">
        <v>14</v>
      </c>
      <c r="T162" s="362"/>
      <c r="U162" s="463"/>
      <c r="X162" s="360"/>
      <c r="AC162" s="427"/>
      <c r="AD162" s="427"/>
      <c r="AE162" s="427"/>
      <c r="AF162" s="427"/>
      <c r="AG162" s="427"/>
      <c r="AH162" s="456"/>
      <c r="AI162" s="427"/>
      <c r="AJ162" s="427"/>
      <c r="AK162" s="427"/>
      <c r="AL162" s="427"/>
      <c r="AM162" s="456"/>
      <c r="AN162" s="428"/>
      <c r="AO162" s="428"/>
      <c r="AP162" s="428"/>
      <c r="BM162" s="213"/>
      <c r="BN162" s="213"/>
      <c r="BO162" s="213"/>
      <c r="BP162" s="213"/>
      <c r="BQ162" s="213"/>
      <c r="BR162" s="213"/>
      <c r="BS162" s="213"/>
      <c r="BT162" s="213"/>
      <c r="BU162" s="213"/>
      <c r="BV162" s="213"/>
      <c r="BW162" s="213"/>
      <c r="BX162" s="213"/>
    </row>
    <row r="163" spans="2:102">
      <c r="F163" s="427"/>
      <c r="T163" s="116"/>
      <c r="U163" s="468"/>
      <c r="V163" s="685" t="s">
        <v>140</v>
      </c>
      <c r="W163" s="687" t="s">
        <v>115</v>
      </c>
      <c r="X163" s="360"/>
      <c r="AC163" s="427"/>
      <c r="AD163" s="427"/>
      <c r="AE163" s="427"/>
      <c r="AF163" s="427"/>
      <c r="AG163" s="427"/>
      <c r="AH163" s="456"/>
      <c r="AI163" s="427"/>
      <c r="AJ163" s="427"/>
      <c r="AK163" s="427"/>
      <c r="AL163" s="427"/>
      <c r="AM163" s="456"/>
      <c r="AN163" s="428"/>
      <c r="AO163" s="428"/>
      <c r="AP163" s="428"/>
      <c r="BM163" s="428"/>
      <c r="BN163" s="116"/>
      <c r="BO163" s="116"/>
      <c r="BP163" s="116"/>
      <c r="BQ163" s="116"/>
      <c r="BR163" s="116"/>
      <c r="BS163" s="116"/>
      <c r="BT163" s="116"/>
      <c r="BU163" s="116"/>
      <c r="BV163" s="116"/>
      <c r="BW163" s="116"/>
    </row>
    <row r="164" spans="2:102">
      <c r="B164" s="428"/>
      <c r="C164" s="428"/>
      <c r="D164" s="428"/>
      <c r="E164" s="428"/>
      <c r="F164" s="441"/>
      <c r="G164" s="441"/>
      <c r="H164" s="441"/>
      <c r="I164" s="441"/>
      <c r="J164" s="441"/>
      <c r="K164" s="441"/>
      <c r="L164" s="441"/>
      <c r="M164" s="441"/>
      <c r="N164" s="441"/>
      <c r="O164" s="441"/>
      <c r="P164" s="441"/>
      <c r="Q164" s="441"/>
      <c r="R164" s="505"/>
      <c r="S164" s="441"/>
      <c r="T164" s="116"/>
      <c r="U164" s="395" t="s">
        <v>84</v>
      </c>
      <c r="V164" s="686"/>
      <c r="W164" s="688"/>
      <c r="X164" s="360"/>
      <c r="Y164" s="428"/>
      <c r="Z164" s="428"/>
      <c r="AA164" s="428"/>
      <c r="AB164" s="428"/>
      <c r="AC164" s="441"/>
      <c r="AD164" s="441"/>
      <c r="AE164" s="441"/>
      <c r="AF164" s="441"/>
      <c r="AG164" s="441"/>
      <c r="AH164" s="447"/>
      <c r="AI164" s="441"/>
      <c r="AJ164" s="441"/>
      <c r="AK164" s="441"/>
      <c r="AL164" s="441"/>
      <c r="AM164" s="447"/>
      <c r="AN164" s="441"/>
      <c r="AO164" s="441"/>
      <c r="AP164" s="441"/>
      <c r="BM164" s="428"/>
      <c r="BN164" s="116"/>
      <c r="BO164" s="116"/>
      <c r="BP164" s="116"/>
      <c r="BQ164" s="116"/>
      <c r="BR164" s="116"/>
      <c r="BS164" s="116"/>
      <c r="BT164" s="116"/>
      <c r="BU164" s="116"/>
      <c r="BV164" s="116"/>
      <c r="BW164" s="116"/>
    </row>
    <row r="165" spans="2:102">
      <c r="B165" s="361" t="s">
        <v>50</v>
      </c>
      <c r="C165" s="361" t="s">
        <v>124</v>
      </c>
      <c r="D165" s="361" t="s">
        <v>123</v>
      </c>
      <c r="E165" s="361" t="s">
        <v>122</v>
      </c>
      <c r="F165" s="361" t="s">
        <v>49</v>
      </c>
      <c r="G165" s="361" t="s">
        <v>48</v>
      </c>
      <c r="H165" s="361" t="s">
        <v>47</v>
      </c>
      <c r="I165" s="361" t="s">
        <v>46</v>
      </c>
      <c r="J165" s="361" t="s">
        <v>45</v>
      </c>
      <c r="K165" s="361" t="s">
        <v>44</v>
      </c>
      <c r="L165" s="361" t="s">
        <v>43</v>
      </c>
      <c r="M165" s="361" t="s">
        <v>96</v>
      </c>
      <c r="N165" s="361" t="s">
        <v>69</v>
      </c>
      <c r="O165" s="361" t="s">
        <v>77</v>
      </c>
      <c r="P165" s="361" t="s">
        <v>161</v>
      </c>
      <c r="Q165" s="361" t="str">
        <f>Q147</f>
        <v>2018-19</v>
      </c>
      <c r="R165" s="403" t="str">
        <f>R147</f>
        <v>2019-20</v>
      </c>
      <c r="S165" s="361" t="s">
        <v>174</v>
      </c>
      <c r="T165" s="116"/>
      <c r="U165" s="399">
        <f>AVERAGE(U4,U21,U39,U57,U75,U93,U111,U129,U147)</f>
        <v>393.44524009673364</v>
      </c>
      <c r="V165" s="469">
        <f t="shared" ref="V165:V173" si="517">U165/$U$168</f>
        <v>0.9899980796087956</v>
      </c>
      <c r="W165" s="470">
        <v>1</v>
      </c>
      <c r="X165" s="360"/>
      <c r="Y165" s="361" t="s">
        <v>50</v>
      </c>
      <c r="Z165" s="361" t="s">
        <v>124</v>
      </c>
      <c r="AA165" s="361" t="s">
        <v>123</v>
      </c>
      <c r="AB165" s="361" t="s">
        <v>122</v>
      </c>
      <c r="AC165" s="361" t="s">
        <v>49</v>
      </c>
      <c r="AD165" s="361" t="s">
        <v>48</v>
      </c>
      <c r="AE165" s="361" t="s">
        <v>47</v>
      </c>
      <c r="AF165" s="361" t="s">
        <v>46</v>
      </c>
      <c r="AG165" s="361" t="s">
        <v>45</v>
      </c>
      <c r="AH165" s="431" t="s">
        <v>44</v>
      </c>
      <c r="AI165" s="361" t="s">
        <v>43</v>
      </c>
      <c r="AJ165" s="361" t="s">
        <v>96</v>
      </c>
      <c r="AK165" s="361" t="s">
        <v>69</v>
      </c>
      <c r="AL165" s="361" t="str">
        <f>AL147</f>
        <v>2016-17</v>
      </c>
      <c r="AM165" s="431" t="str">
        <f>AM147</f>
        <v>2017-18</v>
      </c>
      <c r="AN165" s="361" t="str">
        <f>AN147</f>
        <v>2018-19</v>
      </c>
      <c r="AO165" s="361" t="str">
        <f>AO147</f>
        <v>2019-20</v>
      </c>
      <c r="AP165" s="361" t="s">
        <v>174</v>
      </c>
      <c r="AR165" s="361" t="s">
        <v>50</v>
      </c>
      <c r="AS165" s="361" t="s">
        <v>124</v>
      </c>
      <c r="AT165" s="361" t="s">
        <v>123</v>
      </c>
      <c r="AU165" s="361" t="s">
        <v>122</v>
      </c>
      <c r="AV165" s="361" t="s">
        <v>49</v>
      </c>
      <c r="AW165" s="361" t="s">
        <v>48</v>
      </c>
      <c r="AX165" s="361" t="s">
        <v>47</v>
      </c>
      <c r="AY165" s="361" t="s">
        <v>46</v>
      </c>
      <c r="AZ165" s="361" t="s">
        <v>45</v>
      </c>
      <c r="BA165" s="361" t="s">
        <v>44</v>
      </c>
      <c r="BB165" s="361" t="s">
        <v>43</v>
      </c>
      <c r="BC165" s="361" t="s">
        <v>96</v>
      </c>
      <c r="BD165" s="590" t="s">
        <v>69</v>
      </c>
      <c r="BE165" s="362" t="str">
        <f>BE147</f>
        <v>2016-17</v>
      </c>
      <c r="BF165" s="362" t="str">
        <f>BF147</f>
        <v>2017-18</v>
      </c>
      <c r="BG165" s="362" t="str">
        <f>BG147</f>
        <v>2018-19</v>
      </c>
      <c r="BH165" s="362" t="str">
        <f>BH147</f>
        <v>2019-20</v>
      </c>
      <c r="BI165" s="362" t="s">
        <v>174</v>
      </c>
      <c r="BL165" s="408"/>
      <c r="BM165" s="361" t="s">
        <v>50</v>
      </c>
      <c r="BN165" s="361" t="s">
        <v>124</v>
      </c>
      <c r="BO165" s="361" t="s">
        <v>123</v>
      </c>
      <c r="BP165" s="361" t="s">
        <v>122</v>
      </c>
      <c r="BQ165" s="361" t="s">
        <v>49</v>
      </c>
      <c r="BR165" s="361" t="s">
        <v>48</v>
      </c>
      <c r="BS165" s="361" t="s">
        <v>47</v>
      </c>
      <c r="BT165" s="361" t="s">
        <v>46</v>
      </c>
      <c r="BU165" s="361" t="s">
        <v>45</v>
      </c>
      <c r="BV165" s="361" t="s">
        <v>44</v>
      </c>
      <c r="BW165" s="361" t="s">
        <v>43</v>
      </c>
      <c r="BX165" s="361" t="s">
        <v>96</v>
      </c>
      <c r="BY165" s="590" t="s">
        <v>69</v>
      </c>
      <c r="BZ165" s="362" t="str">
        <f>BZ147</f>
        <v>2016-17</v>
      </c>
      <c r="CA165" s="362" t="str">
        <f>CA147</f>
        <v>2017-18</v>
      </c>
      <c r="CB165" s="362" t="str">
        <f>CB147</f>
        <v>2018-19</v>
      </c>
      <c r="CC165" s="362" t="str">
        <f>CC147</f>
        <v>2019-20</v>
      </c>
      <c r="CD165" s="362" t="s">
        <v>174</v>
      </c>
      <c r="CF165" s="458"/>
      <c r="CG165" s="361" t="s">
        <v>50</v>
      </c>
      <c r="CH165" s="361" t="s">
        <v>124</v>
      </c>
      <c r="CI165" s="361" t="s">
        <v>123</v>
      </c>
      <c r="CJ165" s="361" t="s">
        <v>122</v>
      </c>
      <c r="CK165" s="361" t="s">
        <v>49</v>
      </c>
      <c r="CL165" s="361" t="s">
        <v>48</v>
      </c>
      <c r="CM165" s="361" t="s">
        <v>47</v>
      </c>
      <c r="CN165" s="361" t="s">
        <v>46</v>
      </c>
      <c r="CO165" s="361" t="s">
        <v>45</v>
      </c>
      <c r="CP165" s="361" t="s">
        <v>44</v>
      </c>
      <c r="CQ165" s="361" t="s">
        <v>43</v>
      </c>
      <c r="CR165" s="361" t="s">
        <v>96</v>
      </c>
      <c r="CS165" s="361" t="s">
        <v>69</v>
      </c>
      <c r="CT165" s="361" t="str">
        <f>CT147</f>
        <v>2016-17</v>
      </c>
      <c r="CU165" s="361" t="str">
        <f>CU147</f>
        <v>2017-18</v>
      </c>
      <c r="CV165" s="361" t="str">
        <f>CV147</f>
        <v>2018-19</v>
      </c>
      <c r="CW165" s="361" t="str">
        <f>CW147</f>
        <v>2019-20</v>
      </c>
      <c r="CX165" s="361" t="s">
        <v>174</v>
      </c>
    </row>
    <row r="166" spans="2:102">
      <c r="B166" s="428" t="s">
        <v>72</v>
      </c>
      <c r="C166" s="116">
        <f t="shared" ref="C166:S166" si="518">SUM(C4,C22,C40,C58,C76,C94,C112,C130,C148)</f>
        <v>26721.599999999999</v>
      </c>
      <c r="D166" s="116">
        <f t="shared" si="518"/>
        <v>28238.400000000001</v>
      </c>
      <c r="E166" s="116">
        <f t="shared" si="518"/>
        <v>29320.6</v>
      </c>
      <c r="F166" s="116">
        <f t="shared" si="518"/>
        <v>28180.799999999996</v>
      </c>
      <c r="G166" s="116">
        <f t="shared" si="518"/>
        <v>29139.4</v>
      </c>
      <c r="H166" s="116">
        <f t="shared" si="518"/>
        <v>29449.599999999999</v>
      </c>
      <c r="I166" s="116">
        <f t="shared" si="518"/>
        <v>26481.200000000001</v>
      </c>
      <c r="J166" s="116">
        <f t="shared" si="518"/>
        <v>25602.799999999996</v>
      </c>
      <c r="K166" s="116">
        <f t="shared" si="518"/>
        <v>24819.799999999996</v>
      </c>
      <c r="L166" s="116">
        <f t="shared" si="518"/>
        <v>24779.4</v>
      </c>
      <c r="M166" s="116">
        <f t="shared" si="518"/>
        <v>25257.599999999999</v>
      </c>
      <c r="N166" s="116">
        <f t="shared" si="518"/>
        <v>24594.6</v>
      </c>
      <c r="O166" s="116">
        <f t="shared" si="518"/>
        <v>23814.2</v>
      </c>
      <c r="P166" s="116">
        <f t="shared" si="518"/>
        <v>25202.799999999999</v>
      </c>
      <c r="Q166" s="116">
        <f t="shared" si="518"/>
        <v>24641.399999999998</v>
      </c>
      <c r="R166" s="375">
        <f t="shared" si="518"/>
        <v>24056.199999999997</v>
      </c>
      <c r="S166" s="116">
        <f t="shared" si="518"/>
        <v>20979.599999999999</v>
      </c>
      <c r="T166" s="116"/>
      <c r="U166" s="399">
        <f>AVERAGE(U5,U22,U40,U58,U76,U94,U112,U130,U148)</f>
        <v>264.29064653004485</v>
      </c>
      <c r="V166" s="471">
        <f t="shared" si="517"/>
        <v>0.66501562570430894</v>
      </c>
      <c r="W166" s="472">
        <v>1</v>
      </c>
      <c r="X166" s="360"/>
      <c r="Y166" s="428" t="s">
        <v>72</v>
      </c>
      <c r="Z166" s="116">
        <f t="shared" ref="Z166:AF168" si="519">Z4+Z22+Z40+Z58+Z76+Z94+Z112+Z130+Z148</f>
        <v>18664</v>
      </c>
      <c r="AA166" s="116">
        <f t="shared" si="519"/>
        <v>19964</v>
      </c>
      <c r="AB166" s="116">
        <f t="shared" si="519"/>
        <v>20678</v>
      </c>
      <c r="AC166" s="116">
        <f t="shared" si="519"/>
        <v>19682</v>
      </c>
      <c r="AD166" s="116">
        <f t="shared" si="519"/>
        <v>20277</v>
      </c>
      <c r="AE166" s="116">
        <f t="shared" si="519"/>
        <v>20251</v>
      </c>
      <c r="AF166" s="116">
        <f t="shared" si="519"/>
        <v>18340</v>
      </c>
      <c r="AG166" s="116">
        <v>17754</v>
      </c>
      <c r="AH166" s="434">
        <f t="shared" ref="AH166:AI167" si="520">AH4+AH22+AH40+AH58+AH76+AH94+AH112+AH130+AH148</f>
        <v>17543</v>
      </c>
      <c r="AI166" s="116">
        <f t="shared" si="520"/>
        <v>17472</v>
      </c>
      <c r="AJ166" s="116">
        <v>18166</v>
      </c>
      <c r="AK166" s="116">
        <f t="shared" ref="AK166:AP167" si="521">AK4+AK22+AK40+AK58+AK76+AK94+AK112+AK130+AK148</f>
        <v>17781</v>
      </c>
      <c r="AL166" s="116">
        <f t="shared" si="521"/>
        <v>17352</v>
      </c>
      <c r="AM166" s="434">
        <f t="shared" si="521"/>
        <v>18377</v>
      </c>
      <c r="AN166" s="116">
        <f t="shared" si="521"/>
        <v>18102</v>
      </c>
      <c r="AO166" s="116">
        <f t="shared" si="521"/>
        <v>17983</v>
      </c>
      <c r="AP166" s="116">
        <f t="shared" si="521"/>
        <v>16123</v>
      </c>
      <c r="AR166" s="428" t="s">
        <v>130</v>
      </c>
      <c r="AS166" s="116">
        <f t="shared" ref="AS166:BB166" si="522">AS4+AS22+AS40+AS58+AS76+AS94+AS112+AS130+AS148</f>
        <v>266</v>
      </c>
      <c r="AT166" s="116">
        <f t="shared" si="522"/>
        <v>230</v>
      </c>
      <c r="AU166" s="116">
        <f t="shared" si="522"/>
        <v>245</v>
      </c>
      <c r="AV166" s="116">
        <f t="shared" si="522"/>
        <v>258</v>
      </c>
      <c r="AW166" s="116">
        <f t="shared" si="522"/>
        <v>270</v>
      </c>
      <c r="AX166" s="116">
        <f t="shared" si="522"/>
        <v>248</v>
      </c>
      <c r="AY166" s="116">
        <f t="shared" si="522"/>
        <v>340</v>
      </c>
      <c r="AZ166" s="116">
        <f t="shared" si="522"/>
        <v>380</v>
      </c>
      <c r="BA166" s="116">
        <f t="shared" si="522"/>
        <v>440</v>
      </c>
      <c r="BB166" s="116">
        <f t="shared" si="522"/>
        <v>360</v>
      </c>
      <c r="BC166" s="116">
        <v>414</v>
      </c>
      <c r="BD166" s="591">
        <f t="shared" ref="BD166:BI173" si="523">BD4+BD22+BD40+BD58+BD76+BD94+BD112+BD130+BD148</f>
        <v>417</v>
      </c>
      <c r="BE166" s="364">
        <f t="shared" si="523"/>
        <v>233</v>
      </c>
      <c r="BF166" s="364">
        <f t="shared" si="523"/>
        <v>212</v>
      </c>
      <c r="BG166" s="364">
        <f t="shared" si="523"/>
        <v>191</v>
      </c>
      <c r="BH166" s="364">
        <f t="shared" si="523"/>
        <v>365</v>
      </c>
      <c r="BI166" s="364"/>
      <c r="BL166" s="700" t="s">
        <v>99</v>
      </c>
      <c r="BM166" s="428" t="s">
        <v>72</v>
      </c>
      <c r="BN166" s="116">
        <f t="shared" ref="BN166:BW166" si="524">SUM(BN4,BN22,BN40,BN58,BN76,BN94,BN112,BN130,BN148)</f>
        <v>8707</v>
      </c>
      <c r="BO166" s="375">
        <f t="shared" si="524"/>
        <v>8818</v>
      </c>
      <c r="BP166" s="375">
        <f t="shared" si="524"/>
        <v>9257</v>
      </c>
      <c r="BQ166" s="116">
        <f t="shared" si="524"/>
        <v>9351</v>
      </c>
      <c r="BR166" s="375">
        <f t="shared" si="524"/>
        <v>9823</v>
      </c>
      <c r="BS166" s="375">
        <f t="shared" si="524"/>
        <v>10042</v>
      </c>
      <c r="BT166" s="375">
        <f t="shared" si="524"/>
        <v>8889</v>
      </c>
      <c r="BU166" s="375">
        <f t="shared" si="524"/>
        <v>8526</v>
      </c>
      <c r="BV166" s="364">
        <f t="shared" si="524"/>
        <v>8136</v>
      </c>
      <c r="BW166" s="364">
        <f t="shared" si="524"/>
        <v>8308</v>
      </c>
      <c r="BX166" s="374">
        <v>8122</v>
      </c>
      <c r="BY166" s="591">
        <f t="shared" ref="BY166:CD179" si="525">SUM(BY4,BY22,BY40,BY58,BY76,BY94,BY112,BY130,BY148)</f>
        <v>7832</v>
      </c>
      <c r="BZ166" s="364">
        <f t="shared" si="525"/>
        <v>7449</v>
      </c>
      <c r="CA166" s="364">
        <f t="shared" si="525"/>
        <v>7911</v>
      </c>
      <c r="CB166" s="364">
        <f t="shared" si="525"/>
        <v>7678</v>
      </c>
      <c r="CC166" s="364">
        <f t="shared" si="525"/>
        <v>7169</v>
      </c>
      <c r="CD166" s="364">
        <f t="shared" si="525"/>
        <v>5702</v>
      </c>
      <c r="CF166" s="694" t="s">
        <v>51</v>
      </c>
      <c r="CG166" s="435" t="s">
        <v>72</v>
      </c>
      <c r="CH166" s="364">
        <f t="shared" ref="CH166:CX166" si="526">SUM(CH4,CH22,CH40,CH58,CH76,CH94,CH112,CH130,CH148)</f>
        <v>1545</v>
      </c>
      <c r="CI166" s="374">
        <f t="shared" si="526"/>
        <v>1787</v>
      </c>
      <c r="CJ166" s="374">
        <f t="shared" si="526"/>
        <v>1800</v>
      </c>
      <c r="CK166" s="364">
        <f t="shared" si="526"/>
        <v>1415</v>
      </c>
      <c r="CL166" s="374">
        <f t="shared" si="526"/>
        <v>1394</v>
      </c>
      <c r="CM166" s="374">
        <f t="shared" si="526"/>
        <v>1523</v>
      </c>
      <c r="CN166" s="374">
        <f t="shared" si="526"/>
        <v>1299</v>
      </c>
      <c r="CO166" s="364">
        <f t="shared" si="526"/>
        <v>1233</v>
      </c>
      <c r="CP166" s="364">
        <f t="shared" si="526"/>
        <v>1055</v>
      </c>
      <c r="CQ166" s="364">
        <f t="shared" si="526"/>
        <v>947</v>
      </c>
      <c r="CR166" s="364">
        <f t="shared" si="526"/>
        <v>898</v>
      </c>
      <c r="CS166" s="364">
        <f t="shared" si="526"/>
        <v>825</v>
      </c>
      <c r="CT166" s="364">
        <f t="shared" si="526"/>
        <v>754</v>
      </c>
      <c r="CU166" s="364">
        <f t="shared" si="526"/>
        <v>735</v>
      </c>
      <c r="CV166" s="364">
        <f t="shared" si="526"/>
        <v>565</v>
      </c>
      <c r="CW166" s="364">
        <f t="shared" si="526"/>
        <v>535</v>
      </c>
      <c r="CX166" s="364">
        <f t="shared" si="526"/>
        <v>484</v>
      </c>
    </row>
    <row r="167" spans="2:102">
      <c r="B167" s="428" t="s">
        <v>73</v>
      </c>
      <c r="C167" s="116">
        <f t="shared" ref="C167:S167" si="527">SUM(C5,C23,C41,C59,C77,C95,C113,C131,C149)</f>
        <v>23385.799999999996</v>
      </c>
      <c r="D167" s="116">
        <f t="shared" si="527"/>
        <v>23963.800000000003</v>
      </c>
      <c r="E167" s="116">
        <f t="shared" si="527"/>
        <v>26045.8</v>
      </c>
      <c r="F167" s="116">
        <f t="shared" si="527"/>
        <v>25770.199999999997</v>
      </c>
      <c r="G167" s="116">
        <f t="shared" si="527"/>
        <v>26924.2</v>
      </c>
      <c r="H167" s="116">
        <f t="shared" si="527"/>
        <v>28494.2</v>
      </c>
      <c r="I167" s="116">
        <f t="shared" si="527"/>
        <v>26288.400000000001</v>
      </c>
      <c r="J167" s="116">
        <f t="shared" si="527"/>
        <v>26590.6</v>
      </c>
      <c r="K167" s="116">
        <f t="shared" si="527"/>
        <v>26316.800000000003</v>
      </c>
      <c r="L167" s="116">
        <f t="shared" si="527"/>
        <v>26299.200000000001</v>
      </c>
      <c r="M167" s="116">
        <f t="shared" si="527"/>
        <v>26436.400000000001</v>
      </c>
      <c r="N167" s="116">
        <f t="shared" si="527"/>
        <v>26711.200000000001</v>
      </c>
      <c r="O167" s="116">
        <f t="shared" si="527"/>
        <v>26257.199999999997</v>
      </c>
      <c r="P167" s="116">
        <f t="shared" si="527"/>
        <v>26023.4</v>
      </c>
      <c r="Q167" s="116">
        <f t="shared" si="527"/>
        <v>25639.800000000003</v>
      </c>
      <c r="R167" s="375">
        <f t="shared" si="527"/>
        <v>25954.800000000003</v>
      </c>
      <c r="S167" s="116">
        <f t="shared" si="527"/>
        <v>24631.4</v>
      </c>
      <c r="T167" s="116"/>
      <c r="U167" s="399">
        <f>AVERAGE(U6,U23,U41,U59,U77,U95,U113,U131,U149)</f>
        <v>353.97136901907891</v>
      </c>
      <c r="V167" s="471">
        <f t="shared" si="517"/>
        <v>0.89067280488442657</v>
      </c>
      <c r="W167" s="472">
        <v>1</v>
      </c>
      <c r="Y167" s="428" t="s">
        <v>73</v>
      </c>
      <c r="Z167" s="116">
        <f t="shared" si="519"/>
        <v>16545</v>
      </c>
      <c r="AA167" s="116">
        <f t="shared" si="519"/>
        <v>16984</v>
      </c>
      <c r="AB167" s="116">
        <f t="shared" si="519"/>
        <v>18379</v>
      </c>
      <c r="AC167" s="116">
        <f t="shared" si="519"/>
        <v>18110</v>
      </c>
      <c r="AD167" s="116">
        <f t="shared" si="519"/>
        <v>18755</v>
      </c>
      <c r="AE167" s="116">
        <f t="shared" si="519"/>
        <v>19642</v>
      </c>
      <c r="AF167" s="116">
        <f t="shared" si="519"/>
        <v>18049</v>
      </c>
      <c r="AG167" s="116">
        <v>18162</v>
      </c>
      <c r="AH167" s="434">
        <f t="shared" si="520"/>
        <v>18114</v>
      </c>
      <c r="AI167" s="116">
        <f t="shared" si="520"/>
        <v>18130</v>
      </c>
      <c r="AJ167" s="116">
        <v>18388</v>
      </c>
      <c r="AK167" s="116">
        <f t="shared" si="521"/>
        <v>18759</v>
      </c>
      <c r="AL167" s="116">
        <f t="shared" si="521"/>
        <v>18603</v>
      </c>
      <c r="AM167" s="434">
        <f t="shared" si="521"/>
        <v>18640</v>
      </c>
      <c r="AN167" s="116">
        <f t="shared" si="521"/>
        <v>18501</v>
      </c>
      <c r="AO167" s="116">
        <f t="shared" si="521"/>
        <v>18908</v>
      </c>
      <c r="AP167" s="116">
        <f t="shared" si="521"/>
        <v>18346</v>
      </c>
      <c r="AR167" s="363" t="s">
        <v>162</v>
      </c>
      <c r="AS167" s="116">
        <f t="shared" ref="AS167:BB167" si="528">AS5+AS23+AS41+AS59+AS77+AS95+AS113+AS131+AS149</f>
        <v>0</v>
      </c>
      <c r="AT167" s="116">
        <f t="shared" si="528"/>
        <v>0</v>
      </c>
      <c r="AU167" s="116">
        <f t="shared" si="528"/>
        <v>0</v>
      </c>
      <c r="AV167" s="116">
        <f t="shared" si="528"/>
        <v>0</v>
      </c>
      <c r="AW167" s="116">
        <f t="shared" si="528"/>
        <v>0</v>
      </c>
      <c r="AX167" s="116">
        <f t="shared" si="528"/>
        <v>0</v>
      </c>
      <c r="AY167" s="116">
        <f t="shared" si="528"/>
        <v>0</v>
      </c>
      <c r="AZ167" s="116">
        <f t="shared" si="528"/>
        <v>0</v>
      </c>
      <c r="BA167" s="116">
        <f t="shared" si="528"/>
        <v>0</v>
      </c>
      <c r="BB167" s="116">
        <f t="shared" si="528"/>
        <v>0</v>
      </c>
      <c r="BC167" s="116">
        <v>0</v>
      </c>
      <c r="BD167" s="522">
        <f t="shared" si="523"/>
        <v>772</v>
      </c>
      <c r="BE167" s="116">
        <f t="shared" si="523"/>
        <v>695</v>
      </c>
      <c r="BF167" s="116">
        <f t="shared" si="523"/>
        <v>865</v>
      </c>
      <c r="BG167" s="116">
        <f t="shared" si="523"/>
        <v>711</v>
      </c>
      <c r="BH167" s="116">
        <f t="shared" si="523"/>
        <v>757</v>
      </c>
      <c r="BI167" s="116">
        <f t="shared" si="523"/>
        <v>740</v>
      </c>
      <c r="BL167" s="701"/>
      <c r="BM167" s="428" t="s">
        <v>73</v>
      </c>
      <c r="BN167" s="116">
        <f t="shared" ref="BN167:BW167" si="529">SUM(BN5,BN23,BN41,BN59,BN77,BN95,BN113,BN131,BN149)</f>
        <v>6761</v>
      </c>
      <c r="BO167" s="375">
        <f t="shared" si="529"/>
        <v>6781</v>
      </c>
      <c r="BP167" s="375">
        <f t="shared" si="529"/>
        <v>7396</v>
      </c>
      <c r="BQ167" s="116">
        <f t="shared" si="529"/>
        <v>7659</v>
      </c>
      <c r="BR167" s="375">
        <f t="shared" si="529"/>
        <v>8309</v>
      </c>
      <c r="BS167" s="375">
        <f t="shared" si="529"/>
        <v>8849</v>
      </c>
      <c r="BT167" s="375">
        <f t="shared" si="529"/>
        <v>8253</v>
      </c>
      <c r="BU167" s="375">
        <f t="shared" si="529"/>
        <v>8362</v>
      </c>
      <c r="BV167" s="116">
        <f t="shared" si="529"/>
        <v>8301</v>
      </c>
      <c r="BW167" s="116">
        <f t="shared" si="529"/>
        <v>8464</v>
      </c>
      <c r="BX167" s="375">
        <v>8398</v>
      </c>
      <c r="BY167" s="522">
        <f t="shared" si="525"/>
        <v>8534</v>
      </c>
      <c r="BZ167" s="116">
        <f t="shared" si="525"/>
        <v>8114</v>
      </c>
      <c r="CA167" s="116">
        <f t="shared" si="525"/>
        <v>7908</v>
      </c>
      <c r="CB167" s="116">
        <f t="shared" si="525"/>
        <v>7801</v>
      </c>
      <c r="CC167" s="116">
        <f t="shared" si="525"/>
        <v>7766</v>
      </c>
      <c r="CD167" s="116">
        <f t="shared" si="525"/>
        <v>6943</v>
      </c>
      <c r="CE167" s="360" t="s">
        <v>14</v>
      </c>
      <c r="CF167" s="692"/>
      <c r="CG167" s="428" t="s">
        <v>73</v>
      </c>
      <c r="CH167" s="116">
        <f t="shared" ref="CH167:CX167" si="530">SUM(CH5,CH23,CH41,CH59,CH77,CH95,CH113,CH131,CH149)</f>
        <v>2122</v>
      </c>
      <c r="CI167" s="375">
        <f t="shared" si="530"/>
        <v>2328</v>
      </c>
      <c r="CJ167" s="375">
        <f t="shared" si="530"/>
        <v>2558</v>
      </c>
      <c r="CK167" s="116">
        <f t="shared" si="530"/>
        <v>2146</v>
      </c>
      <c r="CL167" s="375">
        <f t="shared" si="530"/>
        <v>2107</v>
      </c>
      <c r="CM167" s="375">
        <f t="shared" si="530"/>
        <v>2383</v>
      </c>
      <c r="CN167" s="375">
        <f t="shared" si="530"/>
        <v>2114</v>
      </c>
      <c r="CO167" s="116">
        <f t="shared" si="530"/>
        <v>2170</v>
      </c>
      <c r="CP167" s="116">
        <f t="shared" si="530"/>
        <v>1985</v>
      </c>
      <c r="CQ167" s="116">
        <f t="shared" si="530"/>
        <v>1780</v>
      </c>
      <c r="CR167" s="116">
        <f t="shared" si="530"/>
        <v>1773</v>
      </c>
      <c r="CS167" s="116">
        <f t="shared" si="530"/>
        <v>1567</v>
      </c>
      <c r="CT167" s="116">
        <f t="shared" si="530"/>
        <v>1606</v>
      </c>
      <c r="CU167" s="116">
        <f t="shared" si="530"/>
        <v>1446</v>
      </c>
      <c r="CV167" s="116">
        <f t="shared" si="530"/>
        <v>1261</v>
      </c>
      <c r="CW167" s="116">
        <f t="shared" si="530"/>
        <v>1175</v>
      </c>
      <c r="CX167" s="116">
        <f t="shared" si="530"/>
        <v>1103</v>
      </c>
    </row>
    <row r="168" spans="2:102">
      <c r="B168" s="428" t="s">
        <v>74</v>
      </c>
      <c r="C168" s="116">
        <f t="shared" ref="C168:S168" si="531">SUM(C6,C24,C42,C60,C78,C96,C114,C132,C150)</f>
        <v>23340</v>
      </c>
      <c r="D168" s="116">
        <f t="shared" si="531"/>
        <v>23071</v>
      </c>
      <c r="E168" s="116">
        <f t="shared" si="531"/>
        <v>24663.200000000001</v>
      </c>
      <c r="F168" s="116">
        <f t="shared" si="531"/>
        <v>26598</v>
      </c>
      <c r="G168" s="116">
        <f t="shared" si="531"/>
        <v>27513.800000000003</v>
      </c>
      <c r="H168" s="116">
        <f t="shared" si="531"/>
        <v>29535.199999999997</v>
      </c>
      <c r="I168" s="116">
        <f t="shared" si="531"/>
        <v>28600.800000000003</v>
      </c>
      <c r="J168" s="116">
        <f t="shared" si="531"/>
        <v>29671.800000000003</v>
      </c>
      <c r="K168" s="116">
        <f t="shared" si="531"/>
        <v>29699</v>
      </c>
      <c r="L168" s="116">
        <f t="shared" si="531"/>
        <v>30087.599999999999</v>
      </c>
      <c r="M168" s="116">
        <f t="shared" si="531"/>
        <v>30026.199999999997</v>
      </c>
      <c r="N168" s="116">
        <f t="shared" si="531"/>
        <v>30493.799999999996</v>
      </c>
      <c r="O168" s="116">
        <f t="shared" si="531"/>
        <v>30919.200000000001</v>
      </c>
      <c r="P168" s="116">
        <f t="shared" si="531"/>
        <v>30332</v>
      </c>
      <c r="Q168" s="116">
        <f t="shared" si="531"/>
        <v>30376</v>
      </c>
      <c r="R168" s="375">
        <f t="shared" si="531"/>
        <v>30287.4</v>
      </c>
      <c r="S168" s="116">
        <f t="shared" si="531"/>
        <v>30568.399999999998</v>
      </c>
      <c r="T168" s="116"/>
      <c r="U168" s="399">
        <f>AVERAGE(U8,U24,U42,U60,U78,U96,U114,U132,U150)</f>
        <v>397.42020535252573</v>
      </c>
      <c r="V168" s="471">
        <f t="shared" si="517"/>
        <v>1</v>
      </c>
      <c r="W168" s="472">
        <v>1</v>
      </c>
      <c r="Y168" s="428" t="s">
        <v>74</v>
      </c>
      <c r="Z168" s="116">
        <f t="shared" si="519"/>
        <v>16513</v>
      </c>
      <c r="AA168" s="116">
        <f t="shared" ref="AA168:AP168" si="532">AA6+AA24+AA42+AA60+AA78+AA96+AA114+AA132+AA150</f>
        <v>16233</v>
      </c>
      <c r="AB168" s="116">
        <f t="shared" si="532"/>
        <v>17187</v>
      </c>
      <c r="AC168" s="116">
        <f t="shared" si="532"/>
        <v>18492</v>
      </c>
      <c r="AD168" s="116">
        <f t="shared" si="532"/>
        <v>18937</v>
      </c>
      <c r="AE168" s="116">
        <f t="shared" si="532"/>
        <v>20013</v>
      </c>
      <c r="AF168" s="116">
        <f t="shared" si="532"/>
        <v>19291</v>
      </c>
      <c r="AG168" s="116">
        <f t="shared" si="532"/>
        <v>19840</v>
      </c>
      <c r="AH168" s="434">
        <f t="shared" si="532"/>
        <v>19826</v>
      </c>
      <c r="AI168" s="116">
        <f t="shared" si="532"/>
        <v>20013</v>
      </c>
      <c r="AJ168" s="116">
        <f t="shared" si="532"/>
        <v>20184</v>
      </c>
      <c r="AK168" s="116">
        <f t="shared" si="532"/>
        <v>20550</v>
      </c>
      <c r="AL168" s="116">
        <f t="shared" si="532"/>
        <v>21113</v>
      </c>
      <c r="AM168" s="434">
        <f t="shared" si="532"/>
        <v>20972</v>
      </c>
      <c r="AN168" s="116">
        <f t="shared" si="532"/>
        <v>21110</v>
      </c>
      <c r="AO168" s="116">
        <f t="shared" si="532"/>
        <v>21321</v>
      </c>
      <c r="AP168" s="116">
        <f t="shared" si="532"/>
        <v>21654</v>
      </c>
      <c r="AR168" s="428" t="s">
        <v>71</v>
      </c>
      <c r="AS168" s="116">
        <f t="shared" ref="AS168:BB168" si="533">AS6+AS24+AS42+AS60+AS78+AS96+AS114+AS132+AS150</f>
        <v>16369</v>
      </c>
      <c r="AT168" s="116">
        <f t="shared" si="533"/>
        <v>16505</v>
      </c>
      <c r="AU168" s="116">
        <f t="shared" si="533"/>
        <v>16748</v>
      </c>
      <c r="AV168" s="116">
        <f t="shared" si="533"/>
        <v>17175</v>
      </c>
      <c r="AW168" s="116">
        <f t="shared" si="533"/>
        <v>18275</v>
      </c>
      <c r="AX168" s="116">
        <f t="shared" si="533"/>
        <v>18133</v>
      </c>
      <c r="AY168" s="116">
        <f t="shared" si="533"/>
        <v>19076</v>
      </c>
      <c r="AZ168" s="116">
        <f t="shared" si="533"/>
        <v>19917</v>
      </c>
      <c r="BA168" s="116">
        <f t="shared" si="533"/>
        <v>20833</v>
      </c>
      <c r="BB168" s="116">
        <f t="shared" si="533"/>
        <v>20839</v>
      </c>
      <c r="BC168" s="116">
        <v>20845</v>
      </c>
      <c r="BD168" s="522">
        <f t="shared" si="523"/>
        <v>21556</v>
      </c>
      <c r="BE168" s="116">
        <f t="shared" si="523"/>
        <v>22183</v>
      </c>
      <c r="BF168" s="116">
        <f t="shared" si="523"/>
        <v>22280</v>
      </c>
      <c r="BG168" s="116">
        <f t="shared" si="523"/>
        <v>22092</v>
      </c>
      <c r="BH168" s="116">
        <f t="shared" si="523"/>
        <v>22430</v>
      </c>
      <c r="BI168" s="116">
        <f t="shared" si="523"/>
        <v>22466</v>
      </c>
      <c r="BL168" s="701"/>
      <c r="BM168" s="428" t="s">
        <v>74</v>
      </c>
      <c r="BN168" s="116">
        <f t="shared" ref="BN168:BW168" si="534">SUM(BN6,BN24,BN42,BN60,BN78,BN96,BN114,BN132,BN150)</f>
        <v>5935</v>
      </c>
      <c r="BO168" s="375">
        <f t="shared" si="534"/>
        <v>5885</v>
      </c>
      <c r="BP168" s="375">
        <f t="shared" si="534"/>
        <v>6439</v>
      </c>
      <c r="BQ168" s="116">
        <f t="shared" si="534"/>
        <v>7025</v>
      </c>
      <c r="BR168" s="375">
        <f t="shared" si="534"/>
        <v>7411</v>
      </c>
      <c r="BS168" s="375">
        <f t="shared" si="534"/>
        <v>8224</v>
      </c>
      <c r="BT168" s="375">
        <f t="shared" si="534"/>
        <v>8041</v>
      </c>
      <c r="BU168" s="375">
        <f t="shared" si="534"/>
        <v>8556</v>
      </c>
      <c r="BV168" s="116">
        <f t="shared" si="534"/>
        <v>8555</v>
      </c>
      <c r="BW168" s="116">
        <f t="shared" si="534"/>
        <v>8927</v>
      </c>
      <c r="BX168" s="375">
        <v>8874</v>
      </c>
      <c r="BY168" s="522">
        <f t="shared" si="525"/>
        <v>9136</v>
      </c>
      <c r="BZ168" s="116">
        <f t="shared" si="525"/>
        <v>9229</v>
      </c>
      <c r="CA168" s="116">
        <f t="shared" si="525"/>
        <v>8940</v>
      </c>
      <c r="CB168" s="116">
        <f t="shared" si="525"/>
        <v>8910</v>
      </c>
      <c r="CC168" s="116">
        <f t="shared" si="525"/>
        <v>8733</v>
      </c>
      <c r="CD168" s="116">
        <f t="shared" si="525"/>
        <v>8548</v>
      </c>
      <c r="CF168" s="692"/>
      <c r="CG168" s="428" t="s">
        <v>74</v>
      </c>
      <c r="CH168" s="116">
        <f t="shared" ref="CH168:CX168" si="535">SUM(CH6,CH24,CH42,CH60,CH78,CH96,CH114,CH132,CH150)</f>
        <v>3324</v>
      </c>
      <c r="CI168" s="375">
        <f t="shared" si="535"/>
        <v>3325</v>
      </c>
      <c r="CJ168" s="375">
        <f t="shared" si="535"/>
        <v>3492</v>
      </c>
      <c r="CK168" s="116">
        <f t="shared" si="535"/>
        <v>3593</v>
      </c>
      <c r="CL168" s="375">
        <f t="shared" si="535"/>
        <v>3703</v>
      </c>
      <c r="CM168" s="375">
        <f t="shared" si="535"/>
        <v>3927</v>
      </c>
      <c r="CN168" s="375">
        <f t="shared" si="535"/>
        <v>3812</v>
      </c>
      <c r="CO168" s="116">
        <f t="shared" si="535"/>
        <v>3908</v>
      </c>
      <c r="CP168" s="116">
        <f t="shared" si="535"/>
        <v>3888</v>
      </c>
      <c r="CQ168" s="116">
        <f t="shared" si="535"/>
        <v>3668</v>
      </c>
      <c r="CR168" s="116">
        <f t="shared" si="535"/>
        <v>3521</v>
      </c>
      <c r="CS168" s="116">
        <f t="shared" si="535"/>
        <v>3388</v>
      </c>
      <c r="CT168" s="116">
        <f t="shared" si="535"/>
        <v>3205</v>
      </c>
      <c r="CU168" s="116">
        <f t="shared" si="535"/>
        <v>3034</v>
      </c>
      <c r="CV168" s="116">
        <f t="shared" si="535"/>
        <v>2851</v>
      </c>
      <c r="CW168" s="116">
        <f t="shared" si="535"/>
        <v>2644</v>
      </c>
      <c r="CX168" s="116">
        <f t="shared" si="535"/>
        <v>2754</v>
      </c>
    </row>
    <row r="169" spans="2:102">
      <c r="B169" s="428" t="s">
        <v>186</v>
      </c>
      <c r="C169" s="116">
        <f t="shared" ref="C169:R170" si="536">SUM(C7,C25,C43,C61,C79,C97,C115,C133,C151)</f>
        <v>0</v>
      </c>
      <c r="D169" s="116">
        <f t="shared" si="536"/>
        <v>0</v>
      </c>
      <c r="E169" s="116">
        <f t="shared" si="536"/>
        <v>0</v>
      </c>
      <c r="F169" s="116">
        <f t="shared" si="536"/>
        <v>0</v>
      </c>
      <c r="G169" s="116">
        <f t="shared" si="536"/>
        <v>0</v>
      </c>
      <c r="H169" s="116">
        <f t="shared" si="536"/>
        <v>0</v>
      </c>
      <c r="I169" s="116">
        <f t="shared" si="536"/>
        <v>0</v>
      </c>
      <c r="J169" s="116">
        <f t="shared" si="536"/>
        <v>0</v>
      </c>
      <c r="K169" s="116">
        <f t="shared" si="536"/>
        <v>0</v>
      </c>
      <c r="L169" s="116">
        <f t="shared" si="536"/>
        <v>0</v>
      </c>
      <c r="M169" s="116">
        <f t="shared" si="536"/>
        <v>0</v>
      </c>
      <c r="N169" s="116">
        <f t="shared" si="536"/>
        <v>652.29999999999995</v>
      </c>
      <c r="O169" s="116">
        <f t="shared" si="536"/>
        <v>594.90000000000009</v>
      </c>
      <c r="P169" s="116">
        <f t="shared" si="536"/>
        <v>713.3</v>
      </c>
      <c r="Q169" s="116">
        <f t="shared" si="536"/>
        <v>574.79999999999995</v>
      </c>
      <c r="R169" s="375">
        <f t="shared" si="536"/>
        <v>603.59999999999991</v>
      </c>
      <c r="S169" s="116">
        <f t="shared" ref="D169:S170" si="537">SUM(S7,S25,S43,S61,S79,S97,S115,S133,S151)</f>
        <v>597.9</v>
      </c>
      <c r="T169" s="441"/>
      <c r="U169" s="399">
        <f>AVERAGE(U9,U27,U45,U63,U81,U99,U117,U135,U153)</f>
        <v>72.160817497668958</v>
      </c>
      <c r="V169" s="471">
        <f t="shared" si="517"/>
        <v>0.18157309700361049</v>
      </c>
      <c r="W169" s="472">
        <v>0.3</v>
      </c>
      <c r="Y169" s="428" t="s">
        <v>186</v>
      </c>
      <c r="Z169" s="116">
        <f t="shared" ref="Z169:AP169" si="538">Z7+Z25+Z43+Z61+Z79+Z97+Z115+Z133+Z151</f>
        <v>0</v>
      </c>
      <c r="AA169" s="116">
        <f t="shared" si="538"/>
        <v>0</v>
      </c>
      <c r="AB169" s="116">
        <f t="shared" si="538"/>
        <v>0</v>
      </c>
      <c r="AC169" s="116">
        <f t="shared" si="538"/>
        <v>0</v>
      </c>
      <c r="AD169" s="116">
        <f t="shared" si="538"/>
        <v>0</v>
      </c>
      <c r="AE169" s="116">
        <f t="shared" si="538"/>
        <v>0</v>
      </c>
      <c r="AF169" s="116">
        <f t="shared" si="538"/>
        <v>0</v>
      </c>
      <c r="AG169" s="116">
        <f t="shared" si="538"/>
        <v>0</v>
      </c>
      <c r="AH169" s="434">
        <f t="shared" si="538"/>
        <v>0</v>
      </c>
      <c r="AI169" s="116">
        <f t="shared" si="538"/>
        <v>0</v>
      </c>
      <c r="AJ169" s="116">
        <f t="shared" si="538"/>
        <v>0</v>
      </c>
      <c r="AK169" s="116">
        <f t="shared" si="538"/>
        <v>386</v>
      </c>
      <c r="AL169" s="116">
        <f t="shared" si="538"/>
        <v>347.5</v>
      </c>
      <c r="AM169" s="434">
        <f t="shared" si="538"/>
        <v>432.5</v>
      </c>
      <c r="AN169" s="116">
        <f t="shared" si="538"/>
        <v>355.5</v>
      </c>
      <c r="AO169" s="116">
        <f t="shared" si="538"/>
        <v>378.5</v>
      </c>
      <c r="AP169" s="116">
        <f t="shared" si="538"/>
        <v>370</v>
      </c>
      <c r="AR169" s="428" t="s">
        <v>131</v>
      </c>
      <c r="AS169" s="116">
        <f t="shared" ref="AS169:BB169" si="539">AS7+AS25+AS43+AS61+AS79+AS97+AS115+AS133+AS151</f>
        <v>5073</v>
      </c>
      <c r="AT169" s="116">
        <f t="shared" si="539"/>
        <v>5071</v>
      </c>
      <c r="AU169" s="116">
        <f t="shared" si="539"/>
        <v>4911</v>
      </c>
      <c r="AV169" s="116">
        <f t="shared" si="539"/>
        <v>5083</v>
      </c>
      <c r="AW169" s="116">
        <f t="shared" si="539"/>
        <v>5418</v>
      </c>
      <c r="AX169" s="116">
        <f t="shared" si="539"/>
        <v>5341</v>
      </c>
      <c r="AY169" s="116">
        <f t="shared" si="539"/>
        <v>5673</v>
      </c>
      <c r="AZ169" s="116">
        <f t="shared" si="539"/>
        <v>5673</v>
      </c>
      <c r="BA169" s="116">
        <f t="shared" si="539"/>
        <v>5635</v>
      </c>
      <c r="BB169" s="116">
        <f t="shared" si="539"/>
        <v>5681</v>
      </c>
      <c r="BC169" s="116">
        <v>5370</v>
      </c>
      <c r="BD169" s="522">
        <f t="shared" si="523"/>
        <v>5317</v>
      </c>
      <c r="BE169" s="116">
        <f t="shared" si="523"/>
        <v>5613</v>
      </c>
      <c r="BF169" s="116">
        <f t="shared" si="523"/>
        <v>5327</v>
      </c>
      <c r="BG169" s="116">
        <f t="shared" si="523"/>
        <v>5449</v>
      </c>
      <c r="BH169" s="116">
        <f t="shared" si="523"/>
        <v>5638</v>
      </c>
      <c r="BI169" s="116">
        <f t="shared" si="523"/>
        <v>5769</v>
      </c>
      <c r="BL169" s="701"/>
      <c r="BM169" s="428" t="s">
        <v>36</v>
      </c>
      <c r="BN169" s="116">
        <f t="shared" ref="BN169:BW169" si="540">SUM(BN7,BN25,BN43,BN61,BN79,BN97,BN115,BN133,BN151)</f>
        <v>142</v>
      </c>
      <c r="BO169" s="375">
        <f t="shared" si="540"/>
        <v>137</v>
      </c>
      <c r="BP169" s="375">
        <f t="shared" si="540"/>
        <v>126</v>
      </c>
      <c r="BQ169" s="116">
        <f t="shared" si="540"/>
        <v>123</v>
      </c>
      <c r="BR169" s="375">
        <f t="shared" si="540"/>
        <v>131</v>
      </c>
      <c r="BS169" s="375">
        <f t="shared" si="540"/>
        <v>119</v>
      </c>
      <c r="BT169" s="375">
        <f t="shared" si="540"/>
        <v>163</v>
      </c>
      <c r="BU169" s="375">
        <f t="shared" si="540"/>
        <v>176</v>
      </c>
      <c r="BV169" s="116">
        <f t="shared" si="540"/>
        <v>194</v>
      </c>
      <c r="BW169" s="116">
        <f t="shared" si="540"/>
        <v>164</v>
      </c>
      <c r="BX169" s="375">
        <v>169</v>
      </c>
      <c r="BY169" s="522">
        <f t="shared" si="525"/>
        <v>185</v>
      </c>
      <c r="BZ169" s="116">
        <f t="shared" si="525"/>
        <v>93</v>
      </c>
      <c r="CA169" s="116">
        <f t="shared" si="525"/>
        <v>99</v>
      </c>
      <c r="CB169" s="116">
        <f t="shared" si="525"/>
        <v>79</v>
      </c>
      <c r="CC169" s="116">
        <f t="shared" si="525"/>
        <v>186</v>
      </c>
      <c r="CD169" s="116">
        <f t="shared" si="525"/>
        <v>0</v>
      </c>
      <c r="CF169" s="692"/>
      <c r="CG169" s="428" t="s">
        <v>36</v>
      </c>
      <c r="CH169" s="116">
        <f t="shared" ref="CH169:CX169" si="541">SUM(CH7,CH25,CH43,CH61,CH79,CH97,CH115,CH133,CH151)</f>
        <v>208</v>
      </c>
      <c r="CI169" s="375">
        <f t="shared" si="541"/>
        <v>197</v>
      </c>
      <c r="CJ169" s="375">
        <f t="shared" si="541"/>
        <v>190</v>
      </c>
      <c r="CK169" s="116">
        <f t="shared" si="541"/>
        <v>207</v>
      </c>
      <c r="CL169" s="375">
        <f t="shared" si="541"/>
        <v>216</v>
      </c>
      <c r="CM169" s="375">
        <f t="shared" si="541"/>
        <v>192</v>
      </c>
      <c r="CN169" s="375">
        <f t="shared" si="541"/>
        <v>271</v>
      </c>
      <c r="CO169" s="375">
        <f t="shared" si="541"/>
        <v>294</v>
      </c>
      <c r="CP169" s="116">
        <f t="shared" si="541"/>
        <v>337</v>
      </c>
      <c r="CQ169" s="116">
        <f t="shared" si="541"/>
        <v>255</v>
      </c>
      <c r="CR169" s="375">
        <f t="shared" si="541"/>
        <v>286</v>
      </c>
      <c r="CS169" s="375">
        <f t="shared" si="541"/>
        <v>248</v>
      </c>
      <c r="CT169" s="375">
        <f t="shared" si="541"/>
        <v>151</v>
      </c>
      <c r="CU169" s="375">
        <f t="shared" si="541"/>
        <v>113</v>
      </c>
      <c r="CV169" s="375">
        <f t="shared" si="541"/>
        <v>84</v>
      </c>
      <c r="CW169" s="375">
        <f t="shared" si="541"/>
        <v>132</v>
      </c>
      <c r="CX169" s="375">
        <f t="shared" si="541"/>
        <v>0</v>
      </c>
    </row>
    <row r="170" spans="2:102">
      <c r="B170" s="428" t="s">
        <v>36</v>
      </c>
      <c r="C170" s="116">
        <f t="shared" si="536"/>
        <v>472.6</v>
      </c>
      <c r="D170" s="116">
        <f t="shared" si="537"/>
        <v>420.6</v>
      </c>
      <c r="E170" s="116">
        <f t="shared" si="537"/>
        <v>443.8</v>
      </c>
      <c r="F170" s="116">
        <f t="shared" si="537"/>
        <v>471.4</v>
      </c>
      <c r="G170" s="116">
        <f t="shared" si="537"/>
        <v>481.79999999999995</v>
      </c>
      <c r="H170" s="116">
        <f t="shared" si="537"/>
        <v>448.20000000000005</v>
      </c>
      <c r="I170" s="116">
        <f t="shared" si="537"/>
        <v>622.4</v>
      </c>
      <c r="J170" s="116">
        <f t="shared" si="537"/>
        <v>696.8</v>
      </c>
      <c r="K170" s="116">
        <f t="shared" si="537"/>
        <v>803.19999999999993</v>
      </c>
      <c r="L170" s="116">
        <f t="shared" si="537"/>
        <v>659.2</v>
      </c>
      <c r="M170" s="116">
        <f t="shared" si="537"/>
        <v>753.2</v>
      </c>
      <c r="N170" s="116">
        <f t="shared" si="537"/>
        <v>751</v>
      </c>
      <c r="O170" s="116">
        <f t="shared" si="537"/>
        <v>411.4</v>
      </c>
      <c r="P170" s="116">
        <f t="shared" si="537"/>
        <v>364.2</v>
      </c>
      <c r="Q170" s="116">
        <f t="shared" si="537"/>
        <v>314.2</v>
      </c>
      <c r="R170" s="375">
        <f t="shared" si="537"/>
        <v>600.79999999999995</v>
      </c>
      <c r="S170" s="517"/>
      <c r="T170" s="445"/>
      <c r="U170" s="399">
        <f>AVERAGE(U10,U28,U46,U64,U82,U100,U118,U136,U154)</f>
        <v>19.091084011510823</v>
      </c>
      <c r="V170" s="471">
        <f t="shared" si="517"/>
        <v>4.8037527419061039E-2</v>
      </c>
      <c r="W170" s="472">
        <v>0.05</v>
      </c>
      <c r="Y170" s="428" t="s">
        <v>36</v>
      </c>
      <c r="Z170" s="116">
        <f t="shared" ref="Z170:AO170" si="542">Z8+Z26+Z44+Z62+Z80+Z98+Z116+Z134+Z152</f>
        <v>266</v>
      </c>
      <c r="AA170" s="116">
        <f t="shared" si="542"/>
        <v>230</v>
      </c>
      <c r="AB170" s="116">
        <f t="shared" si="542"/>
        <v>245</v>
      </c>
      <c r="AC170" s="116">
        <f t="shared" si="542"/>
        <v>258</v>
      </c>
      <c r="AD170" s="116">
        <f t="shared" si="542"/>
        <v>270</v>
      </c>
      <c r="AE170" s="116">
        <f t="shared" si="542"/>
        <v>248</v>
      </c>
      <c r="AF170" s="116">
        <f t="shared" si="542"/>
        <v>340</v>
      </c>
      <c r="AG170" s="116">
        <f t="shared" si="542"/>
        <v>380</v>
      </c>
      <c r="AH170" s="434">
        <f t="shared" si="542"/>
        <v>440</v>
      </c>
      <c r="AI170" s="116">
        <f t="shared" si="542"/>
        <v>360</v>
      </c>
      <c r="AJ170" s="116">
        <f t="shared" si="542"/>
        <v>414</v>
      </c>
      <c r="AK170" s="116">
        <f t="shared" si="542"/>
        <v>417</v>
      </c>
      <c r="AL170" s="116">
        <f t="shared" si="542"/>
        <v>233</v>
      </c>
      <c r="AM170" s="434">
        <f t="shared" si="542"/>
        <v>212</v>
      </c>
      <c r="AN170" s="116">
        <f t="shared" si="542"/>
        <v>191</v>
      </c>
      <c r="AO170" s="116">
        <f t="shared" si="542"/>
        <v>365</v>
      </c>
      <c r="AP170" s="116"/>
      <c r="AR170" s="428" t="s">
        <v>132</v>
      </c>
      <c r="AS170" s="116">
        <f t="shared" ref="AS170:BB170" si="543">AS8+AS26+AS44+AS62+AS80+AS98+AS116+AS134+AS152</f>
        <v>364</v>
      </c>
      <c r="AT170" s="116">
        <f t="shared" si="543"/>
        <v>514</v>
      </c>
      <c r="AU170" s="116">
        <f t="shared" si="543"/>
        <v>430</v>
      </c>
      <c r="AV170" s="116">
        <f t="shared" si="543"/>
        <v>413</v>
      </c>
      <c r="AW170" s="116">
        <f t="shared" si="543"/>
        <v>456</v>
      </c>
      <c r="AX170" s="116">
        <f t="shared" si="543"/>
        <v>394</v>
      </c>
      <c r="AY170" s="116">
        <f t="shared" si="543"/>
        <v>317</v>
      </c>
      <c r="AZ170" s="116">
        <f t="shared" si="543"/>
        <v>279</v>
      </c>
      <c r="BA170" s="116">
        <f t="shared" si="543"/>
        <v>287</v>
      </c>
      <c r="BB170" s="116">
        <f t="shared" si="543"/>
        <v>168</v>
      </c>
      <c r="BC170" s="116">
        <v>160</v>
      </c>
      <c r="BD170" s="522">
        <f t="shared" si="523"/>
        <v>99</v>
      </c>
      <c r="BE170" s="116">
        <f t="shared" si="523"/>
        <v>113</v>
      </c>
      <c r="BF170" s="116">
        <f t="shared" si="523"/>
        <v>172</v>
      </c>
      <c r="BG170" s="116">
        <f t="shared" si="523"/>
        <v>160</v>
      </c>
      <c r="BH170" s="116">
        <f t="shared" si="523"/>
        <v>152</v>
      </c>
      <c r="BI170" s="116">
        <f t="shared" si="523"/>
        <v>117</v>
      </c>
      <c r="BL170" s="701"/>
      <c r="BM170" s="363" t="s">
        <v>162</v>
      </c>
      <c r="BN170" s="116">
        <f t="shared" ref="BN170:BW170" si="544">SUM(BN8,BN26,BN44,BN62,BN80,BN98,BN116,BN134,BN152)</f>
        <v>0</v>
      </c>
      <c r="BO170" s="375">
        <f t="shared" si="544"/>
        <v>0</v>
      </c>
      <c r="BP170" s="375">
        <f t="shared" si="544"/>
        <v>0</v>
      </c>
      <c r="BQ170" s="116">
        <f t="shared" si="544"/>
        <v>0</v>
      </c>
      <c r="BR170" s="375">
        <f t="shared" si="544"/>
        <v>0</v>
      </c>
      <c r="BS170" s="375">
        <f t="shared" si="544"/>
        <v>0</v>
      </c>
      <c r="BT170" s="375">
        <f t="shared" si="544"/>
        <v>0</v>
      </c>
      <c r="BU170" s="375">
        <f t="shared" si="544"/>
        <v>0</v>
      </c>
      <c r="BV170" s="116">
        <f t="shared" si="544"/>
        <v>0</v>
      </c>
      <c r="BW170" s="116">
        <f t="shared" si="544"/>
        <v>0</v>
      </c>
      <c r="BX170" s="375">
        <v>0</v>
      </c>
      <c r="BY170" s="522">
        <f t="shared" si="525"/>
        <v>347</v>
      </c>
      <c r="BZ170" s="116">
        <f t="shared" si="525"/>
        <v>326</v>
      </c>
      <c r="CA170" s="116">
        <f t="shared" si="525"/>
        <v>412</v>
      </c>
      <c r="CB170" s="116">
        <f t="shared" si="525"/>
        <v>332</v>
      </c>
      <c r="CC170" s="116">
        <f t="shared" si="525"/>
        <v>314</v>
      </c>
      <c r="CD170" s="116">
        <f t="shared" si="525"/>
        <v>301</v>
      </c>
      <c r="CF170" s="692"/>
      <c r="CG170" s="363" t="s">
        <v>162</v>
      </c>
      <c r="CH170" s="116">
        <f t="shared" ref="CH170:CX170" si="545">SUM(CH8,CH26,CH44,CH62,CH80,CH98,CH116,CH134,CH152)</f>
        <v>0</v>
      </c>
      <c r="CI170" s="375">
        <f t="shared" si="545"/>
        <v>0</v>
      </c>
      <c r="CJ170" s="375">
        <f t="shared" si="545"/>
        <v>0</v>
      </c>
      <c r="CK170" s="116">
        <f t="shared" si="545"/>
        <v>0</v>
      </c>
      <c r="CL170" s="375">
        <f t="shared" si="545"/>
        <v>0</v>
      </c>
      <c r="CM170" s="375">
        <f t="shared" si="545"/>
        <v>0</v>
      </c>
      <c r="CN170" s="375">
        <f t="shared" si="545"/>
        <v>0</v>
      </c>
      <c r="CO170" s="375">
        <f t="shared" si="545"/>
        <v>0</v>
      </c>
      <c r="CP170" s="116">
        <f t="shared" si="545"/>
        <v>0</v>
      </c>
      <c r="CQ170" s="375">
        <f t="shared" si="545"/>
        <v>0</v>
      </c>
      <c r="CR170" s="116">
        <f t="shared" si="545"/>
        <v>0</v>
      </c>
      <c r="CS170" s="375">
        <f t="shared" si="545"/>
        <v>287</v>
      </c>
      <c r="CT170" s="375">
        <f t="shared" si="545"/>
        <v>269</v>
      </c>
      <c r="CU170" s="375">
        <f t="shared" si="545"/>
        <v>264</v>
      </c>
      <c r="CV170" s="375">
        <f t="shared" si="545"/>
        <v>187</v>
      </c>
      <c r="CW170" s="375">
        <f t="shared" si="545"/>
        <v>221</v>
      </c>
      <c r="CX170" s="375">
        <f t="shared" si="545"/>
        <v>245</v>
      </c>
    </row>
    <row r="171" spans="2:102">
      <c r="B171" s="428" t="s">
        <v>71</v>
      </c>
      <c r="C171" s="116">
        <f>SUM(C9,C27,C45,C63,C81,C99,C117,C135,C153)</f>
        <v>23406.199999999997</v>
      </c>
      <c r="D171" s="116">
        <f t="shared" ref="D171:S171" si="546">SUM(D9,D27,D45,D63,D81,D99,D117,D135,D153)</f>
        <v>23948.400000000001</v>
      </c>
      <c r="E171" s="116">
        <f t="shared" si="546"/>
        <v>24509.800000000003</v>
      </c>
      <c r="F171" s="116">
        <f t="shared" si="546"/>
        <v>25286</v>
      </c>
      <c r="G171" s="116">
        <f t="shared" si="546"/>
        <v>27034.199999999997</v>
      </c>
      <c r="H171" s="116">
        <f t="shared" si="546"/>
        <v>26990.399999999998</v>
      </c>
      <c r="I171" s="116">
        <f t="shared" si="546"/>
        <v>28658</v>
      </c>
      <c r="J171" s="116">
        <f t="shared" si="546"/>
        <v>30406.600000000002</v>
      </c>
      <c r="K171" s="116">
        <f t="shared" si="546"/>
        <v>32165.599999999999</v>
      </c>
      <c r="L171" s="116">
        <f t="shared" si="546"/>
        <v>32227.000000000004</v>
      </c>
      <c r="M171" s="116">
        <f t="shared" si="546"/>
        <v>32241.599999999999</v>
      </c>
      <c r="N171" s="116">
        <f t="shared" si="546"/>
        <v>33314.6</v>
      </c>
      <c r="O171" s="116">
        <f t="shared" si="546"/>
        <v>34014.800000000003</v>
      </c>
      <c r="P171" s="116">
        <f t="shared" si="546"/>
        <v>33679.599999999999</v>
      </c>
      <c r="Q171" s="116">
        <f t="shared" si="546"/>
        <v>33105.4</v>
      </c>
      <c r="R171" s="375">
        <f>SUM(R9,R27,R45,R63,R81,R99,R117,R135,R153)</f>
        <v>33441.199999999997</v>
      </c>
      <c r="S171" s="116">
        <f t="shared" si="546"/>
        <v>33414.400000000001</v>
      </c>
      <c r="T171" s="449"/>
      <c r="U171" s="399">
        <f>AVERAGE(U11,U29,U47,U65,U83,U101,U119,U137,U155)</f>
        <v>4220578.6231814753</v>
      </c>
      <c r="V171" s="471">
        <f t="shared" si="517"/>
        <v>10619.939717050051</v>
      </c>
      <c r="W171" s="472">
        <v>20000</v>
      </c>
      <c r="Y171" s="428" t="s">
        <v>71</v>
      </c>
      <c r="Z171" s="116">
        <f t="shared" ref="Z171:AP171" si="547">Z9+Z27+Z45+Z63+Z81+Z99+Z117+Z135+Z153</f>
        <v>16369</v>
      </c>
      <c r="AA171" s="116">
        <f t="shared" si="547"/>
        <v>16505</v>
      </c>
      <c r="AB171" s="116">
        <f t="shared" si="547"/>
        <v>16748</v>
      </c>
      <c r="AC171" s="116">
        <f t="shared" si="547"/>
        <v>17175</v>
      </c>
      <c r="AD171" s="116">
        <f t="shared" si="547"/>
        <v>18275</v>
      </c>
      <c r="AE171" s="116">
        <f t="shared" si="547"/>
        <v>18133</v>
      </c>
      <c r="AF171" s="116">
        <f t="shared" si="547"/>
        <v>19076</v>
      </c>
      <c r="AG171" s="116">
        <f t="shared" si="547"/>
        <v>19917</v>
      </c>
      <c r="AH171" s="434">
        <f t="shared" si="547"/>
        <v>20833</v>
      </c>
      <c r="AI171" s="116">
        <f t="shared" si="547"/>
        <v>20839</v>
      </c>
      <c r="AJ171" s="116">
        <f t="shared" si="547"/>
        <v>20845</v>
      </c>
      <c r="AK171" s="116">
        <f t="shared" si="547"/>
        <v>21556</v>
      </c>
      <c r="AL171" s="116">
        <f t="shared" si="547"/>
        <v>22183</v>
      </c>
      <c r="AM171" s="434">
        <f t="shared" si="547"/>
        <v>22280</v>
      </c>
      <c r="AN171" s="116">
        <f t="shared" si="547"/>
        <v>22092</v>
      </c>
      <c r="AO171" s="116">
        <f t="shared" si="547"/>
        <v>22430</v>
      </c>
      <c r="AP171" s="116">
        <f t="shared" si="547"/>
        <v>22466</v>
      </c>
      <c r="AR171" s="428" t="s">
        <v>133</v>
      </c>
      <c r="AS171" s="116">
        <f t="shared" ref="AS171:BB171" si="548">AS9+AS27+AS45+AS63+AS81+AS99+AS117+AS135+AS153</f>
        <v>296</v>
      </c>
      <c r="AT171" s="116">
        <f t="shared" si="548"/>
        <v>337</v>
      </c>
      <c r="AU171" s="116">
        <f t="shared" si="548"/>
        <v>324</v>
      </c>
      <c r="AV171" s="116">
        <f t="shared" si="548"/>
        <v>338</v>
      </c>
      <c r="AW171" s="116">
        <f t="shared" si="548"/>
        <v>260</v>
      </c>
      <c r="AX171" s="116">
        <f t="shared" si="548"/>
        <v>293</v>
      </c>
      <c r="AY171" s="116">
        <f t="shared" si="548"/>
        <v>275</v>
      </c>
      <c r="AZ171" s="116">
        <f t="shared" si="548"/>
        <v>290</v>
      </c>
      <c r="BA171" s="116">
        <f t="shared" si="548"/>
        <v>291</v>
      </c>
      <c r="BB171" s="116">
        <f t="shared" si="548"/>
        <v>282</v>
      </c>
      <c r="BC171" s="116">
        <v>237</v>
      </c>
      <c r="BD171" s="522">
        <f t="shared" si="523"/>
        <v>257</v>
      </c>
      <c r="BE171" s="116">
        <f t="shared" si="523"/>
        <v>201</v>
      </c>
      <c r="BF171" s="116">
        <f t="shared" si="523"/>
        <v>220</v>
      </c>
      <c r="BG171" s="116">
        <f t="shared" si="523"/>
        <v>199</v>
      </c>
      <c r="BH171" s="116">
        <f t="shared" si="523"/>
        <v>206</v>
      </c>
      <c r="BI171" s="116">
        <f t="shared" si="523"/>
        <v>232</v>
      </c>
      <c r="BL171" s="701"/>
      <c r="BM171" s="428" t="s">
        <v>71</v>
      </c>
      <c r="BN171" s="116">
        <f t="shared" ref="BN171:BW171" si="549">SUM(BN9,BN27,BN45,BN63,BN81,BN99,BN117,BN135,BN153)</f>
        <v>5389</v>
      </c>
      <c r="BO171" s="375">
        <f t="shared" si="549"/>
        <v>5493</v>
      </c>
      <c r="BP171" s="375">
        <f t="shared" si="549"/>
        <v>5836</v>
      </c>
      <c r="BQ171" s="116">
        <f t="shared" si="549"/>
        <v>6050</v>
      </c>
      <c r="BR171" s="375">
        <f t="shared" si="549"/>
        <v>6404</v>
      </c>
      <c r="BS171" s="375">
        <f t="shared" si="549"/>
        <v>6328</v>
      </c>
      <c r="BT171" s="375">
        <f t="shared" si="549"/>
        <v>6775</v>
      </c>
      <c r="BU171" s="375">
        <f t="shared" si="549"/>
        <v>7312</v>
      </c>
      <c r="BV171" s="116">
        <f t="shared" si="549"/>
        <v>7892</v>
      </c>
      <c r="BW171" s="116">
        <f t="shared" si="549"/>
        <v>8090</v>
      </c>
      <c r="BX171" s="375">
        <v>8117</v>
      </c>
      <c r="BY171" s="522">
        <f t="shared" si="525"/>
        <v>8562</v>
      </c>
      <c r="BZ171" s="116">
        <f t="shared" si="525"/>
        <v>8856</v>
      </c>
      <c r="CA171" s="116">
        <f t="shared" si="525"/>
        <v>8702</v>
      </c>
      <c r="CB171" s="116">
        <f t="shared" si="525"/>
        <v>8588</v>
      </c>
      <c r="CC171" s="116">
        <f t="shared" si="525"/>
        <v>8719</v>
      </c>
      <c r="CD171" s="116">
        <f t="shared" si="525"/>
        <v>8593</v>
      </c>
      <c r="CF171" s="692"/>
      <c r="CG171" s="428" t="s">
        <v>71</v>
      </c>
      <c r="CH171" s="116">
        <f t="shared" ref="CH171:CX171" si="550">SUM(CH9,CH27,CH45,CH63,CH81,CH99,CH117,CH135,CH153)</f>
        <v>5854</v>
      </c>
      <c r="CI171" s="375">
        <f t="shared" si="550"/>
        <v>6007</v>
      </c>
      <c r="CJ171" s="375">
        <f t="shared" si="550"/>
        <v>5964</v>
      </c>
      <c r="CK171" s="116">
        <f t="shared" si="550"/>
        <v>5966</v>
      </c>
      <c r="CL171" s="375">
        <f t="shared" si="550"/>
        <v>6328</v>
      </c>
      <c r="CM171" s="375">
        <f t="shared" si="550"/>
        <v>6179</v>
      </c>
      <c r="CN171" s="375">
        <f t="shared" si="550"/>
        <v>6380</v>
      </c>
      <c r="CO171" s="375">
        <f t="shared" si="550"/>
        <v>6806</v>
      </c>
      <c r="CP171" s="116">
        <f t="shared" si="550"/>
        <v>7291</v>
      </c>
      <c r="CQ171" s="116">
        <f t="shared" si="550"/>
        <v>6966</v>
      </c>
      <c r="CR171" s="375">
        <f t="shared" si="550"/>
        <v>6894</v>
      </c>
      <c r="CS171" s="375">
        <f t="shared" si="550"/>
        <v>6924</v>
      </c>
      <c r="CT171" s="375">
        <f t="shared" si="550"/>
        <v>6720</v>
      </c>
      <c r="CU171" s="375">
        <f t="shared" si="550"/>
        <v>6380</v>
      </c>
      <c r="CV171" s="375">
        <f t="shared" si="550"/>
        <v>6045</v>
      </c>
      <c r="CW171" s="375">
        <f t="shared" si="550"/>
        <v>5884</v>
      </c>
      <c r="CX171" s="375">
        <f t="shared" si="550"/>
        <v>5764</v>
      </c>
    </row>
    <row r="172" spans="2:102">
      <c r="B172" s="428" t="s">
        <v>11</v>
      </c>
      <c r="C172" s="116">
        <f>SUM(C10,C28,C46,C64,C82,C100,C118,C136,C154)</f>
        <v>5437</v>
      </c>
      <c r="D172" s="116">
        <f t="shared" ref="D172:Q172" si="551">SUM(D10,D28,D46,D64,D82,D100,D118,D136,D154)</f>
        <v>5585</v>
      </c>
      <c r="E172" s="116">
        <f t="shared" si="551"/>
        <v>5341</v>
      </c>
      <c r="F172" s="116">
        <f t="shared" si="551"/>
        <v>5496</v>
      </c>
      <c r="G172" s="116">
        <f t="shared" si="551"/>
        <v>5874</v>
      </c>
      <c r="H172" s="116">
        <f t="shared" si="551"/>
        <v>5735</v>
      </c>
      <c r="I172" s="116">
        <f t="shared" si="551"/>
        <v>5990</v>
      </c>
      <c r="J172" s="116">
        <f t="shared" si="551"/>
        <v>5952</v>
      </c>
      <c r="K172" s="116">
        <f t="shared" si="551"/>
        <v>5922</v>
      </c>
      <c r="L172" s="116">
        <f t="shared" si="551"/>
        <v>5849</v>
      </c>
      <c r="M172" s="116">
        <f t="shared" si="551"/>
        <v>5530</v>
      </c>
      <c r="N172" s="116">
        <f t="shared" si="551"/>
        <v>5416</v>
      </c>
      <c r="O172" s="116">
        <f t="shared" si="551"/>
        <v>5726</v>
      </c>
      <c r="P172" s="116">
        <f t="shared" si="551"/>
        <v>5499</v>
      </c>
      <c r="Q172" s="116">
        <f t="shared" si="551"/>
        <v>5609</v>
      </c>
      <c r="R172" s="375">
        <f>SUM(R10,R28,R46,R64,R82,R100,R118,R136,R154)</f>
        <v>5790</v>
      </c>
      <c r="S172" s="116">
        <f>SUM(S10,S28,S46,S64,S82,S100,S118,S136,S154)</f>
        <v>5886</v>
      </c>
      <c r="U172" s="473">
        <f>AVERAGE(U12,U30,U48,U66,U84,U102,U120,U138,U156)</f>
        <v>1.3243142642778798</v>
      </c>
      <c r="V172" s="474">
        <f t="shared" si="517"/>
        <v>3.3322771375027759E-3</v>
      </c>
      <c r="W172" s="472">
        <v>0.02</v>
      </c>
      <c r="Y172" s="428" t="s">
        <v>11</v>
      </c>
      <c r="Z172" s="116">
        <f t="shared" ref="Z172:AF174" si="552">Z10+Z28+Z46+Z64+Z82+Z100+Z118+Z136+Z154</f>
        <v>5437</v>
      </c>
      <c r="AA172" s="116">
        <f t="shared" si="552"/>
        <v>5585</v>
      </c>
      <c r="AB172" s="116">
        <f t="shared" si="552"/>
        <v>5341</v>
      </c>
      <c r="AC172" s="116">
        <f t="shared" si="552"/>
        <v>5496</v>
      </c>
      <c r="AD172" s="116">
        <f t="shared" si="552"/>
        <v>5874</v>
      </c>
      <c r="AE172" s="116">
        <f t="shared" si="552"/>
        <v>5735</v>
      </c>
      <c r="AF172" s="116">
        <f t="shared" si="552"/>
        <v>5990</v>
      </c>
      <c r="AG172" s="116">
        <v>5952</v>
      </c>
      <c r="AH172" s="434">
        <f t="shared" ref="AH172:AI174" si="553">AH10+AH28+AH46+AH64+AH82+AH100+AH118+AH136+AH154</f>
        <v>5922</v>
      </c>
      <c r="AI172" s="116">
        <f t="shared" si="553"/>
        <v>5849</v>
      </c>
      <c r="AJ172" s="116">
        <v>5530</v>
      </c>
      <c r="AK172" s="116">
        <f t="shared" ref="AK172:AP173" si="554">AK10+AK28+AK46+AK64+AK82+AK100+AK118+AK136+AK154</f>
        <v>5416</v>
      </c>
      <c r="AL172" s="116">
        <f t="shared" si="554"/>
        <v>5726</v>
      </c>
      <c r="AM172" s="434">
        <f t="shared" si="554"/>
        <v>5499</v>
      </c>
      <c r="AN172" s="116">
        <f t="shared" si="554"/>
        <v>5609</v>
      </c>
      <c r="AO172" s="116">
        <f t="shared" si="554"/>
        <v>5790</v>
      </c>
      <c r="AP172" s="116">
        <f t="shared" si="554"/>
        <v>5886</v>
      </c>
      <c r="AR172" s="428" t="s">
        <v>165</v>
      </c>
      <c r="AS172" s="116">
        <f t="shared" ref="AS172:BB172" si="555">AS10+AS28+AS46+AS64+AS82+AS100+AS118+AS136+AS154</f>
        <v>62</v>
      </c>
      <c r="AT172" s="116">
        <f t="shared" si="555"/>
        <v>0</v>
      </c>
      <c r="AU172" s="116">
        <f t="shared" si="555"/>
        <v>0</v>
      </c>
      <c r="AV172" s="116">
        <f t="shared" si="555"/>
        <v>0</v>
      </c>
      <c r="AW172" s="116">
        <f t="shared" si="555"/>
        <v>61</v>
      </c>
      <c r="AX172" s="116">
        <f t="shared" si="555"/>
        <v>68</v>
      </c>
      <c r="AY172" s="116">
        <f t="shared" si="555"/>
        <v>64</v>
      </c>
      <c r="AZ172" s="116">
        <f t="shared" si="555"/>
        <v>97</v>
      </c>
      <c r="BA172" s="116">
        <f t="shared" si="555"/>
        <v>79</v>
      </c>
      <c r="BB172" s="116">
        <f t="shared" si="555"/>
        <v>80</v>
      </c>
      <c r="BC172" s="116">
        <v>91</v>
      </c>
      <c r="BD172" s="522">
        <f t="shared" si="523"/>
        <v>80</v>
      </c>
      <c r="BE172" s="116">
        <f t="shared" si="523"/>
        <v>81</v>
      </c>
      <c r="BF172" s="116">
        <f t="shared" si="523"/>
        <v>87</v>
      </c>
      <c r="BG172" s="116">
        <f t="shared" si="523"/>
        <v>84</v>
      </c>
      <c r="BH172" s="116">
        <f t="shared" si="523"/>
        <v>79</v>
      </c>
      <c r="BI172" s="116">
        <f t="shared" si="523"/>
        <v>90</v>
      </c>
      <c r="BL172" s="702"/>
      <c r="BM172" s="431" t="s">
        <v>53</v>
      </c>
      <c r="BN172" s="437">
        <f t="shared" ref="BN172:BW172" si="556">SUM(BN10,BN28,BN46,BN64,BN82,BN100,BN118,BN136,BN154)</f>
        <v>5531</v>
      </c>
      <c r="BO172" s="438">
        <f t="shared" si="556"/>
        <v>5630</v>
      </c>
      <c r="BP172" s="438">
        <f t="shared" si="556"/>
        <v>5962</v>
      </c>
      <c r="BQ172" s="437">
        <f t="shared" si="556"/>
        <v>6173</v>
      </c>
      <c r="BR172" s="438">
        <f t="shared" si="556"/>
        <v>6535</v>
      </c>
      <c r="BS172" s="438">
        <f t="shared" si="556"/>
        <v>6447</v>
      </c>
      <c r="BT172" s="438">
        <f t="shared" si="556"/>
        <v>6938</v>
      </c>
      <c r="BU172" s="438">
        <f t="shared" si="556"/>
        <v>7488</v>
      </c>
      <c r="BV172" s="439">
        <f t="shared" si="556"/>
        <v>8086</v>
      </c>
      <c r="BW172" s="439">
        <f t="shared" si="556"/>
        <v>8254</v>
      </c>
      <c r="BX172" s="438">
        <v>8286</v>
      </c>
      <c r="BY172" s="601">
        <f t="shared" si="525"/>
        <v>8920.5</v>
      </c>
      <c r="BZ172" s="439">
        <f t="shared" si="525"/>
        <v>9203</v>
      </c>
      <c r="CA172" s="439">
        <f t="shared" si="525"/>
        <v>9007</v>
      </c>
      <c r="CB172" s="439">
        <f t="shared" si="525"/>
        <v>8833</v>
      </c>
      <c r="CC172" s="439">
        <f t="shared" si="525"/>
        <v>9062</v>
      </c>
      <c r="CD172" s="439">
        <f t="shared" si="525"/>
        <v>8743.5</v>
      </c>
      <c r="CF172" s="693"/>
      <c r="CG172" s="361" t="s">
        <v>53</v>
      </c>
      <c r="CH172" s="439">
        <f t="shared" ref="CH172:CX172" si="557">SUM(CH10,CH28,CH46,CH64,CH82,CH100,CH118,CH136,CH154)</f>
        <v>6062</v>
      </c>
      <c r="CI172" s="439">
        <f t="shared" si="557"/>
        <v>6204</v>
      </c>
      <c r="CJ172" s="439">
        <f t="shared" si="557"/>
        <v>6154</v>
      </c>
      <c r="CK172" s="439">
        <f t="shared" si="557"/>
        <v>6173</v>
      </c>
      <c r="CL172" s="439">
        <f t="shared" si="557"/>
        <v>6544</v>
      </c>
      <c r="CM172" s="439">
        <f t="shared" si="557"/>
        <v>6371</v>
      </c>
      <c r="CN172" s="439">
        <f t="shared" si="557"/>
        <v>6651</v>
      </c>
      <c r="CO172" s="439">
        <f t="shared" si="557"/>
        <v>7100</v>
      </c>
      <c r="CP172" s="439">
        <f t="shared" si="557"/>
        <v>7628</v>
      </c>
      <c r="CQ172" s="439">
        <f t="shared" si="557"/>
        <v>7221</v>
      </c>
      <c r="CR172" s="439">
        <f t="shared" si="557"/>
        <v>7180</v>
      </c>
      <c r="CS172" s="439">
        <f t="shared" si="557"/>
        <v>7315.5</v>
      </c>
      <c r="CT172" s="439">
        <f t="shared" si="557"/>
        <v>7101.5</v>
      </c>
      <c r="CU172" s="439">
        <f t="shared" si="557"/>
        <v>6625</v>
      </c>
      <c r="CV172" s="439">
        <f t="shared" si="557"/>
        <v>6222.5</v>
      </c>
      <c r="CW172" s="439">
        <f t="shared" si="557"/>
        <v>6126.5</v>
      </c>
      <c r="CX172" s="439">
        <f t="shared" si="557"/>
        <v>5886.5</v>
      </c>
    </row>
    <row r="173" spans="2:102" ht="18.75" thickBot="1">
      <c r="B173" s="428" t="s">
        <v>12</v>
      </c>
      <c r="C173" s="116">
        <f>SUM(C11,C29,C47,C65,C83,C101,C119,C137,C155)</f>
        <v>827</v>
      </c>
      <c r="D173" s="116">
        <f t="shared" ref="D173:Q173" si="558">SUM(D11,D29,D47,D65,D83,D101,D119,D137,D155)</f>
        <v>817</v>
      </c>
      <c r="E173" s="116">
        <f t="shared" si="558"/>
        <v>848</v>
      </c>
      <c r="F173" s="116">
        <f t="shared" si="558"/>
        <v>891</v>
      </c>
      <c r="G173" s="116">
        <f t="shared" si="558"/>
        <v>956</v>
      </c>
      <c r="H173" s="116">
        <f t="shared" si="558"/>
        <v>971</v>
      </c>
      <c r="I173" s="116">
        <f t="shared" si="558"/>
        <v>984</v>
      </c>
      <c r="J173" s="116">
        <f t="shared" si="558"/>
        <v>1089</v>
      </c>
      <c r="K173" s="116">
        <f t="shared" si="558"/>
        <v>1079</v>
      </c>
      <c r="L173" s="116">
        <f t="shared" si="558"/>
        <v>1133</v>
      </c>
      <c r="M173" s="116">
        <f t="shared" si="558"/>
        <v>1108</v>
      </c>
      <c r="N173" s="116">
        <f t="shared" si="558"/>
        <v>1146</v>
      </c>
      <c r="O173" s="116">
        <f t="shared" si="558"/>
        <v>1220</v>
      </c>
      <c r="P173" s="116">
        <f t="shared" si="558"/>
        <v>1242</v>
      </c>
      <c r="Q173" s="116">
        <f t="shared" si="558"/>
        <v>1158</v>
      </c>
      <c r="R173" s="375">
        <f>SUM(R11,R29,R47,R65,R83,R101,R119,R137,R155)</f>
        <v>1320</v>
      </c>
      <c r="S173" s="116">
        <f>SUM(S11,S29,S47,S65,S83,S101,S119,S137,S155)</f>
        <v>1215</v>
      </c>
      <c r="U173" s="475">
        <f>AVERAGE(U13,U31,U49,U67,U85,U103,U121,U139,U157)</f>
        <v>4.0663254999241651</v>
      </c>
      <c r="V173" s="476">
        <f t="shared" si="517"/>
        <v>1.023180363040976E-2</v>
      </c>
      <c r="W173" s="477">
        <v>0.04</v>
      </c>
      <c r="Y173" s="428" t="s">
        <v>12</v>
      </c>
      <c r="Z173" s="116">
        <f t="shared" si="552"/>
        <v>827</v>
      </c>
      <c r="AA173" s="116">
        <f t="shared" si="552"/>
        <v>817</v>
      </c>
      <c r="AB173" s="116">
        <f t="shared" si="552"/>
        <v>848</v>
      </c>
      <c r="AC173" s="116">
        <f t="shared" si="552"/>
        <v>891</v>
      </c>
      <c r="AD173" s="116">
        <f t="shared" si="552"/>
        <v>956</v>
      </c>
      <c r="AE173" s="116">
        <f t="shared" si="552"/>
        <v>971</v>
      </c>
      <c r="AF173" s="116">
        <f t="shared" si="552"/>
        <v>984</v>
      </c>
      <c r="AG173" s="116">
        <v>1089</v>
      </c>
      <c r="AH173" s="434">
        <f t="shared" si="553"/>
        <v>1079</v>
      </c>
      <c r="AI173" s="116">
        <f t="shared" si="553"/>
        <v>1133</v>
      </c>
      <c r="AJ173" s="116">
        <v>1108</v>
      </c>
      <c r="AK173" s="116">
        <f t="shared" si="554"/>
        <v>1146</v>
      </c>
      <c r="AL173" s="116">
        <f t="shared" si="554"/>
        <v>1220</v>
      </c>
      <c r="AM173" s="434">
        <f t="shared" si="554"/>
        <v>1242</v>
      </c>
      <c r="AN173" s="116">
        <f t="shared" si="554"/>
        <v>1158</v>
      </c>
      <c r="AO173" s="116">
        <f t="shared" si="554"/>
        <v>1320</v>
      </c>
      <c r="AP173" s="116">
        <f t="shared" si="554"/>
        <v>1215</v>
      </c>
      <c r="AR173" s="442" t="s">
        <v>134</v>
      </c>
      <c r="AS173" s="443">
        <f t="shared" ref="AS173:BB173" si="559">AS11+AS29+AS47+AS65+AS83+AS101+AS119+AS137+AS155</f>
        <v>469</v>
      </c>
      <c r="AT173" s="443">
        <f t="shared" si="559"/>
        <v>480</v>
      </c>
      <c r="AU173" s="443">
        <f t="shared" si="559"/>
        <v>524</v>
      </c>
      <c r="AV173" s="443">
        <f t="shared" si="559"/>
        <v>553</v>
      </c>
      <c r="AW173" s="443">
        <f t="shared" si="559"/>
        <v>635</v>
      </c>
      <c r="AX173" s="443">
        <f t="shared" si="559"/>
        <v>610</v>
      </c>
      <c r="AY173" s="443">
        <f t="shared" si="559"/>
        <v>645</v>
      </c>
      <c r="AZ173" s="443">
        <f t="shared" si="559"/>
        <v>702</v>
      </c>
      <c r="BA173" s="443">
        <f t="shared" si="559"/>
        <v>709</v>
      </c>
      <c r="BB173" s="443">
        <f t="shared" si="559"/>
        <v>771</v>
      </c>
      <c r="BC173" s="443">
        <v>780</v>
      </c>
      <c r="BD173" s="592">
        <f t="shared" si="523"/>
        <v>809</v>
      </c>
      <c r="BE173" s="443">
        <f t="shared" si="523"/>
        <v>938</v>
      </c>
      <c r="BF173" s="443">
        <f t="shared" si="523"/>
        <v>935</v>
      </c>
      <c r="BG173" s="443">
        <f t="shared" si="523"/>
        <v>875</v>
      </c>
      <c r="BH173" s="443">
        <f t="shared" si="523"/>
        <v>1035</v>
      </c>
      <c r="BI173" s="443">
        <f t="shared" si="523"/>
        <v>893</v>
      </c>
      <c r="BL173" s="700" t="s">
        <v>100</v>
      </c>
      <c r="BM173" s="428" t="s">
        <v>72</v>
      </c>
      <c r="BN173" s="116">
        <f t="shared" ref="BN173:BW173" si="560">SUM(BN11,BN29,BN47,BN65,BN83,BN101,BN119,BN137,BN155)</f>
        <v>1092</v>
      </c>
      <c r="BO173" s="116">
        <f t="shared" si="560"/>
        <v>1220</v>
      </c>
      <c r="BP173" s="116">
        <f t="shared" si="560"/>
        <v>1237</v>
      </c>
      <c r="BQ173" s="116">
        <f t="shared" si="560"/>
        <v>1018</v>
      </c>
      <c r="BR173" s="116">
        <f t="shared" si="560"/>
        <v>1004</v>
      </c>
      <c r="BS173" s="116">
        <f t="shared" si="560"/>
        <v>1165</v>
      </c>
      <c r="BT173" s="116">
        <f t="shared" si="560"/>
        <v>1030</v>
      </c>
      <c r="BU173" s="116">
        <f t="shared" si="560"/>
        <v>1028</v>
      </c>
      <c r="BV173" s="116">
        <f t="shared" si="560"/>
        <v>768</v>
      </c>
      <c r="BW173" s="116">
        <f t="shared" si="560"/>
        <v>661</v>
      </c>
      <c r="BX173" s="375">
        <v>594</v>
      </c>
      <c r="BY173" s="522">
        <f t="shared" si="525"/>
        <v>548</v>
      </c>
      <c r="BZ173" s="116">
        <f t="shared" si="525"/>
        <v>503</v>
      </c>
      <c r="CA173" s="116">
        <f t="shared" si="525"/>
        <v>497</v>
      </c>
      <c r="CB173" s="116">
        <f t="shared" si="525"/>
        <v>397</v>
      </c>
      <c r="CC173" s="116">
        <f t="shared" si="525"/>
        <v>338</v>
      </c>
      <c r="CD173" s="116">
        <f t="shared" si="525"/>
        <v>295</v>
      </c>
      <c r="CF173" s="695" t="s">
        <v>52</v>
      </c>
      <c r="CG173" s="428" t="s">
        <v>72</v>
      </c>
      <c r="CH173" s="116">
        <f t="shared" ref="CH173:CX173" si="561">SUM(CH11,CH29,CH47,CH65,CH83,CH101,CH119,CH137,CH155)</f>
        <v>9346</v>
      </c>
      <c r="CI173" s="375">
        <f t="shared" si="561"/>
        <v>9471</v>
      </c>
      <c r="CJ173" s="375">
        <f t="shared" si="561"/>
        <v>9931</v>
      </c>
      <c r="CK173" s="116">
        <f t="shared" si="561"/>
        <v>9972</v>
      </c>
      <c r="CL173" s="375">
        <f t="shared" si="561"/>
        <v>10437</v>
      </c>
      <c r="CM173" s="375">
        <f t="shared" si="561"/>
        <v>10849</v>
      </c>
      <c r="CN173" s="375">
        <f t="shared" si="561"/>
        <v>9650</v>
      </c>
      <c r="CO173" s="116">
        <f t="shared" si="561"/>
        <v>9349</v>
      </c>
      <c r="CP173" s="116">
        <f t="shared" si="561"/>
        <v>8617</v>
      </c>
      <c r="CQ173" s="116">
        <f t="shared" si="561"/>
        <v>8683</v>
      </c>
      <c r="CR173" s="116">
        <f t="shared" si="561"/>
        <v>8412</v>
      </c>
      <c r="CS173" s="116">
        <f t="shared" si="561"/>
        <v>8103</v>
      </c>
      <c r="CT173" s="116">
        <f t="shared" si="561"/>
        <v>7701</v>
      </c>
      <c r="CU173" s="116">
        <f t="shared" si="561"/>
        <v>8170</v>
      </c>
      <c r="CV173" s="116">
        <f t="shared" si="561"/>
        <v>7907</v>
      </c>
      <c r="CW173" s="116">
        <f t="shared" si="561"/>
        <v>7310</v>
      </c>
      <c r="CX173" s="116">
        <f t="shared" si="561"/>
        <v>5808</v>
      </c>
    </row>
    <row r="174" spans="2:102">
      <c r="B174" s="428" t="s">
        <v>164</v>
      </c>
      <c r="C174" s="441">
        <f>SUM(C12,C30,C48,C66,C84,C102,C120,C138,C156)</f>
        <v>0</v>
      </c>
      <c r="D174" s="441">
        <f t="shared" ref="D174:Q174" si="562">SUM(D12,D30,D48,D66,D84,D102,D120,D138,D156)</f>
        <v>0</v>
      </c>
      <c r="E174" s="441">
        <f t="shared" si="562"/>
        <v>0</v>
      </c>
      <c r="F174" s="441">
        <f t="shared" si="562"/>
        <v>264730538.24999994</v>
      </c>
      <c r="G174" s="441">
        <f t="shared" si="562"/>
        <v>305221809.19000006</v>
      </c>
      <c r="H174" s="441">
        <f t="shared" si="562"/>
        <v>311336152.52999997</v>
      </c>
      <c r="I174" s="441">
        <f t="shared" si="562"/>
        <v>327621915.53999996</v>
      </c>
      <c r="J174" s="441">
        <f t="shared" si="562"/>
        <v>317425732.54999995</v>
      </c>
      <c r="K174" s="441">
        <f t="shared" si="562"/>
        <v>330336571.86807692</v>
      </c>
      <c r="L174" s="441">
        <f t="shared" si="562"/>
        <v>321788337.86080766</v>
      </c>
      <c r="M174" s="441">
        <f t="shared" si="562"/>
        <v>305162456.89738458</v>
      </c>
      <c r="N174" s="441">
        <f t="shared" si="562"/>
        <v>333960933.9511795</v>
      </c>
      <c r="O174" s="441">
        <f t="shared" si="562"/>
        <v>344669247.33626926</v>
      </c>
      <c r="P174" s="441">
        <f t="shared" si="562"/>
        <v>374337811</v>
      </c>
      <c r="Q174" s="441">
        <f t="shared" si="562"/>
        <v>363815407</v>
      </c>
      <c r="R174" s="505">
        <f>SUM(R12,R30,R48,R66,R84,R102,R120,R138,R156)</f>
        <v>400574578</v>
      </c>
      <c r="S174" s="444">
        <f>SUM(S12,S30,S48,S66,S84,S102,S120,S138,S156)</f>
        <v>0</v>
      </c>
      <c r="W174" s="360"/>
      <c r="Y174" s="428" t="s">
        <v>164</v>
      </c>
      <c r="Z174" s="441">
        <f t="shared" si="552"/>
        <v>0</v>
      </c>
      <c r="AA174" s="441">
        <f t="shared" si="552"/>
        <v>0</v>
      </c>
      <c r="AB174" s="441">
        <f t="shared" si="552"/>
        <v>0</v>
      </c>
      <c r="AC174" s="441">
        <f t="shared" si="552"/>
        <v>264730538.24999994</v>
      </c>
      <c r="AD174" s="441">
        <f t="shared" si="552"/>
        <v>305221809.19000006</v>
      </c>
      <c r="AE174" s="441">
        <f t="shared" si="552"/>
        <v>311336152.52999997</v>
      </c>
      <c r="AF174" s="441">
        <f t="shared" si="552"/>
        <v>327621915.53999996</v>
      </c>
      <c r="AG174" s="441">
        <v>317425732.54999995</v>
      </c>
      <c r="AH174" s="447">
        <f t="shared" si="553"/>
        <v>330336571.86807692</v>
      </c>
      <c r="AI174" s="441">
        <f t="shared" si="553"/>
        <v>321788337.86080766</v>
      </c>
      <c r="AJ174" s="441">
        <f t="shared" ref="AJ174:AO174" si="563">AJ12+AJ30+AJ48+AJ66+AJ84+AJ102+AJ120+AJ138+AJ156</f>
        <v>305162456.89738458</v>
      </c>
      <c r="AK174" s="441">
        <f t="shared" si="563"/>
        <v>333960933.9511795</v>
      </c>
      <c r="AL174" s="441">
        <f t="shared" si="563"/>
        <v>344669247.33626926</v>
      </c>
      <c r="AM174" s="447">
        <f t="shared" si="563"/>
        <v>374337811</v>
      </c>
      <c r="AN174" s="441">
        <f t="shared" si="563"/>
        <v>363815407</v>
      </c>
      <c r="AO174" s="441">
        <f t="shared" si="563"/>
        <v>400574578</v>
      </c>
      <c r="AP174" s="441"/>
      <c r="BL174" s="701"/>
      <c r="BM174" s="428" t="s">
        <v>73</v>
      </c>
      <c r="BN174" s="116">
        <f t="shared" ref="BN174:BW174" si="564">SUM(BN12,BN30,BN48,BN66,BN84,BN102,BN120,BN138,BN156)</f>
        <v>1432</v>
      </c>
      <c r="BO174" s="116">
        <f t="shared" si="564"/>
        <v>1555</v>
      </c>
      <c r="BP174" s="116">
        <f t="shared" si="564"/>
        <v>1750</v>
      </c>
      <c r="BQ174" s="116">
        <f t="shared" si="564"/>
        <v>1533</v>
      </c>
      <c r="BR174" s="116">
        <f t="shared" si="564"/>
        <v>1522</v>
      </c>
      <c r="BS174" s="116">
        <f t="shared" si="564"/>
        <v>1773</v>
      </c>
      <c r="BT174" s="116">
        <f t="shared" si="564"/>
        <v>1637</v>
      </c>
      <c r="BU174" s="116">
        <f t="shared" si="564"/>
        <v>1739</v>
      </c>
      <c r="BV174" s="116">
        <f t="shared" si="564"/>
        <v>1562</v>
      </c>
      <c r="BW174" s="116">
        <f t="shared" si="564"/>
        <v>1398</v>
      </c>
      <c r="BX174" s="375">
        <v>1330</v>
      </c>
      <c r="BY174" s="522">
        <f t="shared" si="525"/>
        <v>1125</v>
      </c>
      <c r="BZ174" s="116">
        <f t="shared" si="525"/>
        <v>1163</v>
      </c>
      <c r="CA174" s="116">
        <f t="shared" si="525"/>
        <v>1057</v>
      </c>
      <c r="CB174" s="116">
        <f t="shared" si="525"/>
        <v>898</v>
      </c>
      <c r="CC174" s="116">
        <f t="shared" si="525"/>
        <v>834</v>
      </c>
      <c r="CD174" s="116">
        <f t="shared" si="525"/>
        <v>731</v>
      </c>
      <c r="CF174" s="696"/>
      <c r="CG174" s="428" t="s">
        <v>73</v>
      </c>
      <c r="CH174" s="116">
        <f t="shared" ref="CH174:CX174" si="565">SUM(CH12,CH30,CH48,CH66,CH84,CH102,CH120,CH138,CH156)</f>
        <v>7503</v>
      </c>
      <c r="CI174" s="375">
        <f t="shared" si="565"/>
        <v>7563</v>
      </c>
      <c r="CJ174" s="375">
        <f t="shared" si="565"/>
        <v>8338</v>
      </c>
      <c r="CK174" s="116">
        <f t="shared" si="565"/>
        <v>8579</v>
      </c>
      <c r="CL174" s="375">
        <f t="shared" si="565"/>
        <v>9246</v>
      </c>
      <c r="CM174" s="375">
        <f t="shared" si="565"/>
        <v>10012</v>
      </c>
      <c r="CN174" s="375">
        <f t="shared" si="565"/>
        <v>9413</v>
      </c>
      <c r="CO174" s="116">
        <f t="shared" si="565"/>
        <v>9670</v>
      </c>
      <c r="CP174" s="116">
        <f t="shared" si="565"/>
        <v>9440</v>
      </c>
      <c r="CQ174" s="116">
        <f t="shared" si="565"/>
        <v>9480</v>
      </c>
      <c r="CR174" s="116">
        <f t="shared" si="565"/>
        <v>9285</v>
      </c>
      <c r="CS174" s="116">
        <f t="shared" si="565"/>
        <v>9217</v>
      </c>
      <c r="CT174" s="116">
        <f t="shared" si="565"/>
        <v>8834</v>
      </c>
      <c r="CU174" s="116">
        <f t="shared" si="565"/>
        <v>8576</v>
      </c>
      <c r="CV174" s="116">
        <f t="shared" si="565"/>
        <v>8336</v>
      </c>
      <c r="CW174" s="116">
        <f t="shared" si="565"/>
        <v>8259</v>
      </c>
      <c r="CX174" s="116">
        <f t="shared" si="565"/>
        <v>7302</v>
      </c>
    </row>
    <row r="175" spans="2:102">
      <c r="B175" s="428" t="s">
        <v>16</v>
      </c>
      <c r="C175" s="445">
        <f t="shared" ref="C175:S175" si="566">AVERAGE(C13,C31,C49,C67,C85,C103,C121,C139,C157)</f>
        <v>17.844621891941514</v>
      </c>
      <c r="D175" s="445">
        <f t="shared" si="566"/>
        <v>17.813527930527929</v>
      </c>
      <c r="E175" s="445">
        <f t="shared" si="566"/>
        <v>17.877946865606649</v>
      </c>
      <c r="F175" s="445">
        <f t="shared" si="566"/>
        <v>18.20000905243862</v>
      </c>
      <c r="G175" s="445">
        <f t="shared" si="566"/>
        <v>18.77005117924935</v>
      </c>
      <c r="H175" s="445">
        <f t="shared" si="566"/>
        <v>17.914148056933549</v>
      </c>
      <c r="I175" s="445">
        <f t="shared" si="566"/>
        <v>18.195333052802319</v>
      </c>
      <c r="J175" s="445">
        <f t="shared" si="566"/>
        <v>18.826784321717</v>
      </c>
      <c r="K175" s="445">
        <f t="shared" si="566"/>
        <v>20.261217463131718</v>
      </c>
      <c r="L175" s="445">
        <f t="shared" si="566"/>
        <v>20.42030867685078</v>
      </c>
      <c r="M175" s="445">
        <f t="shared" si="566"/>
        <v>20.696082703901538</v>
      </c>
      <c r="N175" s="445">
        <f t="shared" si="566"/>
        <v>22.085491972081424</v>
      </c>
      <c r="O175" s="445">
        <f t="shared" si="566"/>
        <v>22.964452485494213</v>
      </c>
      <c r="P175" s="445">
        <f t="shared" si="566"/>
        <v>22.989301287266827</v>
      </c>
      <c r="Q175" s="445">
        <f t="shared" si="566"/>
        <v>22.908877833831628</v>
      </c>
      <c r="R175" s="506">
        <f t="shared" si="566"/>
        <v>23.154353372176914</v>
      </c>
      <c r="S175" s="445">
        <f t="shared" si="566"/>
        <v>23.765646054333097</v>
      </c>
      <c r="W175" s="428"/>
      <c r="Y175" s="428" t="s">
        <v>16</v>
      </c>
      <c r="Z175" s="445">
        <f t="shared" ref="Z175:AF175" si="567">(AS166+AS168)/DB13*100</f>
        <v>18.314359624956559</v>
      </c>
      <c r="AA175" s="445">
        <f t="shared" si="567"/>
        <v>18.198841136365434</v>
      </c>
      <c r="AB175" s="445">
        <f t="shared" si="567"/>
        <v>18.161362848561264</v>
      </c>
      <c r="AC175" s="445">
        <f t="shared" si="567"/>
        <v>18.30798754612966</v>
      </c>
      <c r="AD175" s="445">
        <f t="shared" si="567"/>
        <v>19.141585804777499</v>
      </c>
      <c r="AE175" s="445">
        <f t="shared" si="567"/>
        <v>18.312760549937416</v>
      </c>
      <c r="AF175" s="445">
        <f t="shared" si="567"/>
        <v>18.716257766389045</v>
      </c>
      <c r="AG175" s="445">
        <v>19.365192139686606</v>
      </c>
      <c r="AH175" s="452">
        <f>(BA166+BA168+$W$12*BA167)/DJ13*100</f>
        <v>20.734686079991263</v>
      </c>
      <c r="AI175" s="445">
        <f>(BB166+BB168+$W$12*BB167)/DK13*100</f>
        <v>21.015034388959052</v>
      </c>
      <c r="AJ175" s="445">
        <v>21.225131764747388</v>
      </c>
      <c r="AK175" s="445">
        <f>(BD166+BD168+$W$12*BD167)/DM13*100</f>
        <v>22.482323035959915</v>
      </c>
      <c r="AL175" s="445">
        <f>(BE166+BE168+$W$12*BE167)/DN13*100</f>
        <v>22.987768671155798</v>
      </c>
      <c r="AM175" s="452">
        <f>(BE166+BF168+$W$12*BF167)/DO13*100</f>
        <v>23.282561644933704</v>
      </c>
      <c r="AN175" s="445">
        <f>(BF166+BG168+$W$12*BG167)/DP13*100</f>
        <v>23.210909983011412</v>
      </c>
      <c r="AO175" s="445">
        <f>(BG166+BH168+$W$12*BH167)/DQ13*100</f>
        <v>23.559706630887007</v>
      </c>
      <c r="AP175" s="445">
        <f>(BH166+BI168+$W$12*BI167)/DR13*100</f>
        <v>23.948937285907533</v>
      </c>
      <c r="BL175" s="701"/>
      <c r="BM175" s="428" t="s">
        <v>74</v>
      </c>
      <c r="BN175" s="116">
        <f t="shared" ref="BN175:BW175" si="568">SUM(BN13,BN31,BN49,BN67,BN85,BN103,BN121,BN139,BN157)</f>
        <v>2079</v>
      </c>
      <c r="BO175" s="116">
        <f t="shared" si="568"/>
        <v>2130</v>
      </c>
      <c r="BP175" s="116">
        <f t="shared" si="568"/>
        <v>2325</v>
      </c>
      <c r="BQ175" s="116">
        <f t="shared" si="568"/>
        <v>2486</v>
      </c>
      <c r="BR175" s="116">
        <f t="shared" si="568"/>
        <v>2648</v>
      </c>
      <c r="BS175" s="116">
        <f t="shared" si="568"/>
        <v>2943</v>
      </c>
      <c r="BT175" s="116">
        <f t="shared" si="568"/>
        <v>2877</v>
      </c>
      <c r="BU175" s="116">
        <f t="shared" si="568"/>
        <v>2987</v>
      </c>
      <c r="BV175" s="116">
        <f t="shared" si="568"/>
        <v>3029</v>
      </c>
      <c r="BW175" s="116">
        <f t="shared" si="568"/>
        <v>2933</v>
      </c>
      <c r="BX175" s="375">
        <v>2743</v>
      </c>
      <c r="BY175" s="522">
        <f t="shared" si="525"/>
        <v>2635</v>
      </c>
      <c r="BZ175" s="116">
        <f t="shared" si="525"/>
        <v>2423</v>
      </c>
      <c r="CA175" s="116">
        <f t="shared" si="525"/>
        <v>2208</v>
      </c>
      <c r="CB175" s="116">
        <f t="shared" si="525"/>
        <v>2138</v>
      </c>
      <c r="CC175" s="116">
        <f t="shared" si="525"/>
        <v>1980</v>
      </c>
      <c r="CD175" s="116">
        <f t="shared" si="525"/>
        <v>2076</v>
      </c>
      <c r="CF175" s="696"/>
      <c r="CG175" s="428" t="s">
        <v>74</v>
      </c>
      <c r="CH175" s="116">
        <f t="shared" ref="CH175:CX175" si="569">SUM(CH13,CH31,CH49,CH67,CH85,CH103,CH121,CH139,CH157)</f>
        <v>6769</v>
      </c>
      <c r="CI175" s="375">
        <f t="shared" si="569"/>
        <v>6820</v>
      </c>
      <c r="CJ175" s="375">
        <f t="shared" si="569"/>
        <v>7597</v>
      </c>
      <c r="CK175" s="116">
        <f t="shared" si="569"/>
        <v>8404</v>
      </c>
      <c r="CL175" s="375">
        <f t="shared" si="569"/>
        <v>9004</v>
      </c>
      <c r="CM175" s="375">
        <f t="shared" si="569"/>
        <v>10183</v>
      </c>
      <c r="CN175" s="375">
        <f t="shared" si="569"/>
        <v>9983</v>
      </c>
      <c r="CO175" s="116">
        <f t="shared" si="569"/>
        <v>10622</v>
      </c>
      <c r="CP175" s="116">
        <f t="shared" si="569"/>
        <v>10725</v>
      </c>
      <c r="CQ175" s="116">
        <f t="shared" si="569"/>
        <v>11125</v>
      </c>
      <c r="CR175" s="116">
        <f t="shared" si="569"/>
        <v>10839</v>
      </c>
      <c r="CS175" s="116">
        <f t="shared" si="569"/>
        <v>11018</v>
      </c>
      <c r="CT175" s="116">
        <f t="shared" si="569"/>
        <v>10870</v>
      </c>
      <c r="CU175" s="116">
        <f t="shared" si="569"/>
        <v>10322</v>
      </c>
      <c r="CV175" s="116">
        <f t="shared" si="569"/>
        <v>10335</v>
      </c>
      <c r="CW175" s="116">
        <f t="shared" si="569"/>
        <v>10049</v>
      </c>
      <c r="CX175" s="116">
        <f t="shared" si="569"/>
        <v>9946</v>
      </c>
    </row>
    <row r="176" spans="2:102">
      <c r="B176" s="442" t="s">
        <v>17</v>
      </c>
      <c r="C176" s="453">
        <f t="shared" ref="C176:S176" si="570">AVERAGE(C14,C32,C50,C68,C86,C104,C122,C140,C158)</f>
        <v>0.46900784848925298</v>
      </c>
      <c r="D176" s="453">
        <f t="shared" si="570"/>
        <v>0.47942626695227059</v>
      </c>
      <c r="E176" s="453">
        <f t="shared" si="570"/>
        <v>0.46225313658109002</v>
      </c>
      <c r="F176" s="453">
        <f t="shared" si="570"/>
        <v>0.47831026011262279</v>
      </c>
      <c r="G176" s="453">
        <f t="shared" si="570"/>
        <v>0.50293280490293668</v>
      </c>
      <c r="H176" s="453">
        <f t="shared" si="570"/>
        <v>0.48723028704655946</v>
      </c>
      <c r="I176" s="453">
        <f t="shared" si="570"/>
        <v>0.53915614473906981</v>
      </c>
      <c r="J176" s="453">
        <f t="shared" si="570"/>
        <v>0.54611170667860642</v>
      </c>
      <c r="K176" s="453">
        <f t="shared" si="570"/>
        <v>0.54713244080636392</v>
      </c>
      <c r="L176" s="453">
        <f t="shared" si="570"/>
        <v>0.55226223894602688</v>
      </c>
      <c r="M176" s="453">
        <f t="shared" si="570"/>
        <v>0.5460025532999766</v>
      </c>
      <c r="N176" s="453">
        <f t="shared" si="570"/>
        <v>0.54053600166010574</v>
      </c>
      <c r="O176" s="453">
        <f t="shared" si="570"/>
        <v>0.53879769334540228</v>
      </c>
      <c r="P176" s="453">
        <f t="shared" si="570"/>
        <v>0.56766762726905118</v>
      </c>
      <c r="Q176" s="453">
        <f t="shared" si="570"/>
        <v>0.58344024919244952</v>
      </c>
      <c r="R176" s="507">
        <f t="shared" si="570"/>
        <v>0.59947810363511234</v>
      </c>
      <c r="S176" s="453">
        <f t="shared" si="570"/>
        <v>0.60194005262125594</v>
      </c>
      <c r="W176" s="428"/>
      <c r="Y176" s="442" t="s">
        <v>17</v>
      </c>
      <c r="Z176" s="478">
        <f t="shared" ref="Z176:AF176" si="571">AVERAGE(Z158,Z140,Z122,Z104,Z86,Z68,Z50,Z32,Z14)</f>
        <v>0.46900784848925298</v>
      </c>
      <c r="AA176" s="478">
        <f t="shared" si="571"/>
        <v>0.47942626695227059</v>
      </c>
      <c r="AB176" s="478">
        <f t="shared" si="571"/>
        <v>0.46225313658109002</v>
      </c>
      <c r="AC176" s="478">
        <f t="shared" si="571"/>
        <v>0.47831026011262268</v>
      </c>
      <c r="AD176" s="478">
        <f t="shared" si="571"/>
        <v>0.50293280490293668</v>
      </c>
      <c r="AE176" s="478">
        <f t="shared" si="571"/>
        <v>0.48723028704655946</v>
      </c>
      <c r="AF176" s="478">
        <f t="shared" si="571"/>
        <v>0.5391561447390697</v>
      </c>
      <c r="AG176" s="478">
        <v>0.54611170667860631</v>
      </c>
      <c r="AH176" s="479">
        <f>AVERAGE(AH158,AH140,AH122,AH104,AH86,AH68,AH50,AH32,AH14)</f>
        <v>0.54713244080636392</v>
      </c>
      <c r="AI176" s="478">
        <f>AVERAGE(AI158,AI140,AI122,AI104,AI86,AI68,AI50,AI32,AI14)</f>
        <v>0.55226223894602677</v>
      </c>
      <c r="AJ176" s="478">
        <v>0.5460025532999766</v>
      </c>
      <c r="AK176" s="478">
        <f t="shared" ref="AK176:AP176" si="572">AVERAGE(AK158,AK140,AK122,AK104,AK86,AK68,AK50,AK32,AK14)</f>
        <v>0.54053600166010574</v>
      </c>
      <c r="AL176" s="478">
        <f t="shared" si="572"/>
        <v>0.53879769334540228</v>
      </c>
      <c r="AM176" s="479">
        <f t="shared" si="572"/>
        <v>0.56766762726905118</v>
      </c>
      <c r="AN176" s="478">
        <f t="shared" si="572"/>
        <v>0.58344024919244963</v>
      </c>
      <c r="AO176" s="478">
        <f t="shared" si="572"/>
        <v>0.59947810363511245</v>
      </c>
      <c r="AP176" s="478">
        <f t="shared" si="572"/>
        <v>0.60194005262125605</v>
      </c>
      <c r="BL176" s="701"/>
      <c r="BM176" s="428" t="s">
        <v>36</v>
      </c>
      <c r="BN176" s="116">
        <f t="shared" ref="BN176:BW176" si="573">SUM(BN14,BN32,BN50,BN68,BN86,BN104,BN122,BN140,BN158)</f>
        <v>93</v>
      </c>
      <c r="BO176" s="116">
        <f t="shared" si="573"/>
        <v>81</v>
      </c>
      <c r="BP176" s="116">
        <f t="shared" si="573"/>
        <v>98</v>
      </c>
      <c r="BQ176" s="116">
        <f t="shared" si="573"/>
        <v>115</v>
      </c>
      <c r="BR176" s="116">
        <f t="shared" si="573"/>
        <v>107</v>
      </c>
      <c r="BS176" s="116">
        <f t="shared" si="573"/>
        <v>105</v>
      </c>
      <c r="BT176" s="116">
        <f t="shared" si="573"/>
        <v>152</v>
      </c>
      <c r="BU176" s="116">
        <f t="shared" si="573"/>
        <v>176</v>
      </c>
      <c r="BV176" s="116">
        <f t="shared" si="573"/>
        <v>208</v>
      </c>
      <c r="BW176" s="116">
        <f t="shared" si="573"/>
        <v>168</v>
      </c>
      <c r="BX176" s="375">
        <v>204</v>
      </c>
      <c r="BY176" s="522">
        <f t="shared" si="525"/>
        <v>186</v>
      </c>
      <c r="BZ176" s="116">
        <f t="shared" si="525"/>
        <v>104</v>
      </c>
      <c r="CA176" s="116">
        <f t="shared" si="525"/>
        <v>73</v>
      </c>
      <c r="CB176" s="116">
        <f t="shared" si="525"/>
        <v>60</v>
      </c>
      <c r="CC176" s="116">
        <f t="shared" si="525"/>
        <v>87</v>
      </c>
      <c r="CD176" s="116">
        <f t="shared" si="525"/>
        <v>0</v>
      </c>
      <c r="CF176" s="696"/>
      <c r="CG176" s="428" t="s">
        <v>36</v>
      </c>
      <c r="CH176" s="116">
        <f t="shared" ref="CH176:CX176" si="574">SUM(CH14,CH32,CH50,CH68,CH86,CH104,CH122,CH140,CH158)</f>
        <v>120</v>
      </c>
      <c r="CI176" s="375">
        <f t="shared" si="574"/>
        <v>102</v>
      </c>
      <c r="CJ176" s="375">
        <f t="shared" si="574"/>
        <v>132</v>
      </c>
      <c r="CK176" s="116">
        <f t="shared" si="574"/>
        <v>146</v>
      </c>
      <c r="CL176" s="375">
        <f t="shared" si="574"/>
        <v>129</v>
      </c>
      <c r="CM176" s="375">
        <f t="shared" si="574"/>
        <v>137</v>
      </c>
      <c r="CN176" s="375">
        <f t="shared" si="574"/>
        <v>196</v>
      </c>
      <c r="CO176" s="375">
        <f t="shared" si="574"/>
        <v>234</v>
      </c>
      <c r="CP176" s="116">
        <f t="shared" si="574"/>
        <v>273</v>
      </c>
      <c r="CQ176" s="116">
        <f t="shared" si="574"/>
        <v>245</v>
      </c>
      <c r="CR176" s="375">
        <f t="shared" si="574"/>
        <v>291</v>
      </c>
      <c r="CS176" s="375">
        <f t="shared" si="574"/>
        <v>309</v>
      </c>
      <c r="CT176" s="375">
        <f t="shared" si="574"/>
        <v>150</v>
      </c>
      <c r="CU176" s="375">
        <f t="shared" si="574"/>
        <v>132</v>
      </c>
      <c r="CV176" s="375">
        <f t="shared" si="574"/>
        <v>115</v>
      </c>
      <c r="CW176" s="375">
        <f t="shared" si="574"/>
        <v>228</v>
      </c>
      <c r="CX176" s="375">
        <f t="shared" si="574"/>
        <v>0</v>
      </c>
    </row>
    <row r="177" spans="3:102">
      <c r="F177" s="427"/>
      <c r="N177" s="538">
        <f t="shared" ref="N177:S177" si="575">AK177</f>
        <v>0.56971366722424477</v>
      </c>
      <c r="O177" s="538">
        <f t="shared" si="575"/>
        <v>0.57100386483004661</v>
      </c>
      <c r="P177" s="538">
        <f t="shared" si="575"/>
        <v>0.60415716096324457</v>
      </c>
      <c r="Q177" s="538">
        <f t="shared" si="575"/>
        <v>0.6180579898843207</v>
      </c>
      <c r="R177" s="539">
        <f t="shared" si="575"/>
        <v>0.62971791815653555</v>
      </c>
      <c r="S177" s="538">
        <f t="shared" si="575"/>
        <v>0.63822363203806498</v>
      </c>
      <c r="Y177" s="427" t="s">
        <v>173</v>
      </c>
      <c r="AC177" s="427"/>
      <c r="AD177" s="427"/>
      <c r="AE177" s="427"/>
      <c r="AF177" s="427"/>
      <c r="AG177" s="427"/>
      <c r="AH177" s="456"/>
      <c r="AI177" s="427"/>
      <c r="AJ177" s="427"/>
      <c r="AK177" s="480">
        <v>0.56971366722424477</v>
      </c>
      <c r="AL177" s="481">
        <v>0.57100386483004661</v>
      </c>
      <c r="AM177" s="520">
        <v>0.60415716096324457</v>
      </c>
      <c r="AN177" s="482">
        <v>0.6180579898843207</v>
      </c>
      <c r="AO177" s="482">
        <v>0.62971791815653555</v>
      </c>
      <c r="AP177" s="482">
        <v>0.63822363203806498</v>
      </c>
      <c r="BL177" s="701"/>
      <c r="BM177" s="363" t="s">
        <v>162</v>
      </c>
      <c r="BN177" s="116">
        <f t="shared" ref="BN177:BW177" si="576">SUM(BN15,BN33,BN51,BN69,BN87,BN105,BN123,BN141,BN159)</f>
        <v>0</v>
      </c>
      <c r="BO177" s="116">
        <f t="shared" si="576"/>
        <v>0</v>
      </c>
      <c r="BP177" s="116">
        <f t="shared" si="576"/>
        <v>0</v>
      </c>
      <c r="BQ177" s="116">
        <f t="shared" si="576"/>
        <v>0</v>
      </c>
      <c r="BR177" s="116">
        <f t="shared" si="576"/>
        <v>0</v>
      </c>
      <c r="BS177" s="116">
        <f t="shared" si="576"/>
        <v>0</v>
      </c>
      <c r="BT177" s="116">
        <f t="shared" si="576"/>
        <v>0</v>
      </c>
      <c r="BU177" s="116">
        <f t="shared" si="576"/>
        <v>0</v>
      </c>
      <c r="BV177" s="116">
        <f t="shared" si="576"/>
        <v>0</v>
      </c>
      <c r="BW177" s="116">
        <f t="shared" si="576"/>
        <v>0</v>
      </c>
      <c r="BX177" s="375">
        <v>0</v>
      </c>
      <c r="BY177" s="522">
        <f t="shared" si="525"/>
        <v>255</v>
      </c>
      <c r="BZ177" s="116">
        <f t="shared" si="525"/>
        <v>234</v>
      </c>
      <c r="CA177" s="116">
        <f t="shared" si="525"/>
        <v>232</v>
      </c>
      <c r="CB177" s="116">
        <f t="shared" si="525"/>
        <v>173</v>
      </c>
      <c r="CC177" s="116">
        <f t="shared" si="525"/>
        <v>199</v>
      </c>
      <c r="CD177" s="116">
        <f t="shared" si="525"/>
        <v>215</v>
      </c>
      <c r="CF177" s="696"/>
      <c r="CG177" s="363" t="s">
        <v>162</v>
      </c>
      <c r="CH177" s="116">
        <f t="shared" ref="CH177:CX177" si="577">SUM(CH15,CH33,CH51,CH69,CH87,CH105,CH123,CH141,CH159)</f>
        <v>0</v>
      </c>
      <c r="CI177" s="375">
        <f t="shared" si="577"/>
        <v>0</v>
      </c>
      <c r="CJ177" s="375">
        <f t="shared" si="577"/>
        <v>0</v>
      </c>
      <c r="CK177" s="116">
        <f t="shared" si="577"/>
        <v>0</v>
      </c>
      <c r="CL177" s="375">
        <f t="shared" si="577"/>
        <v>0</v>
      </c>
      <c r="CM177" s="375">
        <f t="shared" si="577"/>
        <v>0</v>
      </c>
      <c r="CN177" s="375">
        <f t="shared" si="577"/>
        <v>0</v>
      </c>
      <c r="CO177" s="375">
        <f t="shared" si="577"/>
        <v>0</v>
      </c>
      <c r="CP177" s="116">
        <f t="shared" si="577"/>
        <v>0</v>
      </c>
      <c r="CQ177" s="375">
        <f t="shared" si="577"/>
        <v>0</v>
      </c>
      <c r="CR177" s="116">
        <f t="shared" si="577"/>
        <v>0</v>
      </c>
      <c r="CS177" s="375">
        <f t="shared" si="577"/>
        <v>570</v>
      </c>
      <c r="CT177" s="375">
        <f t="shared" si="577"/>
        <v>525</v>
      </c>
      <c r="CU177" s="375">
        <f t="shared" si="577"/>
        <v>610</v>
      </c>
      <c r="CV177" s="375">
        <f t="shared" si="577"/>
        <v>491</v>
      </c>
      <c r="CW177" s="375">
        <f t="shared" si="577"/>
        <v>491</v>
      </c>
      <c r="CX177" s="375">
        <f t="shared" si="577"/>
        <v>486</v>
      </c>
    </row>
    <row r="178" spans="3:102">
      <c r="F178" s="427"/>
      <c r="AC178" s="427" t="s">
        <v>14</v>
      </c>
      <c r="AD178" s="427"/>
      <c r="AE178" s="427"/>
      <c r="AF178" s="427"/>
      <c r="AG178" s="427"/>
      <c r="AH178" s="456" t="s">
        <v>14</v>
      </c>
      <c r="AI178" s="427"/>
      <c r="AJ178" s="427"/>
      <c r="AK178" s="427"/>
      <c r="AL178" s="427"/>
      <c r="AM178" s="456"/>
      <c r="BL178" s="701"/>
      <c r="BM178" s="428" t="s">
        <v>71</v>
      </c>
      <c r="BN178" s="116">
        <f t="shared" ref="BN178:BW178" si="578">SUM(BN16,BN34,BN52,BN70,BN88,BN106,BN124,BN142,BN160)</f>
        <v>2726</v>
      </c>
      <c r="BO178" s="116">
        <f t="shared" si="578"/>
        <v>3049</v>
      </c>
      <c r="BP178" s="116">
        <f t="shared" si="578"/>
        <v>3093</v>
      </c>
      <c r="BQ178" s="116">
        <f t="shared" si="578"/>
        <v>3271</v>
      </c>
      <c r="BR178" s="116">
        <f t="shared" si="578"/>
        <v>3636</v>
      </c>
      <c r="BS178" s="116">
        <f t="shared" si="578"/>
        <v>3795</v>
      </c>
      <c r="BT178" s="116">
        <f t="shared" si="578"/>
        <v>4162</v>
      </c>
      <c r="BU178" s="116">
        <f t="shared" si="578"/>
        <v>4640</v>
      </c>
      <c r="BV178" s="116">
        <f t="shared" si="578"/>
        <v>5019</v>
      </c>
      <c r="BW178" s="116">
        <f t="shared" si="578"/>
        <v>4916</v>
      </c>
      <c r="BX178" s="375">
        <v>4903</v>
      </c>
      <c r="BY178" s="522">
        <f t="shared" si="525"/>
        <v>4909</v>
      </c>
      <c r="BZ178" s="116">
        <f t="shared" si="525"/>
        <v>4747</v>
      </c>
      <c r="CA178" s="116">
        <f t="shared" si="525"/>
        <v>4438</v>
      </c>
      <c r="CB178" s="116">
        <f t="shared" si="525"/>
        <v>4143</v>
      </c>
      <c r="CC178" s="116">
        <f t="shared" si="525"/>
        <v>4036</v>
      </c>
      <c r="CD178" s="116">
        <f t="shared" si="525"/>
        <v>4074</v>
      </c>
      <c r="CF178" s="696"/>
      <c r="CG178" s="428" t="s">
        <v>71</v>
      </c>
      <c r="CH178" s="116">
        <f t="shared" ref="CH178:CX178" si="579">SUM(CH16,CH34,CH52,CH70,CH88,CH106,CH124,CH142,CH160)</f>
        <v>4987</v>
      </c>
      <c r="CI178" s="375">
        <f t="shared" si="579"/>
        <v>5584</v>
      </c>
      <c r="CJ178" s="375">
        <f t="shared" si="579"/>
        <v>6058</v>
      </c>
      <c r="CK178" s="116">
        <f t="shared" si="579"/>
        <v>6626</v>
      </c>
      <c r="CL178" s="375">
        <f t="shared" si="579"/>
        <v>7348</v>
      </c>
      <c r="CM178" s="375">
        <f t="shared" si="579"/>
        <v>7739</v>
      </c>
      <c r="CN178" s="375">
        <f t="shared" si="579"/>
        <v>8719</v>
      </c>
      <c r="CO178" s="375">
        <f t="shared" si="579"/>
        <v>9786</v>
      </c>
      <c r="CP178" s="116">
        <f t="shared" si="579"/>
        <v>10639</v>
      </c>
      <c r="CQ178" s="116">
        <f t="shared" si="579"/>
        <v>10956</v>
      </c>
      <c r="CR178" s="375">
        <f t="shared" si="579"/>
        <v>11029</v>
      </c>
      <c r="CS178" s="375">
        <f t="shared" si="579"/>
        <v>11456</v>
      </c>
      <c r="CT178" s="375">
        <f t="shared" si="579"/>
        <v>11630</v>
      </c>
      <c r="CU178" s="375">
        <f t="shared" si="579"/>
        <v>11236</v>
      </c>
      <c r="CV178" s="375">
        <f t="shared" si="579"/>
        <v>10829</v>
      </c>
      <c r="CW178" s="375">
        <f t="shared" si="579"/>
        <v>10907</v>
      </c>
      <c r="CX178" s="375">
        <f t="shared" si="579"/>
        <v>10977</v>
      </c>
    </row>
    <row r="179" spans="3:102">
      <c r="C179" s="461"/>
      <c r="D179" s="461"/>
      <c r="E179" s="461"/>
      <c r="F179" s="461"/>
      <c r="G179" s="461"/>
      <c r="H179" s="461"/>
      <c r="I179" s="461"/>
      <c r="J179" s="461"/>
      <c r="K179" s="461"/>
      <c r="L179" s="461"/>
      <c r="M179" s="461"/>
      <c r="N179" s="461"/>
      <c r="O179" s="461"/>
      <c r="P179" s="461"/>
      <c r="Q179" s="461"/>
      <c r="R179" s="509"/>
      <c r="S179" s="461"/>
      <c r="AH179" s="188" t="s">
        <v>14</v>
      </c>
      <c r="BL179" s="702"/>
      <c r="BM179" s="431" t="s">
        <v>53</v>
      </c>
      <c r="BN179" s="437">
        <f t="shared" ref="BN179:BW179" si="580">SUM(BN17,BN35,BN53,BN71,BN89,BN107,BN125,BN143,BN161)</f>
        <v>2819</v>
      </c>
      <c r="BO179" s="437">
        <f t="shared" si="580"/>
        <v>3130</v>
      </c>
      <c r="BP179" s="437">
        <f t="shared" si="580"/>
        <v>3191</v>
      </c>
      <c r="BQ179" s="437">
        <f t="shared" si="580"/>
        <v>3386</v>
      </c>
      <c r="BR179" s="438">
        <f t="shared" si="580"/>
        <v>3743</v>
      </c>
      <c r="BS179" s="438">
        <f t="shared" si="580"/>
        <v>3900</v>
      </c>
      <c r="BT179" s="438">
        <f t="shared" si="580"/>
        <v>4314</v>
      </c>
      <c r="BU179" s="438">
        <f t="shared" si="580"/>
        <v>4816</v>
      </c>
      <c r="BV179" s="439">
        <f t="shared" si="580"/>
        <v>5227</v>
      </c>
      <c r="BW179" s="439">
        <f t="shared" si="580"/>
        <v>5084</v>
      </c>
      <c r="BX179" s="438">
        <v>5107</v>
      </c>
      <c r="BY179" s="601">
        <f t="shared" si="525"/>
        <v>5222.5</v>
      </c>
      <c r="BZ179" s="439">
        <f t="shared" si="525"/>
        <v>5035</v>
      </c>
      <c r="CA179" s="439">
        <f t="shared" si="525"/>
        <v>4627</v>
      </c>
      <c r="CB179" s="439">
        <f t="shared" si="525"/>
        <v>4289.5</v>
      </c>
      <c r="CC179" s="439">
        <f t="shared" si="525"/>
        <v>4222.5</v>
      </c>
      <c r="CD179" s="439">
        <f t="shared" si="525"/>
        <v>4181.5</v>
      </c>
      <c r="CF179" s="697"/>
      <c r="CG179" s="361" t="s">
        <v>53</v>
      </c>
      <c r="CH179" s="439">
        <f t="shared" ref="CH179:CX179" si="581">SUM(CH17,CH35,CH53,CH71,CH89,CH107,CH125,CH143,CH161)</f>
        <v>5107</v>
      </c>
      <c r="CI179" s="439">
        <f t="shared" si="581"/>
        <v>5686</v>
      </c>
      <c r="CJ179" s="439">
        <f t="shared" si="581"/>
        <v>6190</v>
      </c>
      <c r="CK179" s="439">
        <f t="shared" si="581"/>
        <v>6772</v>
      </c>
      <c r="CL179" s="439">
        <f t="shared" si="581"/>
        <v>7477</v>
      </c>
      <c r="CM179" s="439">
        <f t="shared" si="581"/>
        <v>7876</v>
      </c>
      <c r="CN179" s="439">
        <f t="shared" si="581"/>
        <v>8915</v>
      </c>
      <c r="CO179" s="439">
        <f t="shared" si="581"/>
        <v>10020</v>
      </c>
      <c r="CP179" s="439">
        <f t="shared" si="581"/>
        <v>10912</v>
      </c>
      <c r="CQ179" s="439">
        <f t="shared" si="581"/>
        <v>11201</v>
      </c>
      <c r="CR179" s="439">
        <f t="shared" si="581"/>
        <v>11320</v>
      </c>
      <c r="CS179" s="439">
        <f t="shared" si="581"/>
        <v>12050</v>
      </c>
      <c r="CT179" s="439">
        <f t="shared" si="581"/>
        <v>12171.5</v>
      </c>
      <c r="CU179" s="439">
        <f t="shared" si="581"/>
        <v>11673</v>
      </c>
      <c r="CV179" s="439">
        <f t="shared" si="581"/>
        <v>11189.5</v>
      </c>
      <c r="CW179" s="439">
        <f t="shared" si="581"/>
        <v>11380.5</v>
      </c>
      <c r="CX179" s="439">
        <f t="shared" si="581"/>
        <v>11220</v>
      </c>
    </row>
    <row r="180" spans="3:102">
      <c r="C180" s="461"/>
      <c r="D180" s="461"/>
      <c r="E180" s="461"/>
      <c r="F180" s="461"/>
      <c r="G180" s="461"/>
      <c r="H180" s="461"/>
      <c r="I180" s="461"/>
      <c r="J180" s="461"/>
      <c r="K180" s="461"/>
      <c r="L180" s="461"/>
      <c r="M180" s="461"/>
      <c r="N180" s="461"/>
      <c r="O180" s="461"/>
      <c r="P180" s="461"/>
      <c r="Q180" s="461"/>
      <c r="R180" s="509"/>
      <c r="S180" s="461"/>
    </row>
    <row r="181" spans="3:102">
      <c r="C181" s="461"/>
      <c r="D181" s="461"/>
      <c r="E181" s="461"/>
      <c r="F181" s="461"/>
      <c r="G181" s="461"/>
      <c r="H181" s="461"/>
      <c r="I181" s="461"/>
      <c r="J181" s="461"/>
      <c r="K181" s="461"/>
      <c r="L181" s="461"/>
      <c r="M181" s="461"/>
      <c r="N181" s="461"/>
      <c r="O181" s="461"/>
      <c r="P181" s="461"/>
      <c r="Q181" s="461"/>
      <c r="R181" s="509"/>
      <c r="S181" s="461"/>
    </row>
    <row r="182" spans="3:102">
      <c r="I182" s="461"/>
      <c r="J182" s="461"/>
      <c r="K182" s="461"/>
      <c r="L182" s="461"/>
    </row>
    <row r="183" spans="3:102">
      <c r="I183" s="461"/>
      <c r="J183" s="461"/>
      <c r="K183" s="461"/>
      <c r="L183" s="461"/>
    </row>
    <row r="184" spans="3:102">
      <c r="I184" s="461"/>
      <c r="J184" s="461"/>
      <c r="K184" s="461"/>
      <c r="L184" s="461"/>
    </row>
    <row r="185" spans="3:102">
      <c r="I185" s="461"/>
      <c r="J185" s="461"/>
      <c r="K185" s="461"/>
      <c r="L185" s="461"/>
      <c r="Y185" s="213"/>
      <c r="Z185" s="213"/>
      <c r="AA185" s="213"/>
      <c r="AB185" s="213"/>
      <c r="AC185" s="213"/>
      <c r="AD185" s="213"/>
      <c r="AE185" s="213"/>
      <c r="AF185" s="213"/>
      <c r="AG185" s="213"/>
      <c r="AI185" s="213"/>
      <c r="AJ185" s="213"/>
      <c r="AK185" s="213"/>
      <c r="AL185" s="213"/>
      <c r="AN185" s="213"/>
      <c r="AO185" s="213"/>
      <c r="AP185" s="406"/>
    </row>
    <row r="186" spans="3:102">
      <c r="I186" s="461"/>
      <c r="J186" s="461"/>
      <c r="K186" s="461"/>
      <c r="L186" s="461"/>
      <c r="Y186" s="703" t="s">
        <v>129</v>
      </c>
      <c r="Z186" s="704"/>
      <c r="AA186" s="704"/>
      <c r="AB186" s="704"/>
      <c r="AC186" s="704"/>
      <c r="AD186" s="704"/>
      <c r="AE186" s="704"/>
      <c r="AF186" s="704"/>
      <c r="AG186" s="704"/>
      <c r="AH186" s="704"/>
      <c r="AI186" s="704"/>
      <c r="AJ186" s="704"/>
      <c r="AK186" s="704"/>
      <c r="AL186" s="704"/>
      <c r="AM186" s="704"/>
      <c r="AN186" s="704"/>
      <c r="AO186" s="704"/>
      <c r="AP186" s="705"/>
    </row>
    <row r="187" spans="3:102">
      <c r="I187" s="461"/>
      <c r="J187" s="461"/>
      <c r="K187" s="461"/>
      <c r="L187" s="461"/>
      <c r="Y187" s="698" t="s">
        <v>135</v>
      </c>
      <c r="Z187" s="683"/>
      <c r="AA187" s="683"/>
      <c r="AB187" s="683"/>
      <c r="AC187" s="683"/>
      <c r="AD187" s="683"/>
      <c r="AE187" s="683"/>
      <c r="AF187" s="683"/>
      <c r="AG187" s="683"/>
      <c r="AH187" s="683"/>
      <c r="AI187" s="683"/>
      <c r="AJ187" s="683"/>
      <c r="AK187" s="683"/>
      <c r="AL187" s="683"/>
      <c r="AM187" s="683"/>
      <c r="AN187" s="683"/>
      <c r="AO187" s="683"/>
      <c r="AP187" s="699"/>
    </row>
    <row r="188" spans="3:102">
      <c r="I188" s="461"/>
      <c r="J188" s="461"/>
      <c r="K188" s="461"/>
      <c r="L188" s="461"/>
      <c r="Y188" s="431"/>
      <c r="Z188" s="361" t="s">
        <v>124</v>
      </c>
      <c r="AA188" s="361" t="s">
        <v>123</v>
      </c>
      <c r="AB188" s="361" t="s">
        <v>122</v>
      </c>
      <c r="AC188" s="361" t="s">
        <v>49</v>
      </c>
      <c r="AD188" s="361" t="s">
        <v>48</v>
      </c>
      <c r="AE188" s="361" t="s">
        <v>47</v>
      </c>
      <c r="AF188" s="361" t="s">
        <v>46</v>
      </c>
      <c r="AG188" s="361" t="s">
        <v>45</v>
      </c>
      <c r="AH188" s="431" t="s">
        <v>44</v>
      </c>
      <c r="AI188" s="361" t="s">
        <v>43</v>
      </c>
      <c r="AJ188" s="361" t="s">
        <v>96</v>
      </c>
      <c r="AK188" s="361" t="s">
        <v>69</v>
      </c>
      <c r="AL188" s="361" t="str">
        <f>AL3</f>
        <v>2016-17</v>
      </c>
      <c r="AM188" s="431" t="str">
        <f>AM3</f>
        <v>2017-18</v>
      </c>
      <c r="AN188" s="361" t="str">
        <f>AN3</f>
        <v>2018-19</v>
      </c>
      <c r="AO188" s="361" t="str">
        <f>AO3</f>
        <v>2019-20</v>
      </c>
      <c r="AP188" s="483" t="str">
        <f>AP3</f>
        <v>2020-21</v>
      </c>
    </row>
    <row r="189" spans="3:102">
      <c r="I189" s="461"/>
      <c r="J189" s="461"/>
      <c r="K189" s="461"/>
      <c r="L189" s="461"/>
      <c r="Y189" s="484" t="s">
        <v>72</v>
      </c>
      <c r="Z189" s="485">
        <f t="shared" ref="Z189:AI191" si="582">(Z166-BN166-BN173)/Z166</f>
        <v>0.47497856836690955</v>
      </c>
      <c r="AA189" s="485">
        <f t="shared" si="582"/>
        <v>0.49719495091164095</v>
      </c>
      <c r="AB189" s="485">
        <f t="shared" si="582"/>
        <v>0.49250411064899896</v>
      </c>
      <c r="AC189" s="485">
        <f t="shared" si="582"/>
        <v>0.4731734579819124</v>
      </c>
      <c r="AD189" s="485">
        <f t="shared" si="582"/>
        <v>0.46604527296937415</v>
      </c>
      <c r="AE189" s="485">
        <f t="shared" si="582"/>
        <v>0.44659522986519185</v>
      </c>
      <c r="AF189" s="485">
        <f t="shared" si="582"/>
        <v>0.45916030534351143</v>
      </c>
      <c r="AG189" s="485">
        <f t="shared" si="582"/>
        <v>0.46186774811310127</v>
      </c>
      <c r="AH189" s="510">
        <f t="shared" si="582"/>
        <v>0.49244712990936557</v>
      </c>
      <c r="AI189" s="485">
        <f t="shared" si="582"/>
        <v>0.48666437728937728</v>
      </c>
      <c r="AJ189" s="485">
        <f t="shared" ref="AJ189:AP191" si="583">(AJ166-BX166-BX173)/AJ166</f>
        <v>0.52020257624132993</v>
      </c>
      <c r="AK189" s="485">
        <f t="shared" si="583"/>
        <v>0.52871042123615097</v>
      </c>
      <c r="AL189" s="485">
        <f t="shared" si="583"/>
        <v>0.54172429691101887</v>
      </c>
      <c r="AM189" s="510">
        <f t="shared" si="583"/>
        <v>0.54247156772052019</v>
      </c>
      <c r="AN189" s="485">
        <f t="shared" si="583"/>
        <v>0.55391669428792401</v>
      </c>
      <c r="AO189" s="485">
        <f t="shared" si="583"/>
        <v>0.58255018628704891</v>
      </c>
      <c r="AP189" s="486">
        <f t="shared" si="583"/>
        <v>0.62804688953668675</v>
      </c>
    </row>
    <row r="190" spans="3:102">
      <c r="I190" s="461"/>
      <c r="J190" s="461"/>
      <c r="K190" s="461"/>
      <c r="L190" s="461"/>
      <c r="Y190" s="456" t="s">
        <v>73</v>
      </c>
      <c r="Z190" s="487">
        <f t="shared" si="582"/>
        <v>0.50480507706255662</v>
      </c>
      <c r="AA190" s="487">
        <f t="shared" si="582"/>
        <v>0.50918511540273204</v>
      </c>
      <c r="AB190" s="487">
        <f t="shared" si="582"/>
        <v>0.50236683171010388</v>
      </c>
      <c r="AC190" s="487">
        <f t="shared" si="582"/>
        <v>0.4924351187189398</v>
      </c>
      <c r="AD190" s="487">
        <f t="shared" si="582"/>
        <v>0.47581978139162889</v>
      </c>
      <c r="AE190" s="487">
        <f t="shared" si="582"/>
        <v>0.45922003869259748</v>
      </c>
      <c r="AF190" s="487">
        <f t="shared" si="582"/>
        <v>0.45204720483129257</v>
      </c>
      <c r="AG190" s="487">
        <f t="shared" si="582"/>
        <v>0.44383878427485962</v>
      </c>
      <c r="AH190" s="511">
        <f t="shared" si="582"/>
        <v>0.45550403003201945</v>
      </c>
      <c r="AI190" s="487">
        <f t="shared" si="582"/>
        <v>0.45603971318257031</v>
      </c>
      <c r="AJ190" s="487">
        <f t="shared" si="583"/>
        <v>0.4709593212964977</v>
      </c>
      <c r="AK190" s="487">
        <f t="shared" si="583"/>
        <v>0.48510048510048509</v>
      </c>
      <c r="AL190" s="487">
        <f t="shared" si="583"/>
        <v>0.50131699188302958</v>
      </c>
      <c r="AM190" s="511">
        <f t="shared" si="583"/>
        <v>0.51904506437768239</v>
      </c>
      <c r="AN190" s="487">
        <f t="shared" si="583"/>
        <v>0.52980919950272953</v>
      </c>
      <c r="AO190" s="487">
        <f t="shared" si="583"/>
        <v>0.5451660672731119</v>
      </c>
      <c r="AP190" s="488">
        <f t="shared" si="583"/>
        <v>0.58170718412733025</v>
      </c>
    </row>
    <row r="191" spans="3:102">
      <c r="Y191" s="456" t="s">
        <v>74</v>
      </c>
      <c r="Z191" s="487">
        <f t="shared" si="582"/>
        <v>0.51468539938230484</v>
      </c>
      <c r="AA191" s="487">
        <f t="shared" si="582"/>
        <v>0.50625269512721005</v>
      </c>
      <c r="AB191" s="487">
        <f t="shared" si="582"/>
        <v>0.49007971140978646</v>
      </c>
      <c r="AC191" s="487">
        <f t="shared" si="582"/>
        <v>0.48566947869348909</v>
      </c>
      <c r="AD191" s="487">
        <f t="shared" si="582"/>
        <v>0.46881765855204099</v>
      </c>
      <c r="AE191" s="487">
        <f t="shared" si="582"/>
        <v>0.44201269175036229</v>
      </c>
      <c r="AF191" s="487">
        <f t="shared" si="582"/>
        <v>0.43403659737701517</v>
      </c>
      <c r="AG191" s="487">
        <f t="shared" si="582"/>
        <v>0.41819556451612905</v>
      </c>
      <c r="AH191" s="511">
        <f t="shared" si="582"/>
        <v>0.41571673559971756</v>
      </c>
      <c r="AI191" s="487">
        <f t="shared" si="582"/>
        <v>0.40738519962024683</v>
      </c>
      <c r="AJ191" s="487">
        <f t="shared" si="583"/>
        <v>0.42444510503369004</v>
      </c>
      <c r="AK191" s="487">
        <f t="shared" si="583"/>
        <v>0.42720194647201948</v>
      </c>
      <c r="AL191" s="487">
        <f t="shared" si="583"/>
        <v>0.44811253729929429</v>
      </c>
      <c r="AM191" s="511">
        <f t="shared" si="583"/>
        <v>0.46843410261300783</v>
      </c>
      <c r="AN191" s="487">
        <f t="shared" si="583"/>
        <v>0.47664613927048793</v>
      </c>
      <c r="AO191" s="487">
        <f t="shared" si="583"/>
        <v>0.49753763894751651</v>
      </c>
      <c r="AP191" s="488">
        <f t="shared" si="583"/>
        <v>0.50937471136972379</v>
      </c>
    </row>
    <row r="192" spans="3:102">
      <c r="Y192" s="456" t="s">
        <v>36</v>
      </c>
      <c r="Z192" s="489">
        <f t="shared" ref="Z192:AO192" si="584">(AS166-BN169-BN176)/AS166</f>
        <v>0.11654135338345864</v>
      </c>
      <c r="AA192" s="489">
        <f t="shared" si="584"/>
        <v>5.2173913043478258E-2</v>
      </c>
      <c r="AB192" s="489">
        <f t="shared" si="584"/>
        <v>8.5714285714285715E-2</v>
      </c>
      <c r="AC192" s="489">
        <f t="shared" si="584"/>
        <v>7.7519379844961239E-2</v>
      </c>
      <c r="AD192" s="489">
        <f t="shared" si="584"/>
        <v>0.11851851851851852</v>
      </c>
      <c r="AE192" s="489">
        <f t="shared" si="584"/>
        <v>9.6774193548387094E-2</v>
      </c>
      <c r="AF192" s="489">
        <f t="shared" si="584"/>
        <v>7.3529411764705885E-2</v>
      </c>
      <c r="AG192" s="489">
        <f t="shared" si="584"/>
        <v>7.3684210526315783E-2</v>
      </c>
      <c r="AH192" s="512">
        <f t="shared" si="584"/>
        <v>8.6363636363636365E-2</v>
      </c>
      <c r="AI192" s="489">
        <f t="shared" si="584"/>
        <v>7.7777777777777779E-2</v>
      </c>
      <c r="AJ192" s="489">
        <f t="shared" si="584"/>
        <v>9.9033816425120769E-2</v>
      </c>
      <c r="AK192" s="489">
        <f t="shared" si="584"/>
        <v>0.11031175059952038</v>
      </c>
      <c r="AL192" s="489">
        <f t="shared" si="584"/>
        <v>0.15450643776824036</v>
      </c>
      <c r="AM192" s="512">
        <f t="shared" si="584"/>
        <v>0.18867924528301888</v>
      </c>
      <c r="AN192" s="489">
        <f t="shared" si="584"/>
        <v>0.27225130890052357</v>
      </c>
      <c r="AO192" s="489">
        <f t="shared" si="584"/>
        <v>0.25205479452054796</v>
      </c>
      <c r="AP192" s="490" t="e">
        <f>(BJ148-CD169-CD176)/BJ148</f>
        <v>#DIV/0!</v>
      </c>
    </row>
    <row r="193" spans="25:44">
      <c r="Y193" s="456" t="s">
        <v>71</v>
      </c>
      <c r="Z193" s="489">
        <f t="shared" ref="Z193:AO193" si="585">(AS168-BN171-BN178)/AS168</f>
        <v>0.50424583053332517</v>
      </c>
      <c r="AA193" s="489">
        <f t="shared" si="585"/>
        <v>0.48245986064828839</v>
      </c>
      <c r="AB193" s="489">
        <f t="shared" si="585"/>
        <v>0.4668617148316217</v>
      </c>
      <c r="AC193" s="489">
        <f t="shared" si="585"/>
        <v>0.45729257641921395</v>
      </c>
      <c r="AD193" s="489">
        <f t="shared" si="585"/>
        <v>0.45061559507523941</v>
      </c>
      <c r="AE193" s="489">
        <f t="shared" si="585"/>
        <v>0.4417360613246567</v>
      </c>
      <c r="AF193" s="489">
        <f t="shared" si="585"/>
        <v>0.42666177395680438</v>
      </c>
      <c r="AG193" s="489">
        <f t="shared" si="585"/>
        <v>0.39990962494351556</v>
      </c>
      <c r="AH193" s="512">
        <f t="shared" si="585"/>
        <v>0.38026208419334712</v>
      </c>
      <c r="AI193" s="489">
        <f t="shared" si="585"/>
        <v>0.37588176016123614</v>
      </c>
      <c r="AJ193" s="489">
        <f t="shared" si="585"/>
        <v>0.37538978172223553</v>
      </c>
      <c r="AK193" s="489">
        <f t="shared" si="585"/>
        <v>0.37506958619409908</v>
      </c>
      <c r="AL193" s="489">
        <f t="shared" si="585"/>
        <v>0.38678267141504757</v>
      </c>
      <c r="AM193" s="512">
        <f t="shared" si="585"/>
        <v>0.41023339317773788</v>
      </c>
      <c r="AN193" s="489">
        <f t="shared" si="585"/>
        <v>0.42372804635162048</v>
      </c>
      <c r="AO193" s="489">
        <f t="shared" si="585"/>
        <v>0.4313419527418636</v>
      </c>
      <c r="AP193" s="490" t="e">
        <f>(BJ150-CD171-CD178)/BJ150</f>
        <v>#DIV/0!</v>
      </c>
    </row>
    <row r="194" spans="25:44">
      <c r="Y194" s="118" t="s">
        <v>53</v>
      </c>
      <c r="Z194" s="491">
        <f t="shared" ref="Z194:AP194" si="586">(Z171-BN172-BN179)/Z171</f>
        <v>0.48988942513287309</v>
      </c>
      <c r="AA194" s="491">
        <f t="shared" si="586"/>
        <v>0.46925174189639501</v>
      </c>
      <c r="AB194" s="491">
        <f t="shared" si="586"/>
        <v>0.45348698352042033</v>
      </c>
      <c r="AC194" s="491">
        <f t="shared" si="586"/>
        <v>0.44343522561863175</v>
      </c>
      <c r="AD194" s="491">
        <f t="shared" si="586"/>
        <v>0.43759233926128593</v>
      </c>
      <c r="AE194" s="491">
        <f t="shared" si="586"/>
        <v>0.42938289306788729</v>
      </c>
      <c r="AF194" s="491">
        <f t="shared" si="586"/>
        <v>0.41014887817152446</v>
      </c>
      <c r="AG194" s="491">
        <f t="shared" si="586"/>
        <v>0.382236280564342</v>
      </c>
      <c r="AH194" s="513">
        <f t="shared" si="586"/>
        <v>0.36096577545240721</v>
      </c>
      <c r="AI194" s="491">
        <f t="shared" si="586"/>
        <v>0.35995009357454771</v>
      </c>
      <c r="AJ194" s="491">
        <f t="shared" si="586"/>
        <v>0.35749580235068362</v>
      </c>
      <c r="AK194" s="491">
        <f t="shared" si="586"/>
        <v>0.34389497123770646</v>
      </c>
      <c r="AL194" s="491">
        <f t="shared" si="586"/>
        <v>0.3581571473650994</v>
      </c>
      <c r="AM194" s="513">
        <f t="shared" si="586"/>
        <v>0.38806104129263913</v>
      </c>
      <c r="AN194" s="491">
        <f t="shared" si="586"/>
        <v>0.40600669925764982</v>
      </c>
      <c r="AO194" s="491">
        <f t="shared" si="586"/>
        <v>0.40773517610343291</v>
      </c>
      <c r="AP194" s="492">
        <f t="shared" si="586"/>
        <v>0.42468619246861927</v>
      </c>
    </row>
    <row r="195" spans="25:44">
      <c r="Y195" s="118"/>
      <c r="Z195" s="466"/>
      <c r="AA195" s="467"/>
      <c r="AB195" s="467"/>
      <c r="AC195" s="466"/>
      <c r="AD195" s="467"/>
      <c r="AE195" s="467"/>
      <c r="AF195" s="467"/>
      <c r="AG195" s="467"/>
      <c r="AH195" s="514"/>
      <c r="AI195" s="464"/>
      <c r="AJ195" s="467"/>
      <c r="AK195" s="467"/>
      <c r="AL195" s="467"/>
      <c r="AM195" s="521"/>
      <c r="AN195" s="467"/>
      <c r="AO195" s="467"/>
      <c r="AP195" s="493"/>
    </row>
    <row r="196" spans="25:44">
      <c r="Y196" s="698" t="s">
        <v>144</v>
      </c>
      <c r="Z196" s="683"/>
      <c r="AA196" s="683"/>
      <c r="AB196" s="683"/>
      <c r="AC196" s="683"/>
      <c r="AD196" s="683"/>
      <c r="AE196" s="683"/>
      <c r="AF196" s="683"/>
      <c r="AG196" s="683"/>
      <c r="AH196" s="683"/>
      <c r="AI196" s="683"/>
      <c r="AJ196" s="683"/>
      <c r="AK196" s="683"/>
      <c r="AL196" s="683"/>
      <c r="AM196" s="683"/>
      <c r="AN196" s="683"/>
      <c r="AO196" s="683"/>
      <c r="AP196" s="699"/>
    </row>
    <row r="197" spans="25:44">
      <c r="Y197" s="431"/>
      <c r="Z197" s="361" t="s">
        <v>124</v>
      </c>
      <c r="AA197" s="361" t="s">
        <v>123</v>
      </c>
      <c r="AB197" s="361" t="s">
        <v>122</v>
      </c>
      <c r="AC197" s="361" t="s">
        <v>49</v>
      </c>
      <c r="AD197" s="361" t="s">
        <v>48</v>
      </c>
      <c r="AE197" s="361" t="s">
        <v>47</v>
      </c>
      <c r="AF197" s="361" t="s">
        <v>46</v>
      </c>
      <c r="AG197" s="361" t="s">
        <v>45</v>
      </c>
      <c r="AH197" s="431" t="s">
        <v>44</v>
      </c>
      <c r="AI197" s="361" t="s">
        <v>43</v>
      </c>
      <c r="AJ197" s="361" t="s">
        <v>96</v>
      </c>
      <c r="AK197" s="361" t="s">
        <v>69</v>
      </c>
      <c r="AL197" s="361" t="str">
        <f>$AL$188</f>
        <v>2016-17</v>
      </c>
      <c r="AM197" s="431" t="str">
        <f>$AM$3</f>
        <v>2017-18</v>
      </c>
      <c r="AN197" s="361" t="str">
        <f>AN188</f>
        <v>2018-19</v>
      </c>
      <c r="AO197" s="361" t="str">
        <f>AO188</f>
        <v>2019-20</v>
      </c>
      <c r="AP197" s="483" t="str">
        <f>AP188</f>
        <v>2020-21</v>
      </c>
    </row>
    <row r="198" spans="25:44">
      <c r="Y198" s="456" t="s">
        <v>72</v>
      </c>
      <c r="Z198" s="487">
        <f t="shared" ref="Z198:AI200" si="587">BN166/Z166</f>
        <v>0.46651307329618519</v>
      </c>
      <c r="AA198" s="487">
        <f t="shared" si="587"/>
        <v>0.44169505109196555</v>
      </c>
      <c r="AB198" s="487">
        <f t="shared" si="587"/>
        <v>0.44767385627236678</v>
      </c>
      <c r="AC198" s="487">
        <f t="shared" si="587"/>
        <v>0.47510415608169904</v>
      </c>
      <c r="AD198" s="487">
        <f t="shared" si="587"/>
        <v>0.48444049908763626</v>
      </c>
      <c r="AE198" s="487">
        <f t="shared" si="587"/>
        <v>0.49587674682731719</v>
      </c>
      <c r="AF198" s="487">
        <f t="shared" si="587"/>
        <v>0.48467829880043622</v>
      </c>
      <c r="AG198" s="487">
        <f t="shared" si="587"/>
        <v>0.48022980736735382</v>
      </c>
      <c r="AH198" s="511">
        <f t="shared" si="587"/>
        <v>0.46377472496152311</v>
      </c>
      <c r="AI198" s="487">
        <f t="shared" si="587"/>
        <v>0.47550366300366298</v>
      </c>
      <c r="AJ198" s="487">
        <f t="shared" ref="AJ198:AP200" si="588">BX166/AJ166</f>
        <v>0.44709897610921501</v>
      </c>
      <c r="AK198" s="487">
        <f t="shared" si="588"/>
        <v>0.44047016478263312</v>
      </c>
      <c r="AL198" s="487">
        <f t="shared" si="588"/>
        <v>0.42928769017980634</v>
      </c>
      <c r="AM198" s="511">
        <f t="shared" si="588"/>
        <v>0.43048375687000057</v>
      </c>
      <c r="AN198" s="487">
        <f t="shared" si="588"/>
        <v>0.42415202740028723</v>
      </c>
      <c r="AO198" s="485">
        <f t="shared" si="588"/>
        <v>0.39865428460212421</v>
      </c>
      <c r="AP198" s="486">
        <f t="shared" si="588"/>
        <v>0.35365626744402406</v>
      </c>
    </row>
    <row r="199" spans="25:44">
      <c r="Y199" s="456" t="s">
        <v>73</v>
      </c>
      <c r="Z199" s="487">
        <f t="shared" si="587"/>
        <v>0.40864309459051074</v>
      </c>
      <c r="AA199" s="487">
        <f t="shared" si="587"/>
        <v>0.39925812529439475</v>
      </c>
      <c r="AB199" s="487">
        <f t="shared" si="587"/>
        <v>0.40241580064203708</v>
      </c>
      <c r="AC199" s="487">
        <f t="shared" si="587"/>
        <v>0.42291551628934293</v>
      </c>
      <c r="AD199" s="487">
        <f t="shared" si="587"/>
        <v>0.44302852572647294</v>
      </c>
      <c r="AE199" s="487">
        <f t="shared" si="587"/>
        <v>0.45051420425618571</v>
      </c>
      <c r="AF199" s="487">
        <f t="shared" si="587"/>
        <v>0.45725524959831571</v>
      </c>
      <c r="AG199" s="487">
        <f t="shared" si="587"/>
        <v>0.46041184891531772</v>
      </c>
      <c r="AH199" s="511">
        <f t="shared" si="587"/>
        <v>0.45826432593574029</v>
      </c>
      <c r="AI199" s="487">
        <f t="shared" si="587"/>
        <v>0.46685052399338112</v>
      </c>
      <c r="AJ199" s="487">
        <f t="shared" si="588"/>
        <v>0.45671089841200785</v>
      </c>
      <c r="AK199" s="487">
        <f t="shared" si="588"/>
        <v>0.45492830108214721</v>
      </c>
      <c r="AL199" s="487">
        <f t="shared" si="588"/>
        <v>0.43616620975111542</v>
      </c>
      <c r="AM199" s="511">
        <f t="shared" si="588"/>
        <v>0.4242489270386266</v>
      </c>
      <c r="AN199" s="487">
        <f t="shared" si="588"/>
        <v>0.42165288362791198</v>
      </c>
      <c r="AO199" s="487">
        <f t="shared" si="588"/>
        <v>0.41072561878569919</v>
      </c>
      <c r="AP199" s="488">
        <f t="shared" si="588"/>
        <v>0.37844761800937532</v>
      </c>
      <c r="AR199" s="213"/>
    </row>
    <row r="200" spans="25:44">
      <c r="Y200" s="456" t="s">
        <v>74</v>
      </c>
      <c r="Z200" s="487">
        <f t="shared" si="587"/>
        <v>0.35941379519166716</v>
      </c>
      <c r="AA200" s="487">
        <f t="shared" si="587"/>
        <v>0.36253311156286577</v>
      </c>
      <c r="AB200" s="487">
        <f t="shared" si="587"/>
        <v>0.37464362599639262</v>
      </c>
      <c r="AC200" s="487">
        <f t="shared" si="587"/>
        <v>0.37989400821977071</v>
      </c>
      <c r="AD200" s="487">
        <f t="shared" si="587"/>
        <v>0.39135026667370754</v>
      </c>
      <c r="AE200" s="487">
        <f t="shared" si="587"/>
        <v>0.41093289361914753</v>
      </c>
      <c r="AF200" s="487">
        <f t="shared" si="587"/>
        <v>0.41682649940386707</v>
      </c>
      <c r="AG200" s="487">
        <f t="shared" si="587"/>
        <v>0.43125000000000002</v>
      </c>
      <c r="AH200" s="511">
        <f t="shared" si="587"/>
        <v>0.43150408554423486</v>
      </c>
      <c r="AI200" s="487">
        <f t="shared" si="587"/>
        <v>0.44606006096037576</v>
      </c>
      <c r="AJ200" s="487">
        <f t="shared" si="588"/>
        <v>0.43965517241379309</v>
      </c>
      <c r="AK200" s="487">
        <f t="shared" si="588"/>
        <v>0.44457420924574209</v>
      </c>
      <c r="AL200" s="487">
        <f t="shared" si="588"/>
        <v>0.43712404679581301</v>
      </c>
      <c r="AM200" s="511">
        <f t="shared" si="588"/>
        <v>0.42628266259774938</v>
      </c>
      <c r="AN200" s="487">
        <f t="shared" si="588"/>
        <v>0.42207484604452866</v>
      </c>
      <c r="AO200" s="487">
        <f t="shared" si="588"/>
        <v>0.40959617278739269</v>
      </c>
      <c r="AP200" s="488">
        <f t="shared" si="588"/>
        <v>0.39475385610048952</v>
      </c>
    </row>
    <row r="201" spans="25:44">
      <c r="Y201" s="456" t="s">
        <v>36</v>
      </c>
      <c r="Z201" s="487">
        <f t="shared" ref="Z201:AO201" si="589">BN169/AS166</f>
        <v>0.53383458646616544</v>
      </c>
      <c r="AA201" s="487">
        <f t="shared" si="589"/>
        <v>0.59565217391304348</v>
      </c>
      <c r="AB201" s="487">
        <f t="shared" si="589"/>
        <v>0.51428571428571423</v>
      </c>
      <c r="AC201" s="487">
        <f t="shared" si="589"/>
        <v>0.47674418604651164</v>
      </c>
      <c r="AD201" s="487">
        <f t="shared" si="589"/>
        <v>0.48518518518518516</v>
      </c>
      <c r="AE201" s="487">
        <f t="shared" si="589"/>
        <v>0.47983870967741937</v>
      </c>
      <c r="AF201" s="487">
        <f t="shared" si="589"/>
        <v>0.47941176470588237</v>
      </c>
      <c r="AG201" s="487">
        <f t="shared" si="589"/>
        <v>0.4631578947368421</v>
      </c>
      <c r="AH201" s="511">
        <f t="shared" si="589"/>
        <v>0.44090909090909092</v>
      </c>
      <c r="AI201" s="487">
        <f t="shared" si="589"/>
        <v>0.45555555555555555</v>
      </c>
      <c r="AJ201" s="487">
        <f t="shared" si="589"/>
        <v>0.40821256038647341</v>
      </c>
      <c r="AK201" s="487">
        <f t="shared" si="589"/>
        <v>0.44364508393285373</v>
      </c>
      <c r="AL201" s="487">
        <f t="shared" si="589"/>
        <v>0.39914163090128757</v>
      </c>
      <c r="AM201" s="511">
        <f t="shared" si="589"/>
        <v>0.46698113207547171</v>
      </c>
      <c r="AN201" s="487">
        <f t="shared" si="589"/>
        <v>0.41361256544502617</v>
      </c>
      <c r="AO201" s="487">
        <f t="shared" si="589"/>
        <v>0.50958904109589043</v>
      </c>
      <c r="AP201" s="488" t="e">
        <f>CD169/BJ148</f>
        <v>#DIV/0!</v>
      </c>
    </row>
    <row r="202" spans="25:44">
      <c r="Y202" s="456" t="s">
        <v>71</v>
      </c>
      <c r="Z202" s="487">
        <f t="shared" ref="Z202:AO202" si="590">BN171/AS168</f>
        <v>0.32921986682143073</v>
      </c>
      <c r="AA202" s="487">
        <f t="shared" si="590"/>
        <v>0.33280823992729475</v>
      </c>
      <c r="AB202" s="487">
        <f t="shared" si="590"/>
        <v>0.34845951755433485</v>
      </c>
      <c r="AC202" s="487">
        <f t="shared" si="590"/>
        <v>0.3522561863173217</v>
      </c>
      <c r="AD202" s="487">
        <f t="shared" si="590"/>
        <v>0.35042407660738711</v>
      </c>
      <c r="AE202" s="487">
        <f t="shared" si="590"/>
        <v>0.34897700325373626</v>
      </c>
      <c r="AF202" s="487">
        <f t="shared" si="590"/>
        <v>0.35515831411197318</v>
      </c>
      <c r="AG202" s="487">
        <f t="shared" si="590"/>
        <v>0.36712356278556008</v>
      </c>
      <c r="AH202" s="511">
        <f t="shared" si="590"/>
        <v>0.37882206115297845</v>
      </c>
      <c r="AI202" s="487">
        <f t="shared" si="590"/>
        <v>0.38821440568165461</v>
      </c>
      <c r="AJ202" s="487">
        <f t="shared" si="590"/>
        <v>0.38939793715519311</v>
      </c>
      <c r="AK202" s="487">
        <f t="shared" si="590"/>
        <v>0.39719799591760996</v>
      </c>
      <c r="AL202" s="487">
        <f t="shared" si="590"/>
        <v>0.39922463147455256</v>
      </c>
      <c r="AM202" s="511">
        <f t="shared" si="590"/>
        <v>0.39057450628366247</v>
      </c>
      <c r="AN202" s="487">
        <f t="shared" si="590"/>
        <v>0.38873800470758646</v>
      </c>
      <c r="AO202" s="487">
        <f t="shared" si="590"/>
        <v>0.38872046366473473</v>
      </c>
      <c r="AP202" s="488" t="e">
        <f>CD171/BJ150</f>
        <v>#DIV/0!</v>
      </c>
    </row>
    <row r="203" spans="25:44">
      <c r="Y203" s="118" t="s">
        <v>53</v>
      </c>
      <c r="Z203" s="491">
        <f t="shared" ref="Z203:AP203" si="591">BN172/Z171</f>
        <v>0.33789480114851245</v>
      </c>
      <c r="AA203" s="491">
        <f t="shared" si="591"/>
        <v>0.34110875492275067</v>
      </c>
      <c r="AB203" s="491">
        <f t="shared" si="591"/>
        <v>0.35598280391688558</v>
      </c>
      <c r="AC203" s="491">
        <f t="shared" si="591"/>
        <v>0.35941775836972345</v>
      </c>
      <c r="AD203" s="491">
        <f t="shared" si="591"/>
        <v>0.35759233926128592</v>
      </c>
      <c r="AE203" s="491">
        <f t="shared" si="591"/>
        <v>0.35553962389014504</v>
      </c>
      <c r="AF203" s="491">
        <f t="shared" si="591"/>
        <v>0.36370308240721327</v>
      </c>
      <c r="AG203" s="491">
        <f t="shared" si="591"/>
        <v>0.37596023497514686</v>
      </c>
      <c r="AH203" s="513">
        <f t="shared" si="591"/>
        <v>0.38813421014736238</v>
      </c>
      <c r="AI203" s="491">
        <f t="shared" si="591"/>
        <v>0.39608426507989825</v>
      </c>
      <c r="AJ203" s="491">
        <f t="shared" si="591"/>
        <v>0.39750539697769249</v>
      </c>
      <c r="AK203" s="491">
        <f t="shared" si="591"/>
        <v>0.41382909630729264</v>
      </c>
      <c r="AL203" s="491">
        <f t="shared" si="591"/>
        <v>0.41486724067979985</v>
      </c>
      <c r="AM203" s="513">
        <f t="shared" si="591"/>
        <v>0.40426391382405746</v>
      </c>
      <c r="AN203" s="491">
        <f t="shared" si="591"/>
        <v>0.3998279920333152</v>
      </c>
      <c r="AO203" s="491">
        <f t="shared" si="591"/>
        <v>0.40401248328131967</v>
      </c>
      <c r="AP203" s="492">
        <f t="shared" si="591"/>
        <v>0.38918810647200214</v>
      </c>
    </row>
    <row r="204" spans="25:44">
      <c r="Y204" s="118"/>
      <c r="Z204" s="466"/>
      <c r="AA204" s="467"/>
      <c r="AB204" s="467"/>
      <c r="AC204" s="466"/>
      <c r="AD204" s="467"/>
      <c r="AE204" s="467"/>
      <c r="AF204" s="467"/>
      <c r="AG204" s="467"/>
      <c r="AH204" s="514"/>
      <c r="AI204" s="464"/>
      <c r="AJ204" s="467"/>
      <c r="AK204" s="467"/>
      <c r="AL204" s="467"/>
      <c r="AM204" s="521"/>
      <c r="AN204" s="467"/>
      <c r="AO204" s="467"/>
      <c r="AP204" s="493"/>
    </row>
    <row r="205" spans="25:44">
      <c r="Y205" s="698" t="s">
        <v>126</v>
      </c>
      <c r="Z205" s="683"/>
      <c r="AA205" s="683"/>
      <c r="AB205" s="683"/>
      <c r="AC205" s="683"/>
      <c r="AD205" s="683"/>
      <c r="AE205" s="683"/>
      <c r="AF205" s="683"/>
      <c r="AG205" s="683"/>
      <c r="AH205" s="683"/>
      <c r="AI205" s="683"/>
      <c r="AJ205" s="683"/>
      <c r="AK205" s="683"/>
      <c r="AL205" s="683"/>
      <c r="AM205" s="683"/>
      <c r="AN205" s="683"/>
      <c r="AO205" s="683"/>
      <c r="AP205" s="699"/>
    </row>
    <row r="206" spans="25:44">
      <c r="Y206" s="431"/>
      <c r="Z206" s="361" t="s">
        <v>124</v>
      </c>
      <c r="AA206" s="361" t="s">
        <v>123</v>
      </c>
      <c r="AB206" s="361" t="s">
        <v>122</v>
      </c>
      <c r="AC206" s="361" t="s">
        <v>49</v>
      </c>
      <c r="AD206" s="361" t="s">
        <v>48</v>
      </c>
      <c r="AE206" s="361" t="s">
        <v>47</v>
      </c>
      <c r="AF206" s="361" t="s">
        <v>46</v>
      </c>
      <c r="AG206" s="361" t="s">
        <v>45</v>
      </c>
      <c r="AH206" s="431" t="s">
        <v>44</v>
      </c>
      <c r="AI206" s="361" t="s">
        <v>43</v>
      </c>
      <c r="AJ206" s="361" t="s">
        <v>96</v>
      </c>
      <c r="AK206" s="361" t="s">
        <v>69</v>
      </c>
      <c r="AL206" s="361" t="str">
        <f>$AL$188</f>
        <v>2016-17</v>
      </c>
      <c r="AM206" s="431" t="str">
        <f>$AM$3</f>
        <v>2017-18</v>
      </c>
      <c r="AN206" s="361" t="str">
        <f>AN197</f>
        <v>2018-19</v>
      </c>
      <c r="AO206" s="361" t="str">
        <f>AO197</f>
        <v>2019-20</v>
      </c>
      <c r="AP206" s="483" t="str">
        <f>AP197</f>
        <v>2020-21</v>
      </c>
    </row>
    <row r="207" spans="25:44">
      <c r="Y207" s="456" t="s">
        <v>72</v>
      </c>
      <c r="Z207" s="487">
        <f t="shared" ref="Z207:AI209" si="592">BN173/Z166</f>
        <v>5.8508358336905271E-2</v>
      </c>
      <c r="AA207" s="487">
        <f t="shared" si="592"/>
        <v>6.1109997996393509E-2</v>
      </c>
      <c r="AB207" s="487">
        <f t="shared" si="592"/>
        <v>5.9822033078634297E-2</v>
      </c>
      <c r="AC207" s="487">
        <f t="shared" si="592"/>
        <v>5.172238593638858E-2</v>
      </c>
      <c r="AD207" s="487">
        <f t="shared" si="592"/>
        <v>4.9514227942989597E-2</v>
      </c>
      <c r="AE207" s="487">
        <f t="shared" si="592"/>
        <v>5.7528023307490989E-2</v>
      </c>
      <c r="AF207" s="487">
        <f t="shared" si="592"/>
        <v>5.6161395856052343E-2</v>
      </c>
      <c r="AG207" s="487">
        <f t="shared" si="592"/>
        <v>5.7902444519544891E-2</v>
      </c>
      <c r="AH207" s="511">
        <f t="shared" si="592"/>
        <v>4.3778145129111323E-2</v>
      </c>
      <c r="AI207" s="487">
        <f t="shared" si="592"/>
        <v>3.7831959706959704E-2</v>
      </c>
      <c r="AJ207" s="487">
        <f t="shared" ref="AJ207:AP209" si="593">BX173/AJ166</f>
        <v>3.2698447649455023E-2</v>
      </c>
      <c r="AK207" s="487">
        <f t="shared" si="593"/>
        <v>3.0819413981215904E-2</v>
      </c>
      <c r="AL207" s="487">
        <f t="shared" si="593"/>
        <v>2.8988012909174736E-2</v>
      </c>
      <c r="AM207" s="511">
        <f t="shared" si="593"/>
        <v>2.7044675409479239E-2</v>
      </c>
      <c r="AN207" s="487">
        <f t="shared" si="593"/>
        <v>2.1931278311788753E-2</v>
      </c>
      <c r="AO207" s="487">
        <f t="shared" si="593"/>
        <v>1.8795529110826891E-2</v>
      </c>
      <c r="AP207" s="488">
        <f t="shared" si="593"/>
        <v>1.8296843019289213E-2</v>
      </c>
    </row>
    <row r="208" spans="25:44">
      <c r="Y208" s="456" t="s">
        <v>73</v>
      </c>
      <c r="Z208" s="487">
        <f t="shared" si="592"/>
        <v>8.6551828346932605E-2</v>
      </c>
      <c r="AA208" s="487">
        <f t="shared" si="592"/>
        <v>9.1556759302873297E-2</v>
      </c>
      <c r="AB208" s="487">
        <f t="shared" si="592"/>
        <v>9.5217367647858972E-2</v>
      </c>
      <c r="AC208" s="487">
        <f t="shared" si="592"/>
        <v>8.4649364991717282E-2</v>
      </c>
      <c r="AD208" s="487">
        <f t="shared" si="592"/>
        <v>8.1151692881898163E-2</v>
      </c>
      <c r="AE208" s="487">
        <f t="shared" si="592"/>
        <v>9.0265757051216783E-2</v>
      </c>
      <c r="AF208" s="487">
        <f t="shared" si="592"/>
        <v>9.0697545570391711E-2</v>
      </c>
      <c r="AG208" s="487">
        <f t="shared" si="592"/>
        <v>9.5749366809822711E-2</v>
      </c>
      <c r="AH208" s="511">
        <f t="shared" si="592"/>
        <v>8.6231644032240262E-2</v>
      </c>
      <c r="AI208" s="487">
        <f t="shared" si="592"/>
        <v>7.7109762824048536E-2</v>
      </c>
      <c r="AJ208" s="487">
        <f t="shared" si="593"/>
        <v>7.232978029149445E-2</v>
      </c>
      <c r="AK208" s="487">
        <f t="shared" si="593"/>
        <v>5.9971213817367662E-2</v>
      </c>
      <c r="AL208" s="487">
        <f t="shared" si="593"/>
        <v>6.251679836585497E-2</v>
      </c>
      <c r="AM208" s="511">
        <f t="shared" si="593"/>
        <v>5.6706008583690987E-2</v>
      </c>
      <c r="AN208" s="487">
        <f t="shared" si="593"/>
        <v>4.8537916869358412E-2</v>
      </c>
      <c r="AO208" s="487">
        <f t="shared" si="593"/>
        <v>4.4108313941188915E-2</v>
      </c>
      <c r="AP208" s="488">
        <f t="shared" si="593"/>
        <v>3.9845197863294449E-2</v>
      </c>
    </row>
    <row r="209" spans="25:83">
      <c r="Y209" s="456" t="s">
        <v>74</v>
      </c>
      <c r="Z209" s="487">
        <f t="shared" si="592"/>
        <v>0.12590080542602797</v>
      </c>
      <c r="AA209" s="487">
        <f t="shared" si="592"/>
        <v>0.13121419330992423</v>
      </c>
      <c r="AB209" s="487">
        <f t="shared" si="592"/>
        <v>0.1352766625938209</v>
      </c>
      <c r="AC209" s="487">
        <f t="shared" si="592"/>
        <v>0.13443651308674021</v>
      </c>
      <c r="AD209" s="487">
        <f t="shared" si="592"/>
        <v>0.13983207477425147</v>
      </c>
      <c r="AE209" s="487">
        <f t="shared" si="592"/>
        <v>0.14705441463049018</v>
      </c>
      <c r="AF209" s="487">
        <f t="shared" si="592"/>
        <v>0.14913690321911771</v>
      </c>
      <c r="AG209" s="487">
        <f t="shared" si="592"/>
        <v>0.15055443548387096</v>
      </c>
      <c r="AH209" s="511">
        <f t="shared" si="592"/>
        <v>0.15277917885604761</v>
      </c>
      <c r="AI209" s="487">
        <f t="shared" si="592"/>
        <v>0.14655473941937741</v>
      </c>
      <c r="AJ209" s="487">
        <f t="shared" si="593"/>
        <v>0.13589972255251684</v>
      </c>
      <c r="AK209" s="487">
        <f t="shared" si="593"/>
        <v>0.12822384428223843</v>
      </c>
      <c r="AL209" s="487">
        <f t="shared" si="593"/>
        <v>0.11476341590489272</v>
      </c>
      <c r="AM209" s="511">
        <f t="shared" si="593"/>
        <v>0.1052832347892428</v>
      </c>
      <c r="AN209" s="487">
        <f t="shared" si="593"/>
        <v>0.10127901468498342</v>
      </c>
      <c r="AO209" s="487">
        <f t="shared" si="593"/>
        <v>9.2866188265090757E-2</v>
      </c>
      <c r="AP209" s="488">
        <f t="shared" si="593"/>
        <v>9.5871432529786638E-2</v>
      </c>
    </row>
    <row r="210" spans="25:83">
      <c r="Y210" s="456" t="s">
        <v>36</v>
      </c>
      <c r="Z210" s="487">
        <f t="shared" ref="Z210:AO210" si="594">BN176/AS166</f>
        <v>0.34962406015037595</v>
      </c>
      <c r="AA210" s="487">
        <f t="shared" si="594"/>
        <v>0.35217391304347828</v>
      </c>
      <c r="AB210" s="487">
        <f t="shared" si="594"/>
        <v>0.4</v>
      </c>
      <c r="AC210" s="487">
        <f t="shared" si="594"/>
        <v>0.44573643410852715</v>
      </c>
      <c r="AD210" s="487">
        <f t="shared" si="594"/>
        <v>0.39629629629629631</v>
      </c>
      <c r="AE210" s="487">
        <f t="shared" si="594"/>
        <v>0.42338709677419356</v>
      </c>
      <c r="AF210" s="487">
        <f t="shared" si="594"/>
        <v>0.44705882352941179</v>
      </c>
      <c r="AG210" s="487">
        <f t="shared" si="594"/>
        <v>0.4631578947368421</v>
      </c>
      <c r="AH210" s="511">
        <f t="shared" si="594"/>
        <v>0.47272727272727272</v>
      </c>
      <c r="AI210" s="487">
        <f t="shared" si="594"/>
        <v>0.46666666666666667</v>
      </c>
      <c r="AJ210" s="487">
        <f t="shared" si="594"/>
        <v>0.49275362318840582</v>
      </c>
      <c r="AK210" s="487">
        <f t="shared" si="594"/>
        <v>0.4460431654676259</v>
      </c>
      <c r="AL210" s="487">
        <f t="shared" si="594"/>
        <v>0.44635193133047213</v>
      </c>
      <c r="AM210" s="511">
        <f t="shared" si="594"/>
        <v>0.34433962264150941</v>
      </c>
      <c r="AN210" s="487">
        <f t="shared" si="594"/>
        <v>0.31413612565445026</v>
      </c>
      <c r="AO210" s="487">
        <f t="shared" si="594"/>
        <v>0.23835616438356164</v>
      </c>
      <c r="AP210" s="488" t="e">
        <f>CD176/BJ148</f>
        <v>#DIV/0!</v>
      </c>
    </row>
    <row r="211" spans="25:83">
      <c r="Y211" s="456" t="s">
        <v>71</v>
      </c>
      <c r="Z211" s="487">
        <f t="shared" ref="Z211:AO211" si="595">BN178/AS168</f>
        <v>0.16653430264524405</v>
      </c>
      <c r="AA211" s="487">
        <f t="shared" si="595"/>
        <v>0.18473189942441684</v>
      </c>
      <c r="AB211" s="487">
        <f t="shared" si="595"/>
        <v>0.18467876761404348</v>
      </c>
      <c r="AC211" s="487">
        <f t="shared" si="595"/>
        <v>0.19045123726346433</v>
      </c>
      <c r="AD211" s="487">
        <f t="shared" si="595"/>
        <v>0.19896032831737345</v>
      </c>
      <c r="AE211" s="487">
        <f t="shared" si="595"/>
        <v>0.20928693542160701</v>
      </c>
      <c r="AF211" s="487">
        <f t="shared" si="595"/>
        <v>0.21817991193122249</v>
      </c>
      <c r="AG211" s="487">
        <f t="shared" si="595"/>
        <v>0.23296681227092433</v>
      </c>
      <c r="AH211" s="511">
        <f t="shared" si="595"/>
        <v>0.24091585465367446</v>
      </c>
      <c r="AI211" s="487">
        <f t="shared" si="595"/>
        <v>0.23590383415710928</v>
      </c>
      <c r="AJ211" s="487">
        <f t="shared" si="595"/>
        <v>0.23521228112257136</v>
      </c>
      <c r="AK211" s="487">
        <f t="shared" si="595"/>
        <v>0.22773241788829096</v>
      </c>
      <c r="AL211" s="487">
        <f t="shared" si="595"/>
        <v>0.21399269711039987</v>
      </c>
      <c r="AM211" s="511">
        <f t="shared" si="595"/>
        <v>0.19919210053859965</v>
      </c>
      <c r="AN211" s="487">
        <f t="shared" si="595"/>
        <v>0.18753394894079306</v>
      </c>
      <c r="AO211" s="487">
        <f t="shared" si="595"/>
        <v>0.1799375835934017</v>
      </c>
      <c r="AP211" s="488" t="e">
        <f>CD178/BJ150</f>
        <v>#DIV/0!</v>
      </c>
    </row>
    <row r="212" spans="25:83">
      <c r="Y212" s="118" t="s">
        <v>53</v>
      </c>
      <c r="Z212" s="491">
        <f t="shared" ref="Z212:AP212" si="596">BN179/Z171</f>
        <v>0.17221577371861446</v>
      </c>
      <c r="AA212" s="491">
        <f t="shared" si="596"/>
        <v>0.18963950318085429</v>
      </c>
      <c r="AB212" s="491">
        <f t="shared" si="596"/>
        <v>0.19053021256269406</v>
      </c>
      <c r="AC212" s="491">
        <f t="shared" si="596"/>
        <v>0.19714701601164483</v>
      </c>
      <c r="AD212" s="491">
        <f t="shared" si="596"/>
        <v>0.20481532147742817</v>
      </c>
      <c r="AE212" s="491">
        <f t="shared" si="596"/>
        <v>0.21507748304196769</v>
      </c>
      <c r="AF212" s="491">
        <f t="shared" si="596"/>
        <v>0.22614803942126233</v>
      </c>
      <c r="AG212" s="491">
        <f t="shared" si="596"/>
        <v>0.24180348446051111</v>
      </c>
      <c r="AH212" s="513">
        <f t="shared" si="596"/>
        <v>0.25090001440023041</v>
      </c>
      <c r="AI212" s="491">
        <f t="shared" si="596"/>
        <v>0.24396564134555401</v>
      </c>
      <c r="AJ212" s="491">
        <f t="shared" si="596"/>
        <v>0.24499880067162388</v>
      </c>
      <c r="AK212" s="491">
        <f t="shared" si="596"/>
        <v>0.24227593245500093</v>
      </c>
      <c r="AL212" s="491">
        <f t="shared" si="596"/>
        <v>0.22697561195510074</v>
      </c>
      <c r="AM212" s="513">
        <f t="shared" si="596"/>
        <v>0.20767504488330341</v>
      </c>
      <c r="AN212" s="491">
        <f t="shared" si="596"/>
        <v>0.19416530870903495</v>
      </c>
      <c r="AO212" s="491">
        <f t="shared" si="596"/>
        <v>0.18825234061524743</v>
      </c>
      <c r="AP212" s="492">
        <f t="shared" si="596"/>
        <v>0.18612570105937862</v>
      </c>
    </row>
    <row r="213" spans="25:83">
      <c r="Y213" s="118"/>
      <c r="Z213" s="466"/>
      <c r="AA213" s="467"/>
      <c r="AB213" s="467"/>
      <c r="AC213" s="466"/>
      <c r="AD213" s="467"/>
      <c r="AE213" s="467"/>
      <c r="AF213" s="467"/>
      <c r="AG213" s="467"/>
      <c r="AH213" s="514"/>
      <c r="AI213" s="464"/>
      <c r="AJ213" s="467"/>
      <c r="AK213" s="467"/>
      <c r="AL213" s="467"/>
      <c r="AM213" s="521"/>
      <c r="AN213" s="467"/>
      <c r="AO213" s="467"/>
      <c r="AP213" s="493"/>
    </row>
    <row r="214" spans="25:83">
      <c r="Y214" s="698" t="s">
        <v>127</v>
      </c>
      <c r="Z214" s="683"/>
      <c r="AA214" s="683"/>
      <c r="AB214" s="683"/>
      <c r="AC214" s="683"/>
      <c r="AD214" s="683"/>
      <c r="AE214" s="683"/>
      <c r="AF214" s="683"/>
      <c r="AG214" s="683"/>
      <c r="AH214" s="683"/>
      <c r="AI214" s="683"/>
      <c r="AJ214" s="683"/>
      <c r="AK214" s="683"/>
      <c r="AL214" s="683"/>
      <c r="AM214" s="683"/>
      <c r="AN214" s="683"/>
      <c r="AO214" s="683"/>
      <c r="AP214" s="699"/>
    </row>
    <row r="215" spans="25:83">
      <c r="Y215" s="431"/>
      <c r="Z215" s="361" t="s">
        <v>124</v>
      </c>
      <c r="AA215" s="361" t="s">
        <v>123</v>
      </c>
      <c r="AB215" s="361" t="s">
        <v>122</v>
      </c>
      <c r="AC215" s="361" t="s">
        <v>49</v>
      </c>
      <c r="AD215" s="361" t="s">
        <v>48</v>
      </c>
      <c r="AE215" s="361" t="s">
        <v>47</v>
      </c>
      <c r="AF215" s="361" t="s">
        <v>46</v>
      </c>
      <c r="AG215" s="361" t="s">
        <v>45</v>
      </c>
      <c r="AH215" s="431" t="s">
        <v>44</v>
      </c>
      <c r="AI215" s="361" t="s">
        <v>43</v>
      </c>
      <c r="AJ215" s="361" t="s">
        <v>96</v>
      </c>
      <c r="AK215" s="361" t="s">
        <v>69</v>
      </c>
      <c r="AL215" s="361" t="str">
        <f>$AL$188</f>
        <v>2016-17</v>
      </c>
      <c r="AM215" s="431" t="str">
        <f>$AM$3</f>
        <v>2017-18</v>
      </c>
      <c r="AN215" s="361" t="str">
        <f>AN206</f>
        <v>2018-19</v>
      </c>
      <c r="AO215" s="361" t="str">
        <f>AO206</f>
        <v>2019-20</v>
      </c>
      <c r="AP215" s="483" t="str">
        <f>AP206</f>
        <v>2020-21</v>
      </c>
    </row>
    <row r="216" spans="25:83">
      <c r="Y216" s="456" t="s">
        <v>72</v>
      </c>
      <c r="Z216" s="487">
        <f>Z198+Z207</f>
        <v>0.52502143163309045</v>
      </c>
      <c r="AA216" s="487">
        <f t="shared" ref="AA216:AJ221" si="597">AA198+AA207</f>
        <v>0.5028050490883591</v>
      </c>
      <c r="AB216" s="487">
        <f t="shared" si="597"/>
        <v>0.50749588935100109</v>
      </c>
      <c r="AC216" s="487">
        <f t="shared" si="597"/>
        <v>0.52682654201808765</v>
      </c>
      <c r="AD216" s="487">
        <f t="shared" si="597"/>
        <v>0.53395472703062585</v>
      </c>
      <c r="AE216" s="487">
        <f t="shared" si="597"/>
        <v>0.55340477013480815</v>
      </c>
      <c r="AF216" s="487">
        <f t="shared" si="597"/>
        <v>0.54083969465648862</v>
      </c>
      <c r="AG216" s="487">
        <f t="shared" ref="AG216" si="598">AG198+AG207</f>
        <v>0.53813225188689873</v>
      </c>
      <c r="AH216" s="511">
        <f t="shared" si="597"/>
        <v>0.50755287009063443</v>
      </c>
      <c r="AI216" s="487">
        <f t="shared" si="597"/>
        <v>0.51333562271062272</v>
      </c>
      <c r="AJ216" s="487">
        <f t="shared" si="597"/>
        <v>0.47979742375867002</v>
      </c>
      <c r="AK216" s="487">
        <f t="shared" ref="AK216:AN216" si="599">AK198+AK207</f>
        <v>0.47128957876384903</v>
      </c>
      <c r="AL216" s="487">
        <f t="shared" ref="AL216" si="600">AL198+AL207</f>
        <v>0.45827570308898108</v>
      </c>
      <c r="AM216" s="511">
        <f t="shared" si="599"/>
        <v>0.45752843227947981</v>
      </c>
      <c r="AN216" s="487">
        <f t="shared" si="599"/>
        <v>0.44608330571207599</v>
      </c>
      <c r="AO216" s="485">
        <f t="shared" ref="AO216:AP216" si="601">AO198+AO207</f>
        <v>0.41744981371295109</v>
      </c>
      <c r="AP216" s="488">
        <f t="shared" si="601"/>
        <v>0.37195311046331325</v>
      </c>
    </row>
    <row r="217" spans="25:83">
      <c r="Y217" s="456" t="s">
        <v>73</v>
      </c>
      <c r="Z217" s="487">
        <f t="shared" ref="Z217:Z221" si="602">Z199+Z208</f>
        <v>0.49519492293744333</v>
      </c>
      <c r="AA217" s="487">
        <f t="shared" ref="AA217:AI217" si="603">AA199+AA208</f>
        <v>0.49081488459726808</v>
      </c>
      <c r="AB217" s="487">
        <f t="shared" si="603"/>
        <v>0.49763316828989607</v>
      </c>
      <c r="AC217" s="487">
        <f t="shared" si="603"/>
        <v>0.50756488128106025</v>
      </c>
      <c r="AD217" s="487">
        <f t="shared" si="603"/>
        <v>0.52418021860837105</v>
      </c>
      <c r="AE217" s="487">
        <f t="shared" si="603"/>
        <v>0.54077996130740247</v>
      </c>
      <c r="AF217" s="487">
        <f t="shared" si="603"/>
        <v>0.54795279516870743</v>
      </c>
      <c r="AG217" s="487">
        <f t="shared" ref="AG217" si="604">AG199+AG208</f>
        <v>0.55616121572514043</v>
      </c>
      <c r="AH217" s="511">
        <f t="shared" si="603"/>
        <v>0.54449596996798055</v>
      </c>
      <c r="AI217" s="487">
        <f t="shared" si="603"/>
        <v>0.54396028681742969</v>
      </c>
      <c r="AJ217" s="487">
        <f t="shared" si="597"/>
        <v>0.52904067870350224</v>
      </c>
      <c r="AK217" s="487">
        <f t="shared" ref="AK217:AN217" si="605">AK199+AK208</f>
        <v>0.51489951489951491</v>
      </c>
      <c r="AL217" s="487">
        <f t="shared" ref="AL217" si="606">AL199+AL208</f>
        <v>0.49868300811697042</v>
      </c>
      <c r="AM217" s="511">
        <f t="shared" si="605"/>
        <v>0.48095493562231761</v>
      </c>
      <c r="AN217" s="487">
        <f t="shared" si="605"/>
        <v>0.47019080049727041</v>
      </c>
      <c r="AO217" s="487">
        <f t="shared" ref="AO217:AP217" si="607">AO199+AO208</f>
        <v>0.4548339327268881</v>
      </c>
      <c r="AP217" s="488">
        <f t="shared" si="607"/>
        <v>0.41829281587266975</v>
      </c>
    </row>
    <row r="218" spans="25:83">
      <c r="Y218" s="456" t="s">
        <v>74</v>
      </c>
      <c r="Z218" s="487">
        <f t="shared" si="602"/>
        <v>0.48531460061769516</v>
      </c>
      <c r="AA218" s="487">
        <f t="shared" ref="AA218:AI218" si="608">AA200+AA209</f>
        <v>0.49374730487279</v>
      </c>
      <c r="AB218" s="487">
        <f t="shared" si="608"/>
        <v>0.50992028859021354</v>
      </c>
      <c r="AC218" s="487">
        <f t="shared" si="608"/>
        <v>0.51433052130651091</v>
      </c>
      <c r="AD218" s="487">
        <f t="shared" si="608"/>
        <v>0.53118234144795906</v>
      </c>
      <c r="AE218" s="487">
        <f t="shared" si="608"/>
        <v>0.55798730824963771</v>
      </c>
      <c r="AF218" s="487">
        <f t="shared" si="608"/>
        <v>0.56596340262298472</v>
      </c>
      <c r="AG218" s="487">
        <f t="shared" ref="AG218" si="609">AG200+AG209</f>
        <v>0.58180443548387095</v>
      </c>
      <c r="AH218" s="511">
        <f t="shared" si="608"/>
        <v>0.58428326440028244</v>
      </c>
      <c r="AI218" s="487">
        <f t="shared" si="608"/>
        <v>0.59261480037975311</v>
      </c>
      <c r="AJ218" s="487">
        <f t="shared" si="597"/>
        <v>0.57555489496630996</v>
      </c>
      <c r="AK218" s="487">
        <f t="shared" ref="AK218:AN218" si="610">AK200+AK209</f>
        <v>0.57279805352798052</v>
      </c>
      <c r="AL218" s="487">
        <f t="shared" ref="AL218" si="611">AL200+AL209</f>
        <v>0.55188746270070577</v>
      </c>
      <c r="AM218" s="511">
        <f t="shared" si="610"/>
        <v>0.53156589738699223</v>
      </c>
      <c r="AN218" s="487">
        <f t="shared" si="610"/>
        <v>0.52335386072951207</v>
      </c>
      <c r="AO218" s="487">
        <f t="shared" ref="AO218:AP218" si="612">AO200+AO209</f>
        <v>0.50246236105248343</v>
      </c>
      <c r="AP218" s="488">
        <f t="shared" si="612"/>
        <v>0.49062528863027616</v>
      </c>
      <c r="CE218" s="360" t="s">
        <v>14</v>
      </c>
    </row>
    <row r="219" spans="25:83">
      <c r="Y219" s="456" t="s">
        <v>36</v>
      </c>
      <c r="Z219" s="487">
        <f t="shared" si="602"/>
        <v>0.88345864661654139</v>
      </c>
      <c r="AA219" s="487">
        <f t="shared" ref="AA219:AI219" si="613">AA201+AA210</f>
        <v>0.94782608695652182</v>
      </c>
      <c r="AB219" s="487">
        <f t="shared" si="613"/>
        <v>0.91428571428571426</v>
      </c>
      <c r="AC219" s="487">
        <f t="shared" si="613"/>
        <v>0.92248062015503884</v>
      </c>
      <c r="AD219" s="487">
        <f t="shared" si="613"/>
        <v>0.88148148148148153</v>
      </c>
      <c r="AE219" s="487">
        <f t="shared" si="613"/>
        <v>0.90322580645161299</v>
      </c>
      <c r="AF219" s="487">
        <f t="shared" si="613"/>
        <v>0.92647058823529416</v>
      </c>
      <c r="AG219" s="487">
        <f t="shared" ref="AG219" si="614">AG201+AG210</f>
        <v>0.9263157894736842</v>
      </c>
      <c r="AH219" s="511">
        <f t="shared" si="613"/>
        <v>0.91363636363636358</v>
      </c>
      <c r="AI219" s="487">
        <f t="shared" si="613"/>
        <v>0.92222222222222228</v>
      </c>
      <c r="AJ219" s="487">
        <f t="shared" si="597"/>
        <v>0.90096618357487923</v>
      </c>
      <c r="AK219" s="487">
        <f t="shared" ref="AK219:AN219" si="615">AK201+AK210</f>
        <v>0.88968824940047964</v>
      </c>
      <c r="AL219" s="487">
        <f t="shared" ref="AL219" si="616">AL201+AL210</f>
        <v>0.84549356223175964</v>
      </c>
      <c r="AM219" s="511">
        <f t="shared" si="615"/>
        <v>0.81132075471698117</v>
      </c>
      <c r="AN219" s="487">
        <f t="shared" si="615"/>
        <v>0.72774869109947637</v>
      </c>
      <c r="AO219" s="487">
        <f t="shared" ref="AO219:AP219" si="617">AO201+AO210</f>
        <v>0.74794520547945209</v>
      </c>
      <c r="AP219" s="488" t="e">
        <f t="shared" si="617"/>
        <v>#DIV/0!</v>
      </c>
    </row>
    <row r="220" spans="25:83">
      <c r="Y220" s="456" t="s">
        <v>71</v>
      </c>
      <c r="Z220" s="487">
        <f t="shared" si="602"/>
        <v>0.49575416946667478</v>
      </c>
      <c r="AA220" s="487">
        <f t="shared" ref="AA220:AI220" si="618">AA202+AA211</f>
        <v>0.51754013935171161</v>
      </c>
      <c r="AB220" s="487">
        <f t="shared" si="618"/>
        <v>0.53313828516837836</v>
      </c>
      <c r="AC220" s="487">
        <f t="shared" si="618"/>
        <v>0.54270742358078605</v>
      </c>
      <c r="AD220" s="487">
        <f t="shared" si="618"/>
        <v>0.54938440492476059</v>
      </c>
      <c r="AE220" s="487">
        <f t="shared" si="618"/>
        <v>0.5582639386753433</v>
      </c>
      <c r="AF220" s="487">
        <f t="shared" si="618"/>
        <v>0.57333822604319562</v>
      </c>
      <c r="AG220" s="487">
        <f t="shared" ref="AG220" si="619">AG202+AG211</f>
        <v>0.60009037505648444</v>
      </c>
      <c r="AH220" s="511">
        <f t="shared" si="618"/>
        <v>0.61973791580665294</v>
      </c>
      <c r="AI220" s="487">
        <f t="shared" si="618"/>
        <v>0.62411823983876391</v>
      </c>
      <c r="AJ220" s="487">
        <f t="shared" si="597"/>
        <v>0.62461021827776442</v>
      </c>
      <c r="AK220" s="487">
        <f t="shared" ref="AK220:AN220" si="620">AK202+AK211</f>
        <v>0.62493041380590086</v>
      </c>
      <c r="AL220" s="487">
        <f t="shared" ref="AL220" si="621">AL202+AL211</f>
        <v>0.61321732858495248</v>
      </c>
      <c r="AM220" s="511">
        <f t="shared" si="620"/>
        <v>0.58976660682226212</v>
      </c>
      <c r="AN220" s="487">
        <f t="shared" si="620"/>
        <v>0.57627195364837958</v>
      </c>
      <c r="AO220" s="487">
        <f t="shared" ref="AO220:AP220" si="622">AO202+AO211</f>
        <v>0.5686580472581364</v>
      </c>
      <c r="AP220" s="488" t="e">
        <f t="shared" si="622"/>
        <v>#DIV/0!</v>
      </c>
    </row>
    <row r="221" spans="25:83">
      <c r="Y221" s="431" t="s">
        <v>53</v>
      </c>
      <c r="Z221" s="494">
        <f t="shared" si="602"/>
        <v>0.51011057486712685</v>
      </c>
      <c r="AA221" s="494">
        <f t="shared" ref="AA221:AI221" si="623">AA203+AA212</f>
        <v>0.53074825810360493</v>
      </c>
      <c r="AB221" s="494">
        <f t="shared" si="623"/>
        <v>0.54651301647957962</v>
      </c>
      <c r="AC221" s="494">
        <f t="shared" si="623"/>
        <v>0.55656477438136831</v>
      </c>
      <c r="AD221" s="494">
        <f t="shared" si="623"/>
        <v>0.56240766073871407</v>
      </c>
      <c r="AE221" s="494">
        <f t="shared" si="623"/>
        <v>0.57061710693211276</v>
      </c>
      <c r="AF221" s="494">
        <f t="shared" si="623"/>
        <v>0.58985112182847566</v>
      </c>
      <c r="AG221" s="494">
        <f t="shared" ref="AG221" si="624">AG203+AG212</f>
        <v>0.617763719435658</v>
      </c>
      <c r="AH221" s="515">
        <f t="shared" si="623"/>
        <v>0.63903422454759284</v>
      </c>
      <c r="AI221" s="494">
        <f t="shared" si="623"/>
        <v>0.64004990642545223</v>
      </c>
      <c r="AJ221" s="494">
        <f t="shared" si="597"/>
        <v>0.64250419764931643</v>
      </c>
      <c r="AK221" s="494">
        <f t="shared" ref="AK221:AN221" si="625">AK203+AK212</f>
        <v>0.6561050287622936</v>
      </c>
      <c r="AL221" s="494">
        <f t="shared" ref="AL221" si="626">AL203+AL212</f>
        <v>0.6418428526349006</v>
      </c>
      <c r="AM221" s="515">
        <f t="shared" si="625"/>
        <v>0.61193895870736092</v>
      </c>
      <c r="AN221" s="494">
        <f t="shared" si="625"/>
        <v>0.59399330074235013</v>
      </c>
      <c r="AO221" s="494">
        <f t="shared" ref="AO221:AP221" si="627">AO203+AO212</f>
        <v>0.59226482389656709</v>
      </c>
      <c r="AP221" s="495">
        <f t="shared" si="627"/>
        <v>0.57531380753138073</v>
      </c>
    </row>
    <row r="224" spans="25:83">
      <c r="Z224" s="496"/>
      <c r="AA224" s="496"/>
      <c r="AB224" s="496"/>
      <c r="AC224" s="496"/>
      <c r="AD224" s="496"/>
      <c r="AE224" s="496"/>
      <c r="AF224" s="496"/>
      <c r="AG224" s="496"/>
      <c r="AH224" s="516"/>
      <c r="AI224" s="496"/>
      <c r="AJ224" s="496"/>
      <c r="AK224" s="496"/>
      <c r="AL224" s="496"/>
    </row>
    <row r="225" spans="26:83">
      <c r="Z225" s="496"/>
      <c r="AA225" s="496"/>
      <c r="AB225" s="496"/>
      <c r="AC225" s="496"/>
      <c r="AD225" s="496"/>
      <c r="AE225" s="496"/>
      <c r="AF225" s="496"/>
      <c r="AG225" s="496"/>
      <c r="AH225" s="516"/>
      <c r="AI225" s="496"/>
      <c r="AJ225" s="496"/>
      <c r="AK225" s="496"/>
      <c r="AL225" s="496"/>
    </row>
    <row r="226" spans="26:83">
      <c r="Z226" s="496"/>
      <c r="AA226" s="496"/>
      <c r="AB226" s="496"/>
      <c r="AC226" s="496"/>
      <c r="AD226" s="496"/>
      <c r="AE226" s="496"/>
      <c r="AF226" s="496"/>
      <c r="AG226" s="496"/>
      <c r="AH226" s="516"/>
      <c r="AI226" s="496"/>
      <c r="AJ226" s="496"/>
      <c r="AK226" s="496"/>
      <c r="AL226" s="496"/>
    </row>
    <row r="227" spans="26:83">
      <c r="Z227" s="496"/>
      <c r="AA227" s="496"/>
      <c r="AB227" s="496"/>
      <c r="AC227" s="496"/>
      <c r="AD227" s="496"/>
      <c r="AE227" s="496"/>
      <c r="AF227" s="496"/>
      <c r="AG227" s="496"/>
      <c r="AH227" s="516"/>
      <c r="AI227" s="496"/>
      <c r="AJ227" s="496"/>
      <c r="AK227" s="496"/>
      <c r="AL227" s="496"/>
    </row>
    <row r="228" spans="26:83">
      <c r="Z228" s="496"/>
      <c r="AA228" s="496"/>
      <c r="AB228" s="496"/>
      <c r="AC228" s="496"/>
      <c r="AD228" s="496"/>
      <c r="AE228" s="496"/>
      <c r="AF228" s="496"/>
      <c r="AG228" s="496"/>
      <c r="AH228" s="516"/>
      <c r="AI228" s="496"/>
      <c r="AJ228" s="496"/>
      <c r="AK228" s="496"/>
      <c r="AL228" s="496"/>
    </row>
    <row r="229" spans="26:83">
      <c r="Z229" s="496"/>
      <c r="AA229" s="496"/>
      <c r="AB229" s="496"/>
      <c r="AC229" s="496"/>
      <c r="AD229" s="496"/>
      <c r="AE229" s="496"/>
      <c r="AF229" s="496"/>
      <c r="AG229" s="496"/>
      <c r="AH229" s="516"/>
      <c r="AI229" s="496"/>
      <c r="AJ229" s="496"/>
      <c r="AK229" s="496"/>
      <c r="AL229" s="496"/>
    </row>
    <row r="238" spans="26:83">
      <c r="CE238" s="360" t="s">
        <v>14</v>
      </c>
    </row>
  </sheetData>
  <mergeCells count="53">
    <mergeCell ref="BL40:BL46"/>
    <mergeCell ref="BL47:BL53"/>
    <mergeCell ref="CF40:CF46"/>
    <mergeCell ref="CF47:CF53"/>
    <mergeCell ref="BL22:BL28"/>
    <mergeCell ref="BL29:BL35"/>
    <mergeCell ref="CF22:CF28"/>
    <mergeCell ref="CF29:CF35"/>
    <mergeCell ref="BL58:BL64"/>
    <mergeCell ref="BL65:BL71"/>
    <mergeCell ref="CF58:CF64"/>
    <mergeCell ref="CF65:CF71"/>
    <mergeCell ref="BL94:BL100"/>
    <mergeCell ref="CF94:CF100"/>
    <mergeCell ref="CF101:CF107"/>
    <mergeCell ref="BL76:BL82"/>
    <mergeCell ref="BL83:BL89"/>
    <mergeCell ref="CF76:CF82"/>
    <mergeCell ref="CF83:CF89"/>
    <mergeCell ref="CF11:CF17"/>
    <mergeCell ref="CF4:CF10"/>
    <mergeCell ref="Y186:AP186"/>
    <mergeCell ref="Y187:AP187"/>
    <mergeCell ref="Y196:AP196"/>
    <mergeCell ref="BL11:BL17"/>
    <mergeCell ref="BL4:BL10"/>
    <mergeCell ref="BL130:BL136"/>
    <mergeCell ref="BL137:BL143"/>
    <mergeCell ref="CF130:CF136"/>
    <mergeCell ref="CF137:CF143"/>
    <mergeCell ref="BL112:BL118"/>
    <mergeCell ref="BL119:BL125"/>
    <mergeCell ref="CF112:CF118"/>
    <mergeCell ref="CF119:CF125"/>
    <mergeCell ref="BL101:BL107"/>
    <mergeCell ref="Y205:AP205"/>
    <mergeCell ref="Y214:AP214"/>
    <mergeCell ref="CF148:CF154"/>
    <mergeCell ref="CF155:CF161"/>
    <mergeCell ref="V163:V164"/>
    <mergeCell ref="W163:W164"/>
    <mergeCell ref="BL148:BL154"/>
    <mergeCell ref="BL155:BL161"/>
    <mergeCell ref="CF166:CF172"/>
    <mergeCell ref="BL173:BL179"/>
    <mergeCell ref="CF173:CF179"/>
    <mergeCell ref="BL166:BL172"/>
    <mergeCell ref="DA2:DR2"/>
    <mergeCell ref="CF2:CX2"/>
    <mergeCell ref="BL2:CD2"/>
    <mergeCell ref="AR2:BI2"/>
    <mergeCell ref="B2:S2"/>
    <mergeCell ref="Y2:AP2"/>
  </mergeCells>
  <phoneticPr fontId="55" type="noConversion"/>
  <pageMargins left="0.7" right="0.7" top="0.75" bottom="0.75" header="0.3" footer="0.3"/>
  <pageSetup scale="16" orientation="landscape" r:id="rId1"/>
  <rowBreaks count="1" manualBreakCount="1">
    <brk id="108" min="1" max="18" man="1"/>
  </rowBreaks>
  <ignoredErrors>
    <ignoredError sqref="DL13" formula="1"/>
    <ignoredError sqref="AF11:AM11 AF29:AM29 AF47:AM47 AF65:AM65 AF83:AM83 AF101:AM101 AF119:AM119 AF137:AM137 AF155:AM155" formulaRange="1"/>
  </ignoredError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7" tint="0.59999389629810485"/>
  </sheetPr>
  <dimension ref="A1:AC353"/>
  <sheetViews>
    <sheetView view="pageBreakPreview" zoomScale="60" zoomScaleNormal="100" workbookViewId="0">
      <selection activeCell="L23" sqref="L23"/>
    </sheetView>
  </sheetViews>
  <sheetFormatPr defaultColWidth="9.140625" defaultRowHeight="18"/>
  <cols>
    <col min="1" max="1" width="11.140625" style="5" bestFit="1" customWidth="1"/>
    <col min="2" max="2" width="59.7109375" style="7" bestFit="1" customWidth="1"/>
    <col min="3" max="3" width="18.140625" style="6" bestFit="1" customWidth="1"/>
    <col min="4" max="4" width="16.140625" style="6" bestFit="1" customWidth="1"/>
    <col min="5" max="5" width="17.5703125" style="6" bestFit="1" customWidth="1"/>
    <col min="6" max="6" width="16.5703125" style="6" bestFit="1" customWidth="1"/>
    <col min="7" max="9" width="17.5703125" style="6" bestFit="1" customWidth="1"/>
    <col min="10" max="10" width="17" style="6" bestFit="1" customWidth="1"/>
    <col min="11" max="11" width="17.5703125" style="6" bestFit="1" customWidth="1"/>
    <col min="12" max="12" width="17" style="6" bestFit="1" customWidth="1"/>
    <col min="13" max="14" width="17.5703125" style="6" bestFit="1" customWidth="1"/>
    <col min="15" max="15" width="17" style="6" bestFit="1" customWidth="1"/>
    <col min="16" max="16" width="19.140625" style="6" bestFit="1" customWidth="1"/>
    <col min="17" max="17" width="19.140625" style="6" customWidth="1"/>
    <col min="18" max="18" width="17" style="6" bestFit="1" customWidth="1"/>
    <col min="19" max="19" width="41.140625" style="6" bestFit="1" customWidth="1"/>
    <col min="20" max="20" width="10.85546875" style="6" bestFit="1" customWidth="1"/>
    <col min="21" max="21" width="11.28515625" style="6" bestFit="1" customWidth="1"/>
    <col min="22" max="22" width="9.42578125" style="6" bestFit="1" customWidth="1"/>
    <col min="23" max="23" width="9" style="6" bestFit="1" customWidth="1"/>
    <col min="24" max="24" width="9.85546875" style="6" bestFit="1" customWidth="1"/>
    <col min="25" max="25" width="11.28515625" style="6" bestFit="1" customWidth="1"/>
    <col min="26" max="26" width="11.140625" style="6" bestFit="1" customWidth="1"/>
    <col min="27" max="28" width="9.42578125" style="6" bestFit="1" customWidth="1"/>
    <col min="29" max="30" width="9.140625" style="6"/>
    <col min="31" max="31" width="9.7109375" style="6" bestFit="1" customWidth="1"/>
    <col min="32" max="16384" width="9.140625" style="6"/>
  </cols>
  <sheetData>
    <row r="1" spans="1:18">
      <c r="A1" s="6"/>
    </row>
    <row r="2" spans="1:18" ht="31.5">
      <c r="A2" s="6"/>
      <c r="B2" s="706" t="s">
        <v>180</v>
      </c>
      <c r="C2" s="707"/>
      <c r="D2" s="707"/>
      <c r="E2" s="707"/>
      <c r="F2" s="707"/>
      <c r="G2" s="707"/>
      <c r="H2" s="707"/>
      <c r="I2" s="707"/>
      <c r="J2" s="707"/>
      <c r="K2" s="707"/>
      <c r="L2" s="707"/>
      <c r="M2" s="707"/>
      <c r="N2" s="707"/>
      <c r="O2" s="708"/>
      <c r="P2" s="320"/>
    </row>
    <row r="3" spans="1:18">
      <c r="A3" s="6"/>
    </row>
    <row r="4" spans="1:18">
      <c r="A4" s="6"/>
      <c r="Q4" s="8"/>
    </row>
    <row r="5" spans="1:18">
      <c r="A5" s="6"/>
      <c r="B5" s="9" t="s">
        <v>181</v>
      </c>
      <c r="C5" s="10" t="s">
        <v>20</v>
      </c>
      <c r="D5" s="10" t="s">
        <v>21</v>
      </c>
      <c r="E5" s="10" t="s">
        <v>22</v>
      </c>
      <c r="F5" s="10" t="s">
        <v>23</v>
      </c>
      <c r="G5" s="10" t="s">
        <v>24</v>
      </c>
      <c r="H5" s="10" t="s">
        <v>25</v>
      </c>
      <c r="I5" s="10" t="s">
        <v>26</v>
      </c>
      <c r="J5" s="10" t="s">
        <v>27</v>
      </c>
      <c r="K5" s="10" t="s">
        <v>28</v>
      </c>
      <c r="L5" s="10" t="s">
        <v>29</v>
      </c>
      <c r="M5" s="10" t="s">
        <v>30</v>
      </c>
      <c r="N5" s="10" t="s">
        <v>31</v>
      </c>
      <c r="O5" s="10" t="s">
        <v>32</v>
      </c>
      <c r="P5" s="10" t="s">
        <v>81</v>
      </c>
      <c r="Q5" s="10" t="s">
        <v>82</v>
      </c>
    </row>
    <row r="6" spans="1:18">
      <c r="A6" s="6"/>
      <c r="B6" s="7" t="s">
        <v>33</v>
      </c>
      <c r="C6" s="11">
        <v>3333.8666666666668</v>
      </c>
      <c r="D6" s="11">
        <v>1759.7333333333333</v>
      </c>
      <c r="E6" s="11">
        <v>2978.6</v>
      </c>
      <c r="F6" s="11">
        <v>1435.8666666666666</v>
      </c>
      <c r="G6" s="11">
        <v>2365.2000000000003</v>
      </c>
      <c r="H6" s="11">
        <v>3851</v>
      </c>
      <c r="I6" s="11">
        <v>3288</v>
      </c>
      <c r="J6" s="11">
        <v>2750.4</v>
      </c>
      <c r="K6" s="11">
        <v>4759.8666666666668</v>
      </c>
      <c r="L6" s="11">
        <v>2740.3333333333335</v>
      </c>
      <c r="M6" s="11">
        <v>4590.2</v>
      </c>
      <c r="N6" s="11">
        <v>4322.8</v>
      </c>
      <c r="O6" s="11">
        <v>3045.0666666666671</v>
      </c>
      <c r="P6" s="11">
        <f>SUM(C6:O6)</f>
        <v>41220.933333333342</v>
      </c>
      <c r="Q6" s="12">
        <f>AVERAGE(C6:O6)</f>
        <v>3170.8410256410261</v>
      </c>
    </row>
    <row r="7" spans="1:18">
      <c r="A7" s="6"/>
      <c r="B7" s="7" t="s">
        <v>9</v>
      </c>
      <c r="C7" s="11">
        <v>2706.1333333333332</v>
      </c>
      <c r="D7" s="11">
        <v>1197.0666666666666</v>
      </c>
      <c r="E7" s="11">
        <v>2452.9333333333329</v>
      </c>
      <c r="F7" s="11">
        <v>1017.9333333333334</v>
      </c>
      <c r="G7" s="11">
        <v>1714.8</v>
      </c>
      <c r="H7" s="11">
        <v>2936.3999999999996</v>
      </c>
      <c r="I7" s="11">
        <v>2744.2000000000003</v>
      </c>
      <c r="J7" s="11">
        <v>2339.6666666666665</v>
      </c>
      <c r="K7" s="11">
        <v>4451.9333333333334</v>
      </c>
      <c r="L7" s="11">
        <v>2242.2666666666664</v>
      </c>
      <c r="M7" s="11">
        <v>3783.6</v>
      </c>
      <c r="N7" s="11">
        <v>3310.9333333333329</v>
      </c>
      <c r="O7" s="11">
        <v>2302.4</v>
      </c>
      <c r="P7" s="11">
        <f t="shared" ref="P7:P16" si="0">SUM(C7:O7)</f>
        <v>33200.26666666667</v>
      </c>
      <c r="Q7" s="12">
        <f t="shared" ref="Q7:Q16" si="1">AVERAGE(C7:O7)</f>
        <v>2553.8666666666668</v>
      </c>
    </row>
    <row r="8" spans="1:18" s="13" customFormat="1">
      <c r="B8" s="14" t="s">
        <v>34</v>
      </c>
      <c r="C8" s="16">
        <v>2360.3333333333335</v>
      </c>
      <c r="D8" s="16">
        <v>991.33333333333337</v>
      </c>
      <c r="E8" s="16">
        <v>2116.7999999999997</v>
      </c>
      <c r="F8" s="16">
        <v>839.86666666666667</v>
      </c>
      <c r="G8" s="16">
        <v>1467.5333333333335</v>
      </c>
      <c r="H8" s="16">
        <v>2536.9333333333329</v>
      </c>
      <c r="I8" s="16">
        <v>2512.4666666666667</v>
      </c>
      <c r="J8" s="16">
        <v>2115.1333333333332</v>
      </c>
      <c r="K8" s="16">
        <v>3731.9333333333329</v>
      </c>
      <c r="L8" s="16">
        <v>2005.3999999999999</v>
      </c>
      <c r="M8" s="16">
        <v>3126.4666666666667</v>
      </c>
      <c r="N8" s="16">
        <v>2841.4</v>
      </c>
      <c r="O8" s="16">
        <v>2015.9333333333334</v>
      </c>
      <c r="P8" s="16">
        <f t="shared" si="0"/>
        <v>28661.53333333334</v>
      </c>
      <c r="Q8" s="12">
        <f t="shared" si="1"/>
        <v>2204.733333333334</v>
      </c>
    </row>
    <row r="9" spans="1:18" s="13" customFormat="1">
      <c r="B9" s="14" t="s">
        <v>35</v>
      </c>
      <c r="C9" s="16">
        <v>1483.3333333333333</v>
      </c>
      <c r="D9" s="16">
        <v>1184.6666666666667</v>
      </c>
      <c r="E9" s="16">
        <v>1431</v>
      </c>
      <c r="F9" s="16">
        <v>980.33333333333337</v>
      </c>
      <c r="G9" s="16">
        <v>1810</v>
      </c>
      <c r="H9" s="16">
        <v>1908.6666666666667</v>
      </c>
      <c r="I9" s="16">
        <v>1310.3333333333333</v>
      </c>
      <c r="J9" s="16">
        <v>1178</v>
      </c>
      <c r="K9" s="16">
        <v>1837</v>
      </c>
      <c r="L9" s="16">
        <v>1809</v>
      </c>
      <c r="M9" s="16">
        <v>1058</v>
      </c>
      <c r="N9" s="16">
        <v>2096.3333333333335</v>
      </c>
      <c r="O9" s="16">
        <v>1832.6666666666667</v>
      </c>
      <c r="P9" s="16">
        <f t="shared" si="0"/>
        <v>19919.333333333336</v>
      </c>
      <c r="Q9" s="12">
        <f t="shared" si="1"/>
        <v>1532.2564102564104</v>
      </c>
    </row>
    <row r="10" spans="1:18" s="13" customFormat="1">
      <c r="B10" s="627" t="s">
        <v>36</v>
      </c>
      <c r="C10" s="630">
        <f>AVERAGE('CC Data'!$P$8:$R$8)</f>
        <v>2044.7333333333336</v>
      </c>
      <c r="D10" s="630">
        <f>AVERAGE('CC Data'!$P$31:$R$31)</f>
        <v>828.5333333333333</v>
      </c>
      <c r="E10" s="630">
        <f>AVERAGE('CC Data'!$P$54:$R$54)</f>
        <v>1378.9666666666665</v>
      </c>
      <c r="F10" s="630">
        <f>AVERAGE('CC Data'!$P$77:$R$77)</f>
        <v>670.9</v>
      </c>
      <c r="G10" s="630">
        <f>AVERAGE('CC Data'!$P$100:$R$100)</f>
        <v>1008.3000000000001</v>
      </c>
      <c r="H10" s="630">
        <f>AVERAGE('CC Data'!$P$123:$R$123)</f>
        <v>1822.9333333333332</v>
      </c>
      <c r="I10" s="630">
        <f>AVERAGE('CC Data'!$P$146:$R$146)</f>
        <v>1668.0666666666666</v>
      </c>
      <c r="J10" s="630">
        <f>AVERAGE('CC Data'!$P$169:$R$169)</f>
        <v>1722.9666666666665</v>
      </c>
      <c r="K10" s="630">
        <f>AVERAGE('CC Data'!$P$192:$R$192)</f>
        <v>2631.7333333333336</v>
      </c>
      <c r="L10" s="630">
        <f>AVERAGE('CC Data'!$P$215:$R$215)</f>
        <v>1736.7333333333336</v>
      </c>
      <c r="M10" s="630">
        <f>AVERAGE('CC Data'!$P$238:$R$238)</f>
        <v>1780.7333333333333</v>
      </c>
      <c r="N10" s="630">
        <f>AVERAGE('CC Data'!$P$261:$R$261)</f>
        <v>2072.8666666666668</v>
      </c>
      <c r="O10" s="631">
        <f>AVERAGE('CC Data'!$P$284:$R$284)</f>
        <v>1626.4333333333334</v>
      </c>
      <c r="P10" s="16">
        <f t="shared" si="0"/>
        <v>20993.9</v>
      </c>
      <c r="Q10" s="12">
        <f t="shared" si="1"/>
        <v>1614.9153846153847</v>
      </c>
      <c r="R10" s="35"/>
    </row>
    <row r="11" spans="1:18" s="5" customFormat="1">
      <c r="B11" s="7" t="s">
        <v>37</v>
      </c>
      <c r="C11" s="16">
        <v>212.4</v>
      </c>
      <c r="D11" s="16">
        <v>67</v>
      </c>
      <c r="E11" s="16">
        <v>77.399999999999991</v>
      </c>
      <c r="F11" s="16">
        <v>62.199999999999996</v>
      </c>
      <c r="G11" s="16">
        <v>66.600000000000009</v>
      </c>
      <c r="H11" s="16">
        <v>21.333333333333332</v>
      </c>
      <c r="I11" s="16">
        <v>290.59999999999997</v>
      </c>
      <c r="J11" s="16">
        <v>366.40000000000003</v>
      </c>
      <c r="K11" s="16">
        <v>36.999999999999993</v>
      </c>
      <c r="L11" s="16">
        <v>144.80000000000001</v>
      </c>
      <c r="M11" s="16">
        <v>69.333333333333329</v>
      </c>
      <c r="N11" s="16">
        <v>256.4666666666667</v>
      </c>
      <c r="O11" s="16">
        <v>106.06666666666666</v>
      </c>
      <c r="P11" s="16">
        <f t="shared" si="0"/>
        <v>1777.6</v>
      </c>
      <c r="Q11" s="12">
        <f t="shared" si="1"/>
        <v>136.73846153846154</v>
      </c>
      <c r="R11" s="35"/>
    </row>
    <row r="12" spans="1:18" s="5" customFormat="1">
      <c r="B12" s="7" t="s">
        <v>38</v>
      </c>
      <c r="C12" s="16">
        <v>418.59999999999997</v>
      </c>
      <c r="D12" s="16">
        <v>506.4666666666667</v>
      </c>
      <c r="E12" s="16">
        <v>222.73333333333335</v>
      </c>
      <c r="F12" s="16">
        <v>156.79999999999998</v>
      </c>
      <c r="G12" s="16">
        <v>110.53333333333335</v>
      </c>
      <c r="H12" s="16">
        <v>222.06666666666669</v>
      </c>
      <c r="I12" s="16">
        <v>142.26666666666665</v>
      </c>
      <c r="J12" s="16">
        <v>478.13333333333338</v>
      </c>
      <c r="K12" s="16">
        <v>1118.0666666666666</v>
      </c>
      <c r="L12" s="16">
        <v>198.53333333333333</v>
      </c>
      <c r="M12" s="16">
        <v>363.26666666666665</v>
      </c>
      <c r="N12" s="16">
        <v>493.5333333333333</v>
      </c>
      <c r="O12" s="16">
        <v>496.06666666666666</v>
      </c>
      <c r="P12" s="16">
        <f t="shared" si="0"/>
        <v>4927.0666666666666</v>
      </c>
      <c r="Q12" s="12">
        <f t="shared" si="1"/>
        <v>379.00512820512819</v>
      </c>
      <c r="R12" s="35"/>
    </row>
    <row r="13" spans="1:18" s="5" customFormat="1">
      <c r="B13" s="7" t="s">
        <v>39</v>
      </c>
      <c r="C13" s="16">
        <v>445</v>
      </c>
      <c r="D13" s="16">
        <v>228.66666666666666</v>
      </c>
      <c r="E13" s="16">
        <v>243.66666666666666</v>
      </c>
      <c r="F13" s="16">
        <v>127.33333333333333</v>
      </c>
      <c r="G13" s="16">
        <v>184</v>
      </c>
      <c r="H13" s="16">
        <v>137</v>
      </c>
      <c r="I13" s="16">
        <v>300</v>
      </c>
      <c r="J13" s="16">
        <v>465.66666666666669</v>
      </c>
      <c r="K13" s="16">
        <v>365.66666666666669</v>
      </c>
      <c r="L13" s="16">
        <v>330.33333333333331</v>
      </c>
      <c r="M13" s="16">
        <v>309</v>
      </c>
      <c r="N13" s="16">
        <v>376.33333333333331</v>
      </c>
      <c r="O13" s="16">
        <v>439.66666666666669</v>
      </c>
      <c r="P13" s="16">
        <f t="shared" si="0"/>
        <v>3952.333333333333</v>
      </c>
      <c r="Q13" s="12">
        <f t="shared" si="1"/>
        <v>304.02564102564099</v>
      </c>
    </row>
    <row r="14" spans="1:18" s="5" customFormat="1">
      <c r="B14" s="7" t="s">
        <v>15</v>
      </c>
      <c r="C14" s="16">
        <v>586.66666666666663</v>
      </c>
      <c r="D14" s="16">
        <v>239</v>
      </c>
      <c r="E14" s="16">
        <v>508.33333333333331</v>
      </c>
      <c r="F14" s="16">
        <v>177.66666666666666</v>
      </c>
      <c r="G14" s="16">
        <v>322.66666666666669</v>
      </c>
      <c r="H14" s="16">
        <v>667.66666666666663</v>
      </c>
      <c r="I14" s="16">
        <v>591.66666666666663</v>
      </c>
      <c r="J14" s="16">
        <v>472.66666666666669</v>
      </c>
      <c r="K14" s="16">
        <v>909.33333333333337</v>
      </c>
      <c r="L14" s="16">
        <v>410.33333333333331</v>
      </c>
      <c r="M14" s="16">
        <v>641.33333333333337</v>
      </c>
      <c r="N14" s="16">
        <v>630</v>
      </c>
      <c r="O14" s="16">
        <v>445.33333333333331</v>
      </c>
      <c r="P14" s="16">
        <f t="shared" si="0"/>
        <v>6602.6666666666652</v>
      </c>
      <c r="Q14" s="12">
        <f t="shared" si="1"/>
        <v>507.8974358974358</v>
      </c>
    </row>
    <row r="15" spans="1:18" s="5" customFormat="1">
      <c r="B15" s="7" t="s">
        <v>40</v>
      </c>
      <c r="C15" s="16">
        <v>66924.096666666665</v>
      </c>
      <c r="D15" s="16">
        <v>14515.9</v>
      </c>
      <c r="E15" s="16">
        <v>64763.584333333332</v>
      </c>
      <c r="F15" s="16">
        <v>9035.7333333333336</v>
      </c>
      <c r="G15" s="16">
        <v>23815.739666666665</v>
      </c>
      <c r="H15" s="16">
        <v>24798.083333333332</v>
      </c>
      <c r="I15" s="16">
        <v>35082.583333333336</v>
      </c>
      <c r="J15" s="16">
        <v>62071.340000000004</v>
      </c>
      <c r="K15" s="16">
        <v>48320.1</v>
      </c>
      <c r="L15" s="16">
        <v>114130.90271694826</v>
      </c>
      <c r="M15" s="16">
        <v>54425.152533333341</v>
      </c>
      <c r="N15" s="16">
        <v>268657.51666666666</v>
      </c>
      <c r="O15" s="16">
        <v>68832.06666666668</v>
      </c>
      <c r="P15" s="16">
        <f t="shared" si="0"/>
        <v>855372.79925028165</v>
      </c>
      <c r="Q15" s="12">
        <f t="shared" si="1"/>
        <v>65797.907634637057</v>
      </c>
    </row>
    <row r="16" spans="1:18" s="5" customFormat="1">
      <c r="B16" s="627" t="s">
        <v>41</v>
      </c>
      <c r="C16" s="628">
        <f>AVERAGE('CC Data'!$P$14:$R$14)</f>
        <v>25.559021735264292</v>
      </c>
      <c r="D16" s="628">
        <f>AVERAGE('CC Data'!$P$37:$R$37)</f>
        <v>25.993310022599143</v>
      </c>
      <c r="E16" s="628">
        <f>AVERAGE('CC Data'!$P$60:$R$60)</f>
        <v>21.370729345576603</v>
      </c>
      <c r="F16" s="628">
        <f>AVERAGE('CC Data'!$P$83:$R$83)</f>
        <v>26.888124765971288</v>
      </c>
      <c r="G16" s="628">
        <f>AVERAGE('CC Data'!$P$106:$R$106)</f>
        <v>22.609093666450661</v>
      </c>
      <c r="H16" s="628">
        <f>AVERAGE('CC Data'!$P$129:$R$129)</f>
        <v>26.527863809598539</v>
      </c>
      <c r="I16" s="628">
        <f>AVERAGE('CC Data'!$P$152:$R$152)</f>
        <v>21.598148755989627</v>
      </c>
      <c r="J16" s="628">
        <f>AVERAGE('CC Data'!$P$175:$R$175)</f>
        <v>29.795530019632793</v>
      </c>
      <c r="K16" s="628">
        <f>AVERAGE('CC Data'!$P$198:$R$198)</f>
        <v>23.535530267586129</v>
      </c>
      <c r="L16" s="628">
        <f>AVERAGE('CC Data'!$P$221:$R$221)</f>
        <v>30.611610416442733</v>
      </c>
      <c r="M16" s="628">
        <f>AVERAGE('CC Data'!$P$244:$R$244)</f>
        <v>16.197771018290094</v>
      </c>
      <c r="N16" s="628">
        <f>AVERAGE('CC Data'!$P$267:$R$267)</f>
        <v>23.813237666102925</v>
      </c>
      <c r="O16" s="629">
        <f>AVERAGE('CC Data'!$P$290:$R$290)</f>
        <v>26.543272273775742</v>
      </c>
      <c r="P16" s="18">
        <f t="shared" si="0"/>
        <v>321.04324376328054</v>
      </c>
      <c r="Q16" s="19">
        <f t="shared" si="1"/>
        <v>24.695634135636965</v>
      </c>
    </row>
    <row r="17" spans="1:29" s="5" customFormat="1">
      <c r="B17" s="20"/>
      <c r="C17" s="21"/>
      <c r="D17" s="21"/>
      <c r="E17" s="21"/>
      <c r="F17" s="21"/>
      <c r="G17" s="21"/>
      <c r="H17" s="21"/>
      <c r="I17" s="21"/>
      <c r="J17" s="21"/>
      <c r="K17" s="21"/>
      <c r="L17" s="21"/>
      <c r="M17" s="21"/>
      <c r="N17" s="21"/>
      <c r="O17" s="21"/>
      <c r="P17" s="22"/>
    </row>
    <row r="18" spans="1:29" s="5" customFormat="1">
      <c r="A18" s="23" t="s">
        <v>139</v>
      </c>
      <c r="B18" s="9" t="s">
        <v>182</v>
      </c>
      <c r="C18" s="24" t="s">
        <v>20</v>
      </c>
      <c r="D18" s="24" t="s">
        <v>21</v>
      </c>
      <c r="E18" s="24" t="s">
        <v>22</v>
      </c>
      <c r="F18" s="24" t="s">
        <v>23</v>
      </c>
      <c r="G18" s="24" t="s">
        <v>24</v>
      </c>
      <c r="H18" s="24" t="s">
        <v>25</v>
      </c>
      <c r="I18" s="24" t="s">
        <v>26</v>
      </c>
      <c r="J18" s="24" t="s">
        <v>27</v>
      </c>
      <c r="K18" s="24" t="s">
        <v>28</v>
      </c>
      <c r="L18" s="24" t="s">
        <v>29</v>
      </c>
      <c r="M18" s="24" t="s">
        <v>30</v>
      </c>
      <c r="N18" s="24" t="s">
        <v>31</v>
      </c>
      <c r="O18" s="24" t="s">
        <v>32</v>
      </c>
      <c r="P18" s="24" t="s">
        <v>81</v>
      </c>
    </row>
    <row r="19" spans="1:29" s="5" customFormat="1">
      <c r="A19" s="25">
        <v>6.1</v>
      </c>
      <c r="B19" s="7" t="s">
        <v>33</v>
      </c>
      <c r="C19" s="16">
        <f t="shared" ref="C19:O29" si="2">C6/$A19</f>
        <v>546.53551912568309</v>
      </c>
      <c r="D19" s="16">
        <f t="shared" si="2"/>
        <v>288.48087431693989</v>
      </c>
      <c r="E19" s="16">
        <f t="shared" si="2"/>
        <v>488.29508196721315</v>
      </c>
      <c r="F19" s="16">
        <f t="shared" si="2"/>
        <v>235.38797814207649</v>
      </c>
      <c r="G19" s="16">
        <f t="shared" si="2"/>
        <v>387.73770491803288</v>
      </c>
      <c r="H19" s="16">
        <f t="shared" si="2"/>
        <v>631.31147540983613</v>
      </c>
      <c r="I19" s="16">
        <f t="shared" si="2"/>
        <v>539.01639344262298</v>
      </c>
      <c r="J19" s="16">
        <f t="shared" si="2"/>
        <v>450.88524590163939</v>
      </c>
      <c r="K19" s="16">
        <f t="shared" si="2"/>
        <v>780.30601092896177</v>
      </c>
      <c r="L19" s="16">
        <f t="shared" si="2"/>
        <v>449.23497267759569</v>
      </c>
      <c r="M19" s="16">
        <f t="shared" si="2"/>
        <v>752.49180327868851</v>
      </c>
      <c r="N19" s="16">
        <f t="shared" si="2"/>
        <v>708.65573770491812</v>
      </c>
      <c r="O19" s="16">
        <f t="shared" si="2"/>
        <v>499.19125683060116</v>
      </c>
      <c r="P19" s="16">
        <f t="shared" ref="P19:P29" si="3">SUM(C19:O19)</f>
        <v>6757.5300546448098</v>
      </c>
    </row>
    <row r="20" spans="1:29" s="5" customFormat="1">
      <c r="A20" s="25">
        <v>3.3</v>
      </c>
      <c r="B20" s="7" t="s">
        <v>9</v>
      </c>
      <c r="C20" s="16">
        <f t="shared" si="2"/>
        <v>820.04040404040404</v>
      </c>
      <c r="D20" s="16">
        <f t="shared" si="2"/>
        <v>362.74747474747477</v>
      </c>
      <c r="E20" s="16">
        <f t="shared" si="2"/>
        <v>743.31313131313118</v>
      </c>
      <c r="F20" s="16">
        <f t="shared" si="2"/>
        <v>308.46464646464648</v>
      </c>
      <c r="G20" s="16">
        <f t="shared" si="2"/>
        <v>519.63636363636363</v>
      </c>
      <c r="H20" s="16">
        <f t="shared" si="2"/>
        <v>889.81818181818176</v>
      </c>
      <c r="I20" s="16">
        <f t="shared" si="2"/>
        <v>831.57575757575773</v>
      </c>
      <c r="J20" s="16">
        <f t="shared" si="2"/>
        <v>708.98989898989896</v>
      </c>
      <c r="K20" s="16">
        <f t="shared" si="2"/>
        <v>1349.0707070707072</v>
      </c>
      <c r="L20" s="16">
        <f t="shared" si="2"/>
        <v>679.47474747474746</v>
      </c>
      <c r="M20" s="16">
        <f t="shared" si="2"/>
        <v>1146.5454545454545</v>
      </c>
      <c r="N20" s="16">
        <f t="shared" si="2"/>
        <v>1003.3131313131313</v>
      </c>
      <c r="O20" s="16">
        <f>O7/$A20</f>
        <v>697.69696969696975</v>
      </c>
      <c r="P20" s="16">
        <f t="shared" si="3"/>
        <v>10060.686868686867</v>
      </c>
    </row>
    <row r="21" spans="1:29" s="13" customFormat="1">
      <c r="A21" s="25">
        <v>2.2999999999999998</v>
      </c>
      <c r="B21" s="14" t="s">
        <v>34</v>
      </c>
      <c r="C21" s="172">
        <f>C8/$A21</f>
        <v>1026.2318840579712</v>
      </c>
      <c r="D21" s="172">
        <f t="shared" si="2"/>
        <v>431.01449275362324</v>
      </c>
      <c r="E21" s="172">
        <f t="shared" si="2"/>
        <v>920.3478260869565</v>
      </c>
      <c r="F21" s="172">
        <f t="shared" si="2"/>
        <v>365.15942028985512</v>
      </c>
      <c r="G21" s="172">
        <f t="shared" si="2"/>
        <v>638.05797101449286</v>
      </c>
      <c r="H21" s="172">
        <f t="shared" si="2"/>
        <v>1103.014492753623</v>
      </c>
      <c r="I21" s="172">
        <f t="shared" si="2"/>
        <v>1092.376811594203</v>
      </c>
      <c r="J21" s="172">
        <f t="shared" si="2"/>
        <v>919.62318840579712</v>
      </c>
      <c r="K21" s="172">
        <f t="shared" si="2"/>
        <v>1622.5797101449275</v>
      </c>
      <c r="L21" s="172">
        <f t="shared" si="2"/>
        <v>871.91304347826087</v>
      </c>
      <c r="M21" s="172">
        <f t="shared" si="2"/>
        <v>1359.3333333333335</v>
      </c>
      <c r="N21" s="172">
        <f t="shared" si="2"/>
        <v>1235.3913043478262</v>
      </c>
      <c r="O21" s="172">
        <f t="shared" si="2"/>
        <v>876.49275362318849</v>
      </c>
      <c r="P21" s="16">
        <f t="shared" si="3"/>
        <v>12461.536231884058</v>
      </c>
    </row>
    <row r="22" spans="1:29" s="13" customFormat="1">
      <c r="A22" s="25">
        <v>2.5</v>
      </c>
      <c r="B22" s="14" t="s">
        <v>35</v>
      </c>
      <c r="C22" s="172">
        <f>C9/$A22</f>
        <v>593.33333333333326</v>
      </c>
      <c r="D22" s="172">
        <f t="shared" si="2"/>
        <v>473.86666666666667</v>
      </c>
      <c r="E22" s="172">
        <f t="shared" si="2"/>
        <v>572.4</v>
      </c>
      <c r="F22" s="172">
        <f t="shared" si="2"/>
        <v>392.13333333333333</v>
      </c>
      <c r="G22" s="172">
        <f t="shared" si="2"/>
        <v>724</v>
      </c>
      <c r="H22" s="172">
        <f t="shared" si="2"/>
        <v>763.4666666666667</v>
      </c>
      <c r="I22" s="172">
        <f t="shared" si="2"/>
        <v>524.13333333333333</v>
      </c>
      <c r="J22" s="172">
        <f t="shared" si="2"/>
        <v>471.2</v>
      </c>
      <c r="K22" s="172">
        <f t="shared" si="2"/>
        <v>734.8</v>
      </c>
      <c r="L22" s="172">
        <f t="shared" si="2"/>
        <v>723.6</v>
      </c>
      <c r="M22" s="172">
        <f t="shared" si="2"/>
        <v>423.2</v>
      </c>
      <c r="N22" s="172">
        <f t="shared" si="2"/>
        <v>838.53333333333342</v>
      </c>
      <c r="O22" s="172">
        <f t="shared" si="2"/>
        <v>733.06666666666672</v>
      </c>
      <c r="P22" s="16">
        <f t="shared" si="3"/>
        <v>7967.7333333333336</v>
      </c>
    </row>
    <row r="23" spans="1:29" s="13" customFormat="1">
      <c r="A23" s="25">
        <v>1.5</v>
      </c>
      <c r="B23" s="14" t="s">
        <v>36</v>
      </c>
      <c r="C23" s="172">
        <f>C10/$A23</f>
        <v>1363.1555555555558</v>
      </c>
      <c r="D23" s="172">
        <f t="shared" si="2"/>
        <v>552.3555555555555</v>
      </c>
      <c r="E23" s="172">
        <f t="shared" si="2"/>
        <v>919.31111111111102</v>
      </c>
      <c r="F23" s="172">
        <f t="shared" si="2"/>
        <v>447.26666666666665</v>
      </c>
      <c r="G23" s="172">
        <f t="shared" si="2"/>
        <v>672.2</v>
      </c>
      <c r="H23" s="172">
        <f t="shared" si="2"/>
        <v>1215.2888888888888</v>
      </c>
      <c r="I23" s="172">
        <f t="shared" si="2"/>
        <v>1112.0444444444445</v>
      </c>
      <c r="J23" s="172">
        <f t="shared" si="2"/>
        <v>1148.6444444444444</v>
      </c>
      <c r="K23" s="172">
        <f t="shared" si="2"/>
        <v>1754.4888888888891</v>
      </c>
      <c r="L23" s="172">
        <f t="shared" si="2"/>
        <v>1157.8222222222223</v>
      </c>
      <c r="M23" s="172">
        <f t="shared" si="2"/>
        <v>1187.1555555555556</v>
      </c>
      <c r="N23" s="172">
        <f t="shared" si="2"/>
        <v>1381.9111111111113</v>
      </c>
      <c r="O23" s="172">
        <f t="shared" si="2"/>
        <v>1084.288888888889</v>
      </c>
      <c r="P23" s="16">
        <f t="shared" si="3"/>
        <v>13995.933333333332</v>
      </c>
    </row>
    <row r="24" spans="1:29" s="5" customFormat="1">
      <c r="A24" s="25">
        <v>2.5</v>
      </c>
      <c r="B24" s="7" t="s">
        <v>37</v>
      </c>
      <c r="C24" s="16">
        <f>C11/$A24</f>
        <v>84.960000000000008</v>
      </c>
      <c r="D24" s="16">
        <f t="shared" si="2"/>
        <v>26.8</v>
      </c>
      <c r="E24" s="16">
        <f t="shared" si="2"/>
        <v>30.959999999999997</v>
      </c>
      <c r="F24" s="16">
        <f t="shared" si="2"/>
        <v>24.88</v>
      </c>
      <c r="G24" s="16">
        <f t="shared" si="2"/>
        <v>26.640000000000004</v>
      </c>
      <c r="H24" s="16">
        <f t="shared" si="2"/>
        <v>8.5333333333333332</v>
      </c>
      <c r="I24" s="16">
        <f t="shared" si="2"/>
        <v>116.23999999999998</v>
      </c>
      <c r="J24" s="16">
        <f t="shared" si="2"/>
        <v>146.56</v>
      </c>
      <c r="K24" s="16">
        <f t="shared" si="2"/>
        <v>14.799999999999997</v>
      </c>
      <c r="L24" s="16">
        <f t="shared" si="2"/>
        <v>57.92</v>
      </c>
      <c r="M24" s="16">
        <f t="shared" si="2"/>
        <v>27.733333333333331</v>
      </c>
      <c r="N24" s="16">
        <f t="shared" si="2"/>
        <v>102.58666666666667</v>
      </c>
      <c r="O24" s="16">
        <f t="shared" si="2"/>
        <v>42.426666666666662</v>
      </c>
      <c r="P24" s="16">
        <f t="shared" si="3"/>
        <v>711.04</v>
      </c>
    </row>
    <row r="25" spans="1:29" s="5" customFormat="1">
      <c r="A25" s="25">
        <v>3</v>
      </c>
      <c r="B25" s="7" t="s">
        <v>38</v>
      </c>
      <c r="C25" s="16">
        <f t="shared" si="2"/>
        <v>139.53333333333333</v>
      </c>
      <c r="D25" s="16">
        <f t="shared" si="2"/>
        <v>168.82222222222222</v>
      </c>
      <c r="E25" s="16">
        <f t="shared" si="2"/>
        <v>74.244444444444454</v>
      </c>
      <c r="F25" s="16">
        <f t="shared" si="2"/>
        <v>52.266666666666659</v>
      </c>
      <c r="G25" s="16">
        <f t="shared" si="2"/>
        <v>36.844444444444449</v>
      </c>
      <c r="H25" s="16">
        <f t="shared" si="2"/>
        <v>74.022222222222226</v>
      </c>
      <c r="I25" s="16">
        <f t="shared" si="2"/>
        <v>47.422222222222217</v>
      </c>
      <c r="J25" s="16">
        <f t="shared" si="2"/>
        <v>159.37777777777779</v>
      </c>
      <c r="K25" s="16">
        <f t="shared" si="2"/>
        <v>372.68888888888887</v>
      </c>
      <c r="L25" s="16">
        <f t="shared" si="2"/>
        <v>66.177777777777777</v>
      </c>
      <c r="M25" s="16">
        <f t="shared" si="2"/>
        <v>121.08888888888889</v>
      </c>
      <c r="N25" s="16">
        <f t="shared" si="2"/>
        <v>164.51111111111109</v>
      </c>
      <c r="O25" s="16">
        <f t="shared" si="2"/>
        <v>165.35555555555555</v>
      </c>
      <c r="P25" s="16">
        <f>SUM(C25:O25)</f>
        <v>1642.3555555555556</v>
      </c>
    </row>
    <row r="26" spans="1:29" s="5" customFormat="1">
      <c r="A26" s="25">
        <v>0.4</v>
      </c>
      <c r="B26" s="7" t="s">
        <v>39</v>
      </c>
      <c r="C26" s="16">
        <f t="shared" si="2"/>
        <v>1112.5</v>
      </c>
      <c r="D26" s="16">
        <f t="shared" si="2"/>
        <v>571.66666666666663</v>
      </c>
      <c r="E26" s="16">
        <f t="shared" si="2"/>
        <v>609.16666666666663</v>
      </c>
      <c r="F26" s="16">
        <f t="shared" si="2"/>
        <v>318.33333333333331</v>
      </c>
      <c r="G26" s="16">
        <f t="shared" si="2"/>
        <v>460</v>
      </c>
      <c r="H26" s="16">
        <f t="shared" si="2"/>
        <v>342.5</v>
      </c>
      <c r="I26" s="16">
        <f t="shared" si="2"/>
        <v>750</v>
      </c>
      <c r="J26" s="16">
        <f t="shared" si="2"/>
        <v>1164.1666666666667</v>
      </c>
      <c r="K26" s="16">
        <f t="shared" si="2"/>
        <v>914.16666666666663</v>
      </c>
      <c r="L26" s="16">
        <f t="shared" si="2"/>
        <v>825.83333333333326</v>
      </c>
      <c r="M26" s="16">
        <f t="shared" si="2"/>
        <v>772.5</v>
      </c>
      <c r="N26" s="16">
        <f t="shared" si="2"/>
        <v>940.83333333333326</v>
      </c>
      <c r="O26" s="16">
        <f t="shared" si="2"/>
        <v>1099.1666666666667</v>
      </c>
      <c r="P26" s="16">
        <f t="shared" si="3"/>
        <v>9880.8333333333321</v>
      </c>
    </row>
    <row r="27" spans="1:29" s="5" customFormat="1">
      <c r="A27" s="25">
        <v>1.5</v>
      </c>
      <c r="B27" s="7" t="s">
        <v>15</v>
      </c>
      <c r="C27" s="16">
        <f t="shared" si="2"/>
        <v>391.11111111111109</v>
      </c>
      <c r="D27" s="16">
        <f t="shared" si="2"/>
        <v>159.33333333333334</v>
      </c>
      <c r="E27" s="16">
        <f t="shared" si="2"/>
        <v>338.88888888888886</v>
      </c>
      <c r="F27" s="16">
        <f t="shared" si="2"/>
        <v>118.44444444444444</v>
      </c>
      <c r="G27" s="16">
        <f t="shared" si="2"/>
        <v>215.11111111111111</v>
      </c>
      <c r="H27" s="16">
        <f t="shared" si="2"/>
        <v>445.11111111111109</v>
      </c>
      <c r="I27" s="16">
        <f t="shared" si="2"/>
        <v>394.4444444444444</v>
      </c>
      <c r="J27" s="16">
        <f t="shared" si="2"/>
        <v>315.11111111111114</v>
      </c>
      <c r="K27" s="16">
        <f t="shared" si="2"/>
        <v>606.22222222222229</v>
      </c>
      <c r="L27" s="16">
        <f t="shared" si="2"/>
        <v>273.55555555555554</v>
      </c>
      <c r="M27" s="16">
        <f t="shared" si="2"/>
        <v>427.5555555555556</v>
      </c>
      <c r="N27" s="16">
        <f t="shared" si="2"/>
        <v>420</v>
      </c>
      <c r="O27" s="16">
        <f t="shared" si="2"/>
        <v>296.88888888888886</v>
      </c>
      <c r="P27" s="16">
        <f t="shared" si="3"/>
        <v>4401.7777777777774</v>
      </c>
      <c r="AC27" s="5" t="s">
        <v>14</v>
      </c>
    </row>
    <row r="28" spans="1:29" s="5" customFormat="1">
      <c r="A28" s="25">
        <v>157</v>
      </c>
      <c r="B28" s="7" t="s">
        <v>40</v>
      </c>
      <c r="C28" s="16">
        <f t="shared" si="2"/>
        <v>426.2681316348195</v>
      </c>
      <c r="D28" s="16">
        <f t="shared" si="2"/>
        <v>92.457961783439487</v>
      </c>
      <c r="E28" s="16">
        <f t="shared" si="2"/>
        <v>412.50690658174096</v>
      </c>
      <c r="F28" s="16">
        <f t="shared" si="2"/>
        <v>57.552441613588115</v>
      </c>
      <c r="G28" s="16">
        <f t="shared" si="2"/>
        <v>151.69260934182589</v>
      </c>
      <c r="H28" s="16">
        <f t="shared" si="2"/>
        <v>157.94957537154988</v>
      </c>
      <c r="I28" s="16">
        <f t="shared" si="2"/>
        <v>223.45594479830149</v>
      </c>
      <c r="J28" s="16">
        <f t="shared" si="2"/>
        <v>395.35885350318472</v>
      </c>
      <c r="K28" s="16">
        <f t="shared" si="2"/>
        <v>307.77133757961781</v>
      </c>
      <c r="L28" s="16">
        <f t="shared" si="2"/>
        <v>726.948424948715</v>
      </c>
      <c r="M28" s="16">
        <f t="shared" si="2"/>
        <v>346.65702250530791</v>
      </c>
      <c r="N28" s="16">
        <f t="shared" si="2"/>
        <v>1711.1943736730361</v>
      </c>
      <c r="O28" s="16">
        <f t="shared" si="2"/>
        <v>438.4208067940553</v>
      </c>
      <c r="P28" s="16">
        <f t="shared" si="3"/>
        <v>5448.2343901291824</v>
      </c>
      <c r="AC28" s="5" t="s">
        <v>14</v>
      </c>
    </row>
    <row r="29" spans="1:29" s="5" customFormat="1">
      <c r="A29" s="25">
        <v>0.05</v>
      </c>
      <c r="B29" s="17" t="s">
        <v>41</v>
      </c>
      <c r="C29" s="26">
        <f t="shared" si="2"/>
        <v>511.18043470528579</v>
      </c>
      <c r="D29" s="26">
        <f t="shared" si="2"/>
        <v>519.86620045198288</v>
      </c>
      <c r="E29" s="26">
        <f t="shared" si="2"/>
        <v>427.41458691153201</v>
      </c>
      <c r="F29" s="26">
        <f t="shared" si="2"/>
        <v>537.76249531942574</v>
      </c>
      <c r="G29" s="26">
        <f t="shared" si="2"/>
        <v>452.18187332901323</v>
      </c>
      <c r="H29" s="26">
        <f t="shared" si="2"/>
        <v>530.5572761919708</v>
      </c>
      <c r="I29" s="26">
        <f t="shared" si="2"/>
        <v>431.96297511979253</v>
      </c>
      <c r="J29" s="26">
        <f t="shared" si="2"/>
        <v>595.91060039265585</v>
      </c>
      <c r="K29" s="26">
        <f t="shared" si="2"/>
        <v>470.71060535172256</v>
      </c>
      <c r="L29" s="26">
        <f t="shared" si="2"/>
        <v>612.23220832885465</v>
      </c>
      <c r="M29" s="26">
        <f t="shared" si="2"/>
        <v>323.95542036580184</v>
      </c>
      <c r="N29" s="26">
        <f t="shared" si="2"/>
        <v>476.26475332205848</v>
      </c>
      <c r="O29" s="26">
        <f t="shared" si="2"/>
        <v>530.86544547551478</v>
      </c>
      <c r="P29" s="26">
        <f t="shared" si="3"/>
        <v>6420.8648752656118</v>
      </c>
      <c r="AC29" s="5" t="s">
        <v>14</v>
      </c>
    </row>
    <row r="30" spans="1:29" s="5" customFormat="1">
      <c r="B30" s="27"/>
      <c r="C30" s="28"/>
      <c r="D30" s="29"/>
      <c r="E30" s="30" t="s">
        <v>14</v>
      </c>
      <c r="F30" s="30"/>
      <c r="G30" s="30"/>
      <c r="H30" s="30"/>
      <c r="I30" s="30"/>
      <c r="J30" s="30"/>
      <c r="K30" s="30"/>
      <c r="L30" s="30"/>
      <c r="M30" s="30"/>
      <c r="N30" s="30"/>
      <c r="O30" s="30"/>
      <c r="P30" s="30"/>
      <c r="R30" s="31"/>
      <c r="AC30" s="5" t="s">
        <v>14</v>
      </c>
    </row>
    <row r="31" spans="1:29" s="5" customFormat="1">
      <c r="B31" s="9" t="s">
        <v>18</v>
      </c>
      <c r="C31" s="24" t="s">
        <v>20</v>
      </c>
      <c r="D31" s="24" t="s">
        <v>21</v>
      </c>
      <c r="E31" s="24" t="s">
        <v>22</v>
      </c>
      <c r="F31" s="24" t="s">
        <v>23</v>
      </c>
      <c r="G31" s="24" t="s">
        <v>24</v>
      </c>
      <c r="H31" s="24" t="s">
        <v>25</v>
      </c>
      <c r="I31" s="24" t="s">
        <v>26</v>
      </c>
      <c r="J31" s="24" t="s">
        <v>27</v>
      </c>
      <c r="K31" s="24" t="s">
        <v>28</v>
      </c>
      <c r="L31" s="24" t="s">
        <v>29</v>
      </c>
      <c r="M31" s="24" t="s">
        <v>30</v>
      </c>
      <c r="N31" s="24" t="s">
        <v>31</v>
      </c>
      <c r="O31" s="24" t="s">
        <v>32</v>
      </c>
      <c r="P31" s="24" t="s">
        <v>84</v>
      </c>
      <c r="Q31" s="13"/>
      <c r="R31" s="5" t="s">
        <v>14</v>
      </c>
      <c r="S31" s="13"/>
      <c r="AC31" s="5" t="s">
        <v>14</v>
      </c>
    </row>
    <row r="32" spans="1:29" s="5" customFormat="1">
      <c r="B32" s="7" t="s">
        <v>33</v>
      </c>
      <c r="C32" s="337">
        <v>0.03</v>
      </c>
      <c r="D32" s="338">
        <v>0.03</v>
      </c>
      <c r="E32" s="338">
        <v>0.03</v>
      </c>
      <c r="F32" s="338">
        <v>0.03</v>
      </c>
      <c r="G32" s="338">
        <v>0.03</v>
      </c>
      <c r="H32" s="338">
        <v>0.03</v>
      </c>
      <c r="I32" s="338">
        <v>0.03</v>
      </c>
      <c r="J32" s="338">
        <v>0.03</v>
      </c>
      <c r="K32" s="338">
        <v>0.03</v>
      </c>
      <c r="L32" s="338">
        <v>0.03</v>
      </c>
      <c r="M32" s="338">
        <v>0.03</v>
      </c>
      <c r="N32" s="338">
        <v>0.03</v>
      </c>
      <c r="O32" s="339">
        <v>0.03</v>
      </c>
      <c r="P32" s="32">
        <f t="shared" ref="P32:P42" si="4">AVERAGE(C32:O32)</f>
        <v>3.0000000000000009E-2</v>
      </c>
      <c r="Q32" s="13"/>
      <c r="S32" s="13"/>
      <c r="AC32" s="5" t="s">
        <v>14</v>
      </c>
    </row>
    <row r="33" spans="2:29" s="5" customFormat="1">
      <c r="B33" s="7" t="s">
        <v>9</v>
      </c>
      <c r="C33" s="340">
        <v>0.05</v>
      </c>
      <c r="D33" s="341">
        <v>0.05</v>
      </c>
      <c r="E33" s="341">
        <v>0.05</v>
      </c>
      <c r="F33" s="341">
        <v>0.05</v>
      </c>
      <c r="G33" s="341">
        <v>0.05</v>
      </c>
      <c r="H33" s="341">
        <v>0.05</v>
      </c>
      <c r="I33" s="341">
        <v>0.05</v>
      </c>
      <c r="J33" s="341">
        <v>0.05</v>
      </c>
      <c r="K33" s="341">
        <v>0.05</v>
      </c>
      <c r="L33" s="341">
        <v>0.05</v>
      </c>
      <c r="M33" s="341">
        <v>0.05</v>
      </c>
      <c r="N33" s="341">
        <v>0.05</v>
      </c>
      <c r="O33" s="342">
        <v>0.05</v>
      </c>
      <c r="P33" s="32">
        <f t="shared" si="4"/>
        <v>0.05</v>
      </c>
      <c r="Q33" s="13"/>
      <c r="S33" s="13"/>
      <c r="AC33" s="5" t="s">
        <v>14</v>
      </c>
    </row>
    <row r="34" spans="2:29" s="13" customFormat="1">
      <c r="B34" s="14" t="s">
        <v>34</v>
      </c>
      <c r="C34" s="343">
        <v>7.0000000000000007E-2</v>
      </c>
      <c r="D34" s="344">
        <v>7.0000000000000007E-2</v>
      </c>
      <c r="E34" s="344">
        <v>7.0000000000000007E-2</v>
      </c>
      <c r="F34" s="344">
        <v>7.0000000000000007E-2</v>
      </c>
      <c r="G34" s="344">
        <v>7.0000000000000007E-2</v>
      </c>
      <c r="H34" s="344">
        <v>7.0000000000000007E-2</v>
      </c>
      <c r="I34" s="344">
        <v>7.0000000000000007E-2</v>
      </c>
      <c r="J34" s="344">
        <v>7.0000000000000007E-2</v>
      </c>
      <c r="K34" s="344">
        <v>7.0000000000000007E-2</v>
      </c>
      <c r="L34" s="344">
        <v>7.0000000000000007E-2</v>
      </c>
      <c r="M34" s="344">
        <v>7.0000000000000007E-2</v>
      </c>
      <c r="N34" s="344">
        <v>7.0000000000000007E-2</v>
      </c>
      <c r="O34" s="345">
        <v>7.0000000000000007E-2</v>
      </c>
      <c r="P34" s="32">
        <f t="shared" si="4"/>
        <v>7.0000000000000034E-2</v>
      </c>
      <c r="R34" s="5"/>
      <c r="AC34" s="13" t="s">
        <v>14</v>
      </c>
    </row>
    <row r="35" spans="2:29" s="13" customFormat="1">
      <c r="B35" s="14" t="s">
        <v>35</v>
      </c>
      <c r="C35" s="33">
        <v>0.05</v>
      </c>
      <c r="D35" s="33">
        <v>0.05</v>
      </c>
      <c r="E35" s="33">
        <v>7.4999999999999997E-2</v>
      </c>
      <c r="F35" s="33">
        <v>0.1</v>
      </c>
      <c r="G35" s="33">
        <v>7.4999999999999997E-2</v>
      </c>
      <c r="H35" s="33">
        <v>7.4999999999999997E-2</v>
      </c>
      <c r="I35" s="33">
        <v>0.15</v>
      </c>
      <c r="J35" s="33">
        <v>0.1</v>
      </c>
      <c r="K35" s="33">
        <v>0.1</v>
      </c>
      <c r="L35" s="33">
        <v>0.15</v>
      </c>
      <c r="M35" s="33">
        <v>7.4999999999999997E-2</v>
      </c>
      <c r="N35" s="33">
        <v>0.05</v>
      </c>
      <c r="O35" s="33">
        <v>0.1</v>
      </c>
      <c r="P35" s="32">
        <f t="shared" si="4"/>
        <v>8.8461538461538466E-2</v>
      </c>
      <c r="Q35" s="32"/>
      <c r="AC35" s="13" t="s">
        <v>14</v>
      </c>
    </row>
    <row r="36" spans="2:29" s="13" customFormat="1">
      <c r="B36" s="14" t="s">
        <v>36</v>
      </c>
      <c r="C36" s="337">
        <v>0.22500000000000001</v>
      </c>
      <c r="D36" s="338">
        <v>0.22500000000000001</v>
      </c>
      <c r="E36" s="338">
        <v>0.22500000000000001</v>
      </c>
      <c r="F36" s="338">
        <v>0.22500000000000001</v>
      </c>
      <c r="G36" s="338">
        <v>0.22500000000000001</v>
      </c>
      <c r="H36" s="338">
        <v>0.22500000000000001</v>
      </c>
      <c r="I36" s="338">
        <v>0.22500000000000001</v>
      </c>
      <c r="J36" s="338">
        <v>0.22500000000000001</v>
      </c>
      <c r="K36" s="338">
        <v>0.22500000000000001</v>
      </c>
      <c r="L36" s="338">
        <v>0.22500000000000001</v>
      </c>
      <c r="M36" s="338">
        <v>0.22500000000000001</v>
      </c>
      <c r="N36" s="338">
        <v>0.22500000000000001</v>
      </c>
      <c r="O36" s="339">
        <v>0.22500000000000001</v>
      </c>
      <c r="P36" s="32">
        <f t="shared" si="4"/>
        <v>0.22500000000000006</v>
      </c>
      <c r="Q36" s="34"/>
      <c r="AC36" s="13" t="s">
        <v>14</v>
      </c>
    </row>
    <row r="37" spans="2:29" s="5" customFormat="1">
      <c r="B37" s="7" t="s">
        <v>37</v>
      </c>
      <c r="C37" s="340">
        <v>0.1</v>
      </c>
      <c r="D37" s="341">
        <v>2.5000000000000001E-2</v>
      </c>
      <c r="E37" s="341">
        <v>0.17499999999999999</v>
      </c>
      <c r="F37" s="341">
        <v>0.1</v>
      </c>
      <c r="G37" s="341">
        <v>0.1</v>
      </c>
      <c r="H37" s="341">
        <v>0</v>
      </c>
      <c r="I37" s="341">
        <v>0.1</v>
      </c>
      <c r="J37" s="341">
        <v>0.125</v>
      </c>
      <c r="K37" s="341">
        <v>0</v>
      </c>
      <c r="L37" s="341">
        <v>0.1</v>
      </c>
      <c r="M37" s="341">
        <v>2.5000000000000001E-2</v>
      </c>
      <c r="N37" s="341">
        <v>0.05</v>
      </c>
      <c r="O37" s="342">
        <v>2.5000000000000001E-2</v>
      </c>
      <c r="P37" s="32">
        <v>8.3094732132025298E-2</v>
      </c>
      <c r="Q37" s="34"/>
      <c r="R37" s="13"/>
      <c r="S37" s="13"/>
      <c r="AC37" s="5" t="s">
        <v>14</v>
      </c>
    </row>
    <row r="38" spans="2:29" s="5" customFormat="1">
      <c r="B38" s="7" t="s">
        <v>38</v>
      </c>
      <c r="C38" s="343">
        <v>0.1</v>
      </c>
      <c r="D38" s="344">
        <v>0.17499999999999999</v>
      </c>
      <c r="E38" s="344">
        <v>2.5000000000000001E-2</v>
      </c>
      <c r="F38" s="344">
        <v>0.1</v>
      </c>
      <c r="G38" s="344">
        <v>0.1</v>
      </c>
      <c r="H38" s="344">
        <v>0.2</v>
      </c>
      <c r="I38" s="344">
        <v>0.1</v>
      </c>
      <c r="J38" s="344">
        <v>7.4999999999999997E-2</v>
      </c>
      <c r="K38" s="344">
        <v>0.2</v>
      </c>
      <c r="L38" s="344">
        <v>0.1</v>
      </c>
      <c r="M38" s="344">
        <v>0.17499999999999999</v>
      </c>
      <c r="N38" s="344">
        <v>0.15</v>
      </c>
      <c r="O38" s="345">
        <v>0.17499999999999999</v>
      </c>
      <c r="P38" s="32">
        <v>5.1520652483359318E-2</v>
      </c>
      <c r="Q38" s="7"/>
      <c r="R38" s="35"/>
      <c r="AC38" s="5" t="s">
        <v>14</v>
      </c>
    </row>
    <row r="39" spans="2:29" s="5" customFormat="1">
      <c r="B39" s="7" t="s">
        <v>39</v>
      </c>
      <c r="C39" s="33">
        <v>0.15</v>
      </c>
      <c r="D39" s="33">
        <v>0.15</v>
      </c>
      <c r="E39" s="33">
        <v>0.05</v>
      </c>
      <c r="F39" s="33">
        <v>0.125</v>
      </c>
      <c r="G39" s="33">
        <v>0.15</v>
      </c>
      <c r="H39" s="33">
        <v>7.4999999999999997E-2</v>
      </c>
      <c r="I39" s="33">
        <v>7.4999999999999997E-2</v>
      </c>
      <c r="J39" s="33">
        <v>0.15</v>
      </c>
      <c r="K39" s="33">
        <v>7.4999999999999997E-2</v>
      </c>
      <c r="L39" s="33">
        <v>0.05</v>
      </c>
      <c r="M39" s="33">
        <v>0.05</v>
      </c>
      <c r="N39" s="33">
        <v>7.4999999999999997E-2</v>
      </c>
      <c r="O39" s="33">
        <v>7.4999999999999997E-2</v>
      </c>
      <c r="P39" s="32">
        <f t="shared" si="4"/>
        <v>9.6153846153846131E-2</v>
      </c>
      <c r="Q39" s="32"/>
      <c r="R39" s="13"/>
      <c r="S39" s="13"/>
      <c r="AC39" s="5" t="s">
        <v>14</v>
      </c>
    </row>
    <row r="40" spans="2:29" s="5" customFormat="1">
      <c r="B40" s="7" t="s">
        <v>15</v>
      </c>
      <c r="C40" s="33">
        <v>0.1</v>
      </c>
      <c r="D40" s="33">
        <v>0.05</v>
      </c>
      <c r="E40" s="33">
        <v>0.15</v>
      </c>
      <c r="F40" s="33">
        <v>0.1</v>
      </c>
      <c r="G40" s="33">
        <v>0.05</v>
      </c>
      <c r="H40" s="33">
        <v>0.125</v>
      </c>
      <c r="I40" s="33">
        <v>0.1</v>
      </c>
      <c r="J40" s="33">
        <v>0.05</v>
      </c>
      <c r="K40" s="33">
        <v>0.15</v>
      </c>
      <c r="L40" s="33">
        <v>0.1</v>
      </c>
      <c r="M40" s="33">
        <v>0.125</v>
      </c>
      <c r="N40" s="33">
        <v>0.15</v>
      </c>
      <c r="O40" s="33">
        <v>0.15</v>
      </c>
      <c r="P40" s="32">
        <f t="shared" si="4"/>
        <v>0.10769230769230768</v>
      </c>
      <c r="Q40" s="32"/>
      <c r="S40" s="13"/>
      <c r="AC40" s="5" t="s">
        <v>14</v>
      </c>
    </row>
    <row r="41" spans="2:29" s="5" customFormat="1">
      <c r="B41" s="7" t="s">
        <v>40</v>
      </c>
      <c r="C41" s="33">
        <v>7.4999999999999997E-2</v>
      </c>
      <c r="D41" s="33">
        <v>0.125</v>
      </c>
      <c r="E41" s="33">
        <v>0.1</v>
      </c>
      <c r="F41" s="33">
        <v>0.05</v>
      </c>
      <c r="G41" s="33">
        <v>0.1</v>
      </c>
      <c r="H41" s="33">
        <v>0.1</v>
      </c>
      <c r="I41" s="33">
        <v>0.05</v>
      </c>
      <c r="J41" s="33">
        <v>7.4999999999999997E-2</v>
      </c>
      <c r="K41" s="33">
        <v>0.05</v>
      </c>
      <c r="L41" s="33">
        <v>7.4999999999999997E-2</v>
      </c>
      <c r="M41" s="33">
        <v>0.125</v>
      </c>
      <c r="N41" s="33">
        <v>0.1</v>
      </c>
      <c r="O41" s="33">
        <v>0.05</v>
      </c>
      <c r="P41" s="32">
        <f t="shared" si="4"/>
        <v>8.2692307692307704E-2</v>
      </c>
      <c r="Q41" s="31"/>
      <c r="S41" s="13"/>
      <c r="AC41" s="5" t="s">
        <v>14</v>
      </c>
    </row>
    <row r="42" spans="2:29" s="5" customFormat="1">
      <c r="B42" s="17" t="s">
        <v>41</v>
      </c>
      <c r="C42" s="346">
        <v>0.05</v>
      </c>
      <c r="D42" s="347">
        <v>0.05</v>
      </c>
      <c r="E42" s="347">
        <v>0.05</v>
      </c>
      <c r="F42" s="347">
        <v>0.05</v>
      </c>
      <c r="G42" s="347">
        <v>0.05</v>
      </c>
      <c r="H42" s="347">
        <v>0.05</v>
      </c>
      <c r="I42" s="347">
        <v>0.05</v>
      </c>
      <c r="J42" s="347">
        <v>0.05</v>
      </c>
      <c r="K42" s="347">
        <v>0.05</v>
      </c>
      <c r="L42" s="347">
        <v>0.05</v>
      </c>
      <c r="M42" s="347">
        <v>0.05</v>
      </c>
      <c r="N42" s="347">
        <v>0.05</v>
      </c>
      <c r="O42" s="348">
        <v>0.05</v>
      </c>
      <c r="P42" s="36">
        <f t="shared" si="4"/>
        <v>0.05</v>
      </c>
      <c r="Q42" s="32"/>
      <c r="S42" s="13"/>
    </row>
    <row r="43" spans="2:29" s="5" customFormat="1">
      <c r="B43" s="27"/>
      <c r="C43" s="37">
        <f t="shared" ref="C43:O43" si="5">SUM(C32:C42)</f>
        <v>1</v>
      </c>
      <c r="D43" s="37">
        <f t="shared" si="5"/>
        <v>1</v>
      </c>
      <c r="E43" s="37">
        <f t="shared" si="5"/>
        <v>1</v>
      </c>
      <c r="F43" s="37">
        <f t="shared" si="5"/>
        <v>1</v>
      </c>
      <c r="G43" s="37">
        <f t="shared" si="5"/>
        <v>1</v>
      </c>
      <c r="H43" s="37">
        <f t="shared" si="5"/>
        <v>1</v>
      </c>
      <c r="I43" s="37">
        <f t="shared" si="5"/>
        <v>1</v>
      </c>
      <c r="J43" s="37">
        <f t="shared" si="5"/>
        <v>1</v>
      </c>
      <c r="K43" s="37">
        <f t="shared" si="5"/>
        <v>1</v>
      </c>
      <c r="L43" s="37">
        <f t="shared" si="5"/>
        <v>1</v>
      </c>
      <c r="M43" s="37">
        <f t="shared" si="5"/>
        <v>1.0000000000000002</v>
      </c>
      <c r="N43" s="37">
        <f t="shared" si="5"/>
        <v>1</v>
      </c>
      <c r="O43" s="37">
        <f t="shared" si="5"/>
        <v>1</v>
      </c>
      <c r="P43" s="38">
        <f>(SUM(P32:P42))</f>
        <v>0.93461538461538485</v>
      </c>
      <c r="Q43" s="38"/>
      <c r="S43" s="13"/>
    </row>
    <row r="44" spans="2:29" s="5" customFormat="1">
      <c r="B44" s="39"/>
      <c r="C44" s="22"/>
      <c r="D44" s="22"/>
      <c r="E44" s="22"/>
      <c r="F44" s="22"/>
      <c r="G44" s="22"/>
      <c r="H44" s="22"/>
      <c r="I44" s="22"/>
      <c r="J44" s="22"/>
      <c r="K44" s="22"/>
      <c r="L44" s="22"/>
      <c r="M44" s="22"/>
      <c r="N44" s="22"/>
      <c r="O44" s="22"/>
      <c r="P44" s="22"/>
      <c r="S44" s="13"/>
    </row>
    <row r="45" spans="2:29" s="5" customFormat="1">
      <c r="B45" s="9" t="s">
        <v>85</v>
      </c>
      <c r="C45" s="24" t="s">
        <v>20</v>
      </c>
      <c r="D45" s="24" t="s">
        <v>21</v>
      </c>
      <c r="E45" s="24" t="s">
        <v>22</v>
      </c>
      <c r="F45" s="24" t="s">
        <v>23</v>
      </c>
      <c r="G45" s="24" t="s">
        <v>24</v>
      </c>
      <c r="H45" s="24" t="s">
        <v>25</v>
      </c>
      <c r="I45" s="24" t="s">
        <v>26</v>
      </c>
      <c r="J45" s="24" t="s">
        <v>27</v>
      </c>
      <c r="K45" s="24" t="s">
        <v>28</v>
      </c>
      <c r="L45" s="24" t="s">
        <v>29</v>
      </c>
      <c r="M45" s="24" t="s">
        <v>30</v>
      </c>
      <c r="N45" s="24" t="s">
        <v>31</v>
      </c>
      <c r="O45" s="24" t="s">
        <v>32</v>
      </c>
      <c r="P45" s="24" t="s">
        <v>81</v>
      </c>
    </row>
    <row r="46" spans="2:29" s="5" customFormat="1">
      <c r="B46" s="7" t="s">
        <v>33</v>
      </c>
      <c r="C46" s="173">
        <f>C19*C32</f>
        <v>16.396065573770493</v>
      </c>
      <c r="D46" s="173">
        <f>D19*D32</f>
        <v>8.6544262295081964</v>
      </c>
      <c r="E46" s="173">
        <f t="shared" ref="E46:O46" si="6">E19*E32</f>
        <v>14.648852459016394</v>
      </c>
      <c r="F46" s="173">
        <f t="shared" si="6"/>
        <v>7.0616393442622947</v>
      </c>
      <c r="G46" s="173">
        <f t="shared" si="6"/>
        <v>11.632131147540985</v>
      </c>
      <c r="H46" s="173">
        <f t="shared" si="6"/>
        <v>18.939344262295084</v>
      </c>
      <c r="I46" s="173">
        <f t="shared" si="6"/>
        <v>16.17049180327869</v>
      </c>
      <c r="J46" s="173">
        <f t="shared" si="6"/>
        <v>13.526557377049182</v>
      </c>
      <c r="K46" s="173">
        <f t="shared" si="6"/>
        <v>23.409180327868853</v>
      </c>
      <c r="L46" s="173">
        <f t="shared" si="6"/>
        <v>13.477049180327871</v>
      </c>
      <c r="M46" s="173">
        <f t="shared" si="6"/>
        <v>22.574754098360653</v>
      </c>
      <c r="N46" s="173">
        <f t="shared" si="6"/>
        <v>21.259672131147543</v>
      </c>
      <c r="O46" s="173">
        <f t="shared" si="6"/>
        <v>14.975737704918034</v>
      </c>
      <c r="P46" s="40">
        <f>SUM(C46:O46)</f>
        <v>202.72590163934427</v>
      </c>
    </row>
    <row r="47" spans="2:29" s="5" customFormat="1">
      <c r="B47" s="7" t="s">
        <v>9</v>
      </c>
      <c r="C47" s="173">
        <f t="shared" ref="C47:O56" si="7">C20*C33</f>
        <v>41.002020202020205</v>
      </c>
      <c r="D47" s="173">
        <f t="shared" si="7"/>
        <v>18.137373737373739</v>
      </c>
      <c r="E47" s="173">
        <f t="shared" si="7"/>
        <v>37.165656565656562</v>
      </c>
      <c r="F47" s="173">
        <f t="shared" si="7"/>
        <v>15.423232323232325</v>
      </c>
      <c r="G47" s="173">
        <f t="shared" si="7"/>
        <v>25.981818181818184</v>
      </c>
      <c r="H47" s="173">
        <f t="shared" si="7"/>
        <v>44.490909090909092</v>
      </c>
      <c r="I47" s="173">
        <f t="shared" si="7"/>
        <v>41.578787878787892</v>
      </c>
      <c r="J47" s="173">
        <f t="shared" si="7"/>
        <v>35.449494949494948</v>
      </c>
      <c r="K47" s="173">
        <f t="shared" si="7"/>
        <v>67.453535353535358</v>
      </c>
      <c r="L47" s="173">
        <f t="shared" si="7"/>
        <v>33.973737373737372</v>
      </c>
      <c r="M47" s="173">
        <f t="shared" si="7"/>
        <v>57.327272727272728</v>
      </c>
      <c r="N47" s="173">
        <f t="shared" si="7"/>
        <v>50.165656565656569</v>
      </c>
      <c r="O47" s="173">
        <f t="shared" si="7"/>
        <v>34.88484848484849</v>
      </c>
      <c r="P47" s="40">
        <f>SUM(C47:O47)</f>
        <v>503.03434343434344</v>
      </c>
    </row>
    <row r="48" spans="2:29" s="13" customFormat="1">
      <c r="B48" s="14" t="s">
        <v>34</v>
      </c>
      <c r="C48" s="173">
        <f t="shared" si="7"/>
        <v>71.836231884057995</v>
      </c>
      <c r="D48" s="173">
        <f t="shared" si="7"/>
        <v>30.171014492753631</v>
      </c>
      <c r="E48" s="173">
        <f t="shared" si="7"/>
        <v>64.424347826086958</v>
      </c>
      <c r="F48" s="173">
        <f t="shared" si="7"/>
        <v>25.561159420289862</v>
      </c>
      <c r="G48" s="173">
        <f t="shared" si="7"/>
        <v>44.664057971014508</v>
      </c>
      <c r="H48" s="173">
        <f t="shared" si="7"/>
        <v>77.21101449275362</v>
      </c>
      <c r="I48" s="173">
        <f t="shared" si="7"/>
        <v>76.466376811594216</v>
      </c>
      <c r="J48" s="173">
        <f t="shared" si="7"/>
        <v>64.373623188405801</v>
      </c>
      <c r="K48" s="173">
        <f t="shared" si="7"/>
        <v>113.58057971014493</v>
      </c>
      <c r="L48" s="173">
        <f t="shared" si="7"/>
        <v>61.033913043478265</v>
      </c>
      <c r="M48" s="173">
        <f t="shared" si="7"/>
        <v>95.15333333333335</v>
      </c>
      <c r="N48" s="173">
        <f t="shared" si="7"/>
        <v>86.477391304347847</v>
      </c>
      <c r="O48" s="173">
        <f t="shared" si="7"/>
        <v>61.354492753623198</v>
      </c>
      <c r="P48" s="40">
        <f>SUM(C48:O48)</f>
        <v>872.30753623188411</v>
      </c>
    </row>
    <row r="49" spans="1:18" s="13" customFormat="1">
      <c r="B49" s="14" t="s">
        <v>35</v>
      </c>
      <c r="C49" s="173">
        <f t="shared" si="7"/>
        <v>29.666666666666664</v>
      </c>
      <c r="D49" s="173">
        <f t="shared" si="7"/>
        <v>23.693333333333335</v>
      </c>
      <c r="E49" s="173">
        <f t="shared" si="7"/>
        <v>42.93</v>
      </c>
      <c r="F49" s="173">
        <f t="shared" si="7"/>
        <v>39.213333333333338</v>
      </c>
      <c r="G49" s="173">
        <f t="shared" si="7"/>
        <v>54.3</v>
      </c>
      <c r="H49" s="173">
        <f t="shared" si="7"/>
        <v>57.26</v>
      </c>
      <c r="I49" s="173">
        <f t="shared" si="7"/>
        <v>78.61999999999999</v>
      </c>
      <c r="J49" s="173">
        <f t="shared" si="7"/>
        <v>47.120000000000005</v>
      </c>
      <c r="K49" s="173">
        <f t="shared" si="7"/>
        <v>73.48</v>
      </c>
      <c r="L49" s="173">
        <f t="shared" si="7"/>
        <v>108.54</v>
      </c>
      <c r="M49" s="173">
        <f t="shared" si="7"/>
        <v>31.74</v>
      </c>
      <c r="N49" s="173">
        <f t="shared" si="7"/>
        <v>41.926666666666677</v>
      </c>
      <c r="O49" s="173">
        <f t="shared" si="7"/>
        <v>73.306666666666672</v>
      </c>
      <c r="P49" s="40">
        <f>SUM(C49:O49)</f>
        <v>701.79666666666662</v>
      </c>
    </row>
    <row r="50" spans="1:18" s="13" customFormat="1">
      <c r="B50" s="14" t="s">
        <v>36</v>
      </c>
      <c r="C50" s="173">
        <f t="shared" si="7"/>
        <v>306.71000000000004</v>
      </c>
      <c r="D50" s="173">
        <f t="shared" si="7"/>
        <v>124.27999999999999</v>
      </c>
      <c r="E50" s="173">
        <f t="shared" si="7"/>
        <v>206.84499999999997</v>
      </c>
      <c r="F50" s="173">
        <f t="shared" si="7"/>
        <v>100.63500000000001</v>
      </c>
      <c r="G50" s="173">
        <f t="shared" si="7"/>
        <v>151.245</v>
      </c>
      <c r="H50" s="173">
        <f t="shared" si="7"/>
        <v>273.44</v>
      </c>
      <c r="I50" s="173">
        <f t="shared" si="7"/>
        <v>250.21</v>
      </c>
      <c r="J50" s="173">
        <f t="shared" si="7"/>
        <v>258.44499999999999</v>
      </c>
      <c r="K50" s="173">
        <f t="shared" si="7"/>
        <v>394.76000000000005</v>
      </c>
      <c r="L50" s="173">
        <f t="shared" si="7"/>
        <v>260.51000000000005</v>
      </c>
      <c r="M50" s="173">
        <f t="shared" si="7"/>
        <v>267.11</v>
      </c>
      <c r="N50" s="173">
        <f t="shared" si="7"/>
        <v>310.93000000000006</v>
      </c>
      <c r="O50" s="173">
        <f t="shared" si="7"/>
        <v>243.96500000000003</v>
      </c>
      <c r="P50" s="40">
        <f>SUM(C50:O50)</f>
        <v>3149.0850000000009</v>
      </c>
    </row>
    <row r="51" spans="1:18" s="5" customFormat="1">
      <c r="B51" s="7" t="s">
        <v>37</v>
      </c>
      <c r="C51" s="173">
        <f t="shared" si="7"/>
        <v>8.4960000000000004</v>
      </c>
      <c r="D51" s="173">
        <f t="shared" si="7"/>
        <v>0.67</v>
      </c>
      <c r="E51" s="173">
        <f t="shared" si="7"/>
        <v>5.4179999999999993</v>
      </c>
      <c r="F51" s="173">
        <f t="shared" si="7"/>
        <v>2.488</v>
      </c>
      <c r="G51" s="173">
        <f t="shared" si="7"/>
        <v>2.6640000000000006</v>
      </c>
      <c r="H51" s="173">
        <f t="shared" si="7"/>
        <v>0</v>
      </c>
      <c r="I51" s="173">
        <f t="shared" si="7"/>
        <v>11.623999999999999</v>
      </c>
      <c r="J51" s="173">
        <f t="shared" si="7"/>
        <v>18.32</v>
      </c>
      <c r="K51" s="173">
        <f t="shared" si="7"/>
        <v>0</v>
      </c>
      <c r="L51" s="173">
        <f t="shared" si="7"/>
        <v>5.7920000000000007</v>
      </c>
      <c r="M51" s="173">
        <f t="shared" si="7"/>
        <v>0.69333333333333336</v>
      </c>
      <c r="N51" s="173">
        <f t="shared" si="7"/>
        <v>5.1293333333333342</v>
      </c>
      <c r="O51" s="173">
        <f t="shared" si="7"/>
        <v>1.0606666666666666</v>
      </c>
      <c r="P51" s="40">
        <f t="shared" ref="P51:P56" si="8">SUM(C51:O51)</f>
        <v>62.355333333333341</v>
      </c>
    </row>
    <row r="52" spans="1:18" s="5" customFormat="1">
      <c r="B52" s="7" t="s">
        <v>38</v>
      </c>
      <c r="C52" s="173">
        <f t="shared" si="7"/>
        <v>13.953333333333333</v>
      </c>
      <c r="D52" s="173">
        <f t="shared" si="7"/>
        <v>29.543888888888887</v>
      </c>
      <c r="E52" s="173">
        <f t="shared" si="7"/>
        <v>1.8561111111111115</v>
      </c>
      <c r="F52" s="173">
        <f t="shared" si="7"/>
        <v>5.2266666666666666</v>
      </c>
      <c r="G52" s="173">
        <f t="shared" si="7"/>
        <v>3.6844444444444449</v>
      </c>
      <c r="H52" s="173">
        <f t="shared" si="7"/>
        <v>14.804444444444446</v>
      </c>
      <c r="I52" s="173">
        <f t="shared" si="7"/>
        <v>4.7422222222222219</v>
      </c>
      <c r="J52" s="173">
        <f t="shared" si="7"/>
        <v>11.953333333333335</v>
      </c>
      <c r="K52" s="173">
        <f t="shared" si="7"/>
        <v>74.537777777777777</v>
      </c>
      <c r="L52" s="173">
        <f t="shared" si="7"/>
        <v>6.6177777777777784</v>
      </c>
      <c r="M52" s="173">
        <f t="shared" si="7"/>
        <v>21.190555555555555</v>
      </c>
      <c r="N52" s="173">
        <f t="shared" si="7"/>
        <v>24.676666666666662</v>
      </c>
      <c r="O52" s="173">
        <f t="shared" si="7"/>
        <v>28.937222222222221</v>
      </c>
      <c r="P52" s="40">
        <f t="shared" si="8"/>
        <v>241.72444444444446</v>
      </c>
      <c r="Q52" s="7"/>
      <c r="R52" s="35"/>
    </row>
    <row r="53" spans="1:18" s="5" customFormat="1">
      <c r="B53" s="7" t="s">
        <v>39</v>
      </c>
      <c r="C53" s="173">
        <f t="shared" si="7"/>
        <v>166.875</v>
      </c>
      <c r="D53" s="173">
        <f t="shared" si="7"/>
        <v>85.749999999999986</v>
      </c>
      <c r="E53" s="173">
        <f t="shared" si="7"/>
        <v>30.458333333333332</v>
      </c>
      <c r="F53" s="173">
        <f t="shared" si="7"/>
        <v>39.791666666666664</v>
      </c>
      <c r="G53" s="173">
        <f t="shared" si="7"/>
        <v>69</v>
      </c>
      <c r="H53" s="173">
        <f t="shared" si="7"/>
        <v>25.6875</v>
      </c>
      <c r="I53" s="173">
        <f t="shared" si="7"/>
        <v>56.25</v>
      </c>
      <c r="J53" s="173">
        <f t="shared" si="7"/>
        <v>174.625</v>
      </c>
      <c r="K53" s="173">
        <f t="shared" si="7"/>
        <v>68.5625</v>
      </c>
      <c r="L53" s="173">
        <f t="shared" si="7"/>
        <v>41.291666666666664</v>
      </c>
      <c r="M53" s="173">
        <f t="shared" si="7"/>
        <v>38.625</v>
      </c>
      <c r="N53" s="173">
        <f t="shared" si="7"/>
        <v>70.562499999999986</v>
      </c>
      <c r="O53" s="173">
        <f t="shared" si="7"/>
        <v>82.4375</v>
      </c>
      <c r="P53" s="40">
        <f t="shared" si="8"/>
        <v>949.91666666666663</v>
      </c>
    </row>
    <row r="54" spans="1:18" s="5" customFormat="1">
      <c r="B54" s="7" t="s">
        <v>15</v>
      </c>
      <c r="C54" s="173">
        <f t="shared" si="7"/>
        <v>39.111111111111114</v>
      </c>
      <c r="D54" s="173">
        <f t="shared" si="7"/>
        <v>7.9666666666666677</v>
      </c>
      <c r="E54" s="173">
        <f t="shared" si="7"/>
        <v>50.833333333333329</v>
      </c>
      <c r="F54" s="173">
        <f t="shared" si="7"/>
        <v>11.844444444444445</v>
      </c>
      <c r="G54" s="173">
        <f t="shared" si="7"/>
        <v>10.755555555555556</v>
      </c>
      <c r="H54" s="173">
        <f t="shared" si="7"/>
        <v>55.638888888888886</v>
      </c>
      <c r="I54" s="173">
        <f t="shared" si="7"/>
        <v>39.444444444444443</v>
      </c>
      <c r="J54" s="173">
        <f t="shared" si="7"/>
        <v>15.755555555555558</v>
      </c>
      <c r="K54" s="173">
        <f t="shared" si="7"/>
        <v>90.933333333333337</v>
      </c>
      <c r="L54" s="173">
        <f t="shared" si="7"/>
        <v>27.355555555555554</v>
      </c>
      <c r="M54" s="173">
        <f t="shared" si="7"/>
        <v>53.44444444444445</v>
      </c>
      <c r="N54" s="173">
        <f t="shared" si="7"/>
        <v>63</v>
      </c>
      <c r="O54" s="173">
        <f t="shared" si="7"/>
        <v>44.533333333333324</v>
      </c>
      <c r="P54" s="40">
        <f t="shared" si="8"/>
        <v>510.61666666666662</v>
      </c>
    </row>
    <row r="55" spans="1:18" s="5" customFormat="1">
      <c r="B55" s="7" t="s">
        <v>40</v>
      </c>
      <c r="C55" s="173">
        <f t="shared" si="7"/>
        <v>31.970109872611459</v>
      </c>
      <c r="D55" s="173">
        <f t="shared" si="7"/>
        <v>11.557245222929936</v>
      </c>
      <c r="E55" s="173">
        <f t="shared" si="7"/>
        <v>41.250690658174101</v>
      </c>
      <c r="F55" s="173">
        <f t="shared" si="7"/>
        <v>2.8776220806794059</v>
      </c>
      <c r="G55" s="173">
        <f t="shared" si="7"/>
        <v>15.169260934182589</v>
      </c>
      <c r="H55" s="173">
        <f t="shared" si="7"/>
        <v>15.794957537154989</v>
      </c>
      <c r="I55" s="173">
        <f t="shared" si="7"/>
        <v>11.172797239915075</v>
      </c>
      <c r="J55" s="173">
        <f t="shared" si="7"/>
        <v>29.651914012738853</v>
      </c>
      <c r="K55" s="173">
        <f t="shared" si="7"/>
        <v>15.388566878980891</v>
      </c>
      <c r="L55" s="173">
        <f t="shared" si="7"/>
        <v>54.521131871153621</v>
      </c>
      <c r="M55" s="173">
        <f t="shared" si="7"/>
        <v>43.332127813163488</v>
      </c>
      <c r="N55" s="173">
        <f t="shared" si="7"/>
        <v>171.11943736730362</v>
      </c>
      <c r="O55" s="173">
        <f t="shared" si="7"/>
        <v>21.921040339702767</v>
      </c>
      <c r="P55" s="40">
        <f t="shared" si="8"/>
        <v>465.72690182869081</v>
      </c>
      <c r="R55" s="13"/>
    </row>
    <row r="56" spans="1:18">
      <c r="B56" s="17" t="s">
        <v>41</v>
      </c>
      <c r="C56" s="174">
        <f t="shared" si="7"/>
        <v>25.559021735264292</v>
      </c>
      <c r="D56" s="174">
        <f t="shared" si="7"/>
        <v>25.993310022599147</v>
      </c>
      <c r="E56" s="174">
        <f t="shared" si="7"/>
        <v>21.370729345576603</v>
      </c>
      <c r="F56" s="174">
        <f t="shared" si="7"/>
        <v>26.888124765971288</v>
      </c>
      <c r="G56" s="174">
        <f t="shared" si="7"/>
        <v>22.609093666450661</v>
      </c>
      <c r="H56" s="174">
        <f t="shared" si="7"/>
        <v>26.527863809598543</v>
      </c>
      <c r="I56" s="174">
        <f t="shared" si="7"/>
        <v>21.598148755989627</v>
      </c>
      <c r="J56" s="174">
        <f t="shared" si="7"/>
        <v>29.795530019632793</v>
      </c>
      <c r="K56" s="174">
        <f t="shared" si="7"/>
        <v>23.535530267586129</v>
      </c>
      <c r="L56" s="174">
        <f t="shared" si="7"/>
        <v>30.611610416442733</v>
      </c>
      <c r="M56" s="174">
        <f t="shared" si="7"/>
        <v>16.197771018290094</v>
      </c>
      <c r="N56" s="174">
        <f t="shared" si="7"/>
        <v>23.813237666102925</v>
      </c>
      <c r="O56" s="174">
        <f t="shared" si="7"/>
        <v>26.543272273775742</v>
      </c>
      <c r="P56" s="41">
        <f t="shared" si="8"/>
        <v>321.0432437632806</v>
      </c>
    </row>
    <row r="57" spans="1:18" s="44" customFormat="1">
      <c r="A57" s="5"/>
      <c r="B57" s="42" t="s">
        <v>65</v>
      </c>
      <c r="C57" s="43">
        <f t="shared" ref="C57:P57" si="9">SUM(C46:C56)</f>
        <v>751.57556037883558</v>
      </c>
      <c r="D57" s="43">
        <f>SUM(D46:D56)</f>
        <v>366.41725859405341</v>
      </c>
      <c r="E57" s="43">
        <f t="shared" si="9"/>
        <v>517.20105463228833</v>
      </c>
      <c r="F57" s="43">
        <f t="shared" si="9"/>
        <v>277.01088904554626</v>
      </c>
      <c r="G57" s="43">
        <f t="shared" si="9"/>
        <v>411.70536190100688</v>
      </c>
      <c r="H57" s="43">
        <f t="shared" si="9"/>
        <v>609.79492252604473</v>
      </c>
      <c r="I57" s="43">
        <f t="shared" si="9"/>
        <v>607.87726915623216</v>
      </c>
      <c r="J57" s="43">
        <f t="shared" si="9"/>
        <v>699.01600843621054</v>
      </c>
      <c r="K57" s="43">
        <f t="shared" si="9"/>
        <v>945.6410036492274</v>
      </c>
      <c r="L57" s="43">
        <f t="shared" si="9"/>
        <v>643.72444188513998</v>
      </c>
      <c r="M57" s="43">
        <f>SUM(M46:M56)</f>
        <v>647.38859232375364</v>
      </c>
      <c r="N57" s="43">
        <f t="shared" si="9"/>
        <v>869.0605617012252</v>
      </c>
      <c r="O57" s="43">
        <f>SUM(O46:O56)</f>
        <v>633.91978044575717</v>
      </c>
      <c r="P57" s="43">
        <f t="shared" si="9"/>
        <v>7980.332704675322</v>
      </c>
    </row>
    <row r="58" spans="1:18">
      <c r="B58" s="39"/>
      <c r="C58" s="45"/>
      <c r="D58" s="45"/>
      <c r="E58" s="45"/>
      <c r="F58" s="45"/>
      <c r="G58" s="45"/>
      <c r="H58" s="45"/>
      <c r="I58" s="45"/>
      <c r="J58" s="45"/>
      <c r="K58" s="45"/>
      <c r="L58" s="45"/>
      <c r="M58" s="45"/>
      <c r="N58" s="45"/>
      <c r="O58" s="45"/>
      <c r="P58" s="45"/>
    </row>
    <row r="59" spans="1:18" s="5" customFormat="1">
      <c r="B59" s="9" t="s">
        <v>88</v>
      </c>
      <c r="C59" s="10" t="s">
        <v>20</v>
      </c>
      <c r="D59" s="10" t="s">
        <v>21</v>
      </c>
      <c r="E59" s="10" t="s">
        <v>22</v>
      </c>
      <c r="F59" s="10" t="s">
        <v>23</v>
      </c>
      <c r="G59" s="10" t="s">
        <v>24</v>
      </c>
      <c r="H59" s="10" t="s">
        <v>25</v>
      </c>
      <c r="I59" s="10" t="s">
        <v>26</v>
      </c>
      <c r="J59" s="10" t="s">
        <v>27</v>
      </c>
      <c r="K59" s="10" t="s">
        <v>28</v>
      </c>
      <c r="L59" s="10" t="s">
        <v>29</v>
      </c>
      <c r="M59" s="10" t="s">
        <v>30</v>
      </c>
      <c r="N59" s="10" t="s">
        <v>31</v>
      </c>
      <c r="O59" s="10" t="s">
        <v>32</v>
      </c>
      <c r="P59" s="10" t="s">
        <v>81</v>
      </c>
    </row>
    <row r="60" spans="1:18">
      <c r="B60" s="14" t="s">
        <v>33</v>
      </c>
      <c r="C60" s="175">
        <f t="shared" ref="C60:C70" si="10">C46/$C$57</f>
        <v>2.1815591722415734E-2</v>
      </c>
      <c r="D60" s="175">
        <f t="shared" ref="D60:D70" si="11">D46/$D$57</f>
        <v>2.3619046391852049E-2</v>
      </c>
      <c r="E60" s="175">
        <f t="shared" ref="E60:E70" si="12">E46/$E$57</f>
        <v>2.832332286992572E-2</v>
      </c>
      <c r="F60" s="175">
        <f t="shared" ref="F60:F70" si="13">F46/$F$57</f>
        <v>2.5492280713561466E-2</v>
      </c>
      <c r="G60" s="175">
        <f t="shared" ref="G60:G70" si="14">G46/$G$57</f>
        <v>2.8253533288541164E-2</v>
      </c>
      <c r="H60" s="175">
        <f t="shared" ref="H60:H70" si="15">H46/$H$57</f>
        <v>3.1058547001079979E-2</v>
      </c>
      <c r="I60" s="175">
        <f t="shared" ref="I60:I70" si="16">I46/$I$57</f>
        <v>2.6601573415838103E-2</v>
      </c>
      <c r="J60" s="175">
        <f t="shared" ref="J60:J70" si="17">J46/$J$57</f>
        <v>1.9350854935797315E-2</v>
      </c>
      <c r="K60" s="175">
        <f t="shared" ref="K60:K70" si="18">K46/$K$57</f>
        <v>2.4754827928921079E-2</v>
      </c>
      <c r="L60" s="175">
        <f t="shared" ref="L60:L70" si="19">L46/$L$57</f>
        <v>2.0936053229329742E-2</v>
      </c>
      <c r="M60" s="175">
        <f t="shared" ref="M60:M70" si="20">M46/$M$57</f>
        <v>3.4870484846404592E-2</v>
      </c>
      <c r="N60" s="175">
        <f t="shared" ref="N60:N70" si="21">N46/$N$57</f>
        <v>2.4462820047351796E-2</v>
      </c>
      <c r="O60" s="175">
        <f t="shared" ref="O60:O70" si="22">O46/$O$57</f>
        <v>2.3624026520181234E-2</v>
      </c>
      <c r="P60" s="175">
        <f t="shared" ref="P60:P70" si="23">P46/$P$57</f>
        <v>2.5403189207960739E-2</v>
      </c>
    </row>
    <row r="61" spans="1:18">
      <c r="B61" s="14" t="s">
        <v>9</v>
      </c>
      <c r="C61" s="175">
        <f t="shared" si="10"/>
        <v>5.4554754523088701E-2</v>
      </c>
      <c r="D61" s="175">
        <f t="shared" si="11"/>
        <v>4.9499234307267673E-2</v>
      </c>
      <c r="E61" s="175">
        <f t="shared" si="12"/>
        <v>7.1859204912256086E-2</v>
      </c>
      <c r="F61" s="175">
        <f t="shared" si="13"/>
        <v>5.5677350361113168E-2</v>
      </c>
      <c r="G61" s="175">
        <f t="shared" si="14"/>
        <v>6.3107796463591895E-2</v>
      </c>
      <c r="H61" s="175">
        <f t="shared" si="15"/>
        <v>7.2960445302836796E-2</v>
      </c>
      <c r="I61" s="175">
        <f t="shared" si="16"/>
        <v>6.8399971488490738E-2</v>
      </c>
      <c r="J61" s="175">
        <f t="shared" si="17"/>
        <v>5.0713423615004277E-2</v>
      </c>
      <c r="K61" s="175">
        <f t="shared" si="18"/>
        <v>7.133101789498579E-2</v>
      </c>
      <c r="L61" s="175">
        <f t="shared" si="19"/>
        <v>5.2776833009860018E-2</v>
      </c>
      <c r="M61" s="175">
        <f t="shared" si="20"/>
        <v>8.8551564558004808E-2</v>
      </c>
      <c r="N61" s="175">
        <f t="shared" si="21"/>
        <v>5.7724005410457281E-2</v>
      </c>
      <c r="O61" s="175">
        <f t="shared" si="22"/>
        <v>5.5030383277073797E-2</v>
      </c>
      <c r="P61" s="175">
        <f t="shared" si="23"/>
        <v>6.3034257098032773E-2</v>
      </c>
    </row>
    <row r="62" spans="1:18">
      <c r="B62" s="14" t="s">
        <v>34</v>
      </c>
      <c r="C62" s="175">
        <f t="shared" si="10"/>
        <v>9.5580851309013518E-2</v>
      </c>
      <c r="D62" s="175">
        <f t="shared" si="11"/>
        <v>8.2340593367572559E-2</v>
      </c>
      <c r="E62" s="175">
        <f t="shared" si="12"/>
        <v>0.12456345022708895</v>
      </c>
      <c r="F62" s="175">
        <f t="shared" si="13"/>
        <v>9.2274926478024058E-2</v>
      </c>
      <c r="G62" s="175">
        <f t="shared" si="14"/>
        <v>0.10848549012036872</v>
      </c>
      <c r="H62" s="175">
        <f t="shared" si="15"/>
        <v>0.12661800162735184</v>
      </c>
      <c r="I62" s="175">
        <f t="shared" si="16"/>
        <v>0.12579245958272769</v>
      </c>
      <c r="J62" s="175">
        <f t="shared" si="17"/>
        <v>9.2091772450845502E-2</v>
      </c>
      <c r="K62" s="175">
        <f t="shared" si="18"/>
        <v>0.1201096179965099</v>
      </c>
      <c r="L62" s="175">
        <f t="shared" si="19"/>
        <v>9.4813726296831477E-2</v>
      </c>
      <c r="M62" s="175">
        <f t="shared" si="20"/>
        <v>0.14698024410931845</v>
      </c>
      <c r="N62" s="175">
        <f t="shared" si="21"/>
        <v>9.950674914423048E-2</v>
      </c>
      <c r="O62" s="175">
        <f t="shared" si="22"/>
        <v>9.678589412445876E-2</v>
      </c>
      <c r="P62" s="175">
        <f t="shared" si="23"/>
        <v>0.1093071640635782</v>
      </c>
    </row>
    <row r="63" spans="1:18">
      <c r="B63" s="14" t="s">
        <v>35</v>
      </c>
      <c r="C63" s="175">
        <f t="shared" si="10"/>
        <v>3.9472633532299836E-2</v>
      </c>
      <c r="D63" s="175">
        <f t="shared" si="11"/>
        <v>6.4662165270939709E-2</v>
      </c>
      <c r="E63" s="175">
        <f t="shared" si="12"/>
        <v>8.3004471115244949E-2</v>
      </c>
      <c r="F63" s="175">
        <f t="shared" si="13"/>
        <v>0.14155881549799243</v>
      </c>
      <c r="G63" s="175">
        <f t="shared" si="14"/>
        <v>0.13189043676593223</v>
      </c>
      <c r="H63" s="175">
        <f t="shared" si="15"/>
        <v>9.3900421083867563E-2</v>
      </c>
      <c r="I63" s="175">
        <f t="shared" si="16"/>
        <v>0.1293353181459293</v>
      </c>
      <c r="J63" s="175">
        <f t="shared" si="17"/>
        <v>6.7409042756279014E-2</v>
      </c>
      <c r="K63" s="175">
        <f t="shared" si="18"/>
        <v>7.7703906362394159E-2</v>
      </c>
      <c r="L63" s="175">
        <f t="shared" si="19"/>
        <v>0.16861251948448905</v>
      </c>
      <c r="M63" s="175">
        <f t="shared" si="20"/>
        <v>4.9027740643485251E-2</v>
      </c>
      <c r="N63" s="175">
        <f t="shared" si="21"/>
        <v>4.8243665072769309E-2</v>
      </c>
      <c r="O63" s="175">
        <f t="shared" si="22"/>
        <v>0.1156402890837689</v>
      </c>
      <c r="P63" s="175">
        <f t="shared" si="23"/>
        <v>8.7940777989809274E-2</v>
      </c>
    </row>
    <row r="64" spans="1:18">
      <c r="B64" s="14" t="s">
        <v>36</v>
      </c>
      <c r="C64" s="175">
        <f t="shared" si="10"/>
        <v>0.40808937406825901</v>
      </c>
      <c r="D64" s="175">
        <f t="shared" si="11"/>
        <v>0.33917616347238544</v>
      </c>
      <c r="E64" s="175">
        <f t="shared" si="12"/>
        <v>0.39993151241166641</v>
      </c>
      <c r="F64" s="175">
        <f t="shared" si="13"/>
        <v>0.3632889679779106</v>
      </c>
      <c r="G64" s="175">
        <f t="shared" si="14"/>
        <v>0.36736223036212567</v>
      </c>
      <c r="H64" s="175">
        <f t="shared" si="15"/>
        <v>0.44841304822166866</v>
      </c>
      <c r="I64" s="175">
        <f t="shared" si="16"/>
        <v>0.41161269337691397</v>
      </c>
      <c r="J64" s="175">
        <f t="shared" si="17"/>
        <v>0.36972686874249844</v>
      </c>
      <c r="K64" s="175">
        <f t="shared" si="18"/>
        <v>0.41745228736552425</v>
      </c>
      <c r="L64" s="175">
        <f t="shared" si="19"/>
        <v>0.40469179519904414</v>
      </c>
      <c r="M64" s="175">
        <f t="shared" si="20"/>
        <v>0.4125960870599038</v>
      </c>
      <c r="N64" s="175">
        <f t="shared" si="21"/>
        <v>0.35777713740839945</v>
      </c>
      <c r="O64" s="175">
        <f t="shared" si="22"/>
        <v>0.38485153409860423</v>
      </c>
      <c r="P64" s="175">
        <f t="shared" si="23"/>
        <v>0.39460572842471742</v>
      </c>
    </row>
    <row r="65" spans="1:16">
      <c r="A65" s="6"/>
      <c r="B65" s="7" t="s">
        <v>37</v>
      </c>
      <c r="C65" s="175">
        <f t="shared" si="10"/>
        <v>1.1304252623272566E-2</v>
      </c>
      <c r="D65" s="175">
        <f t="shared" si="11"/>
        <v>1.8285164912013058E-3</v>
      </c>
      <c r="E65" s="175">
        <f t="shared" si="12"/>
        <v>1.0475616690016237E-2</v>
      </c>
      <c r="F65" s="175">
        <f t="shared" si="13"/>
        <v>8.9815963862378053E-3</v>
      </c>
      <c r="G65" s="175">
        <f t="shared" si="14"/>
        <v>6.4706468424391081E-3</v>
      </c>
      <c r="H65" s="175">
        <f t="shared" si="15"/>
        <v>0</v>
      </c>
      <c r="I65" s="175">
        <f t="shared" si="16"/>
        <v>1.9122281075149863E-2</v>
      </c>
      <c r="J65" s="175">
        <f t="shared" si="17"/>
        <v>2.6208269594546505E-2</v>
      </c>
      <c r="K65" s="175">
        <f t="shared" si="18"/>
        <v>0</v>
      </c>
      <c r="L65" s="175">
        <f t="shared" si="19"/>
        <v>8.9976387769869232E-3</v>
      </c>
      <c r="M65" s="175">
        <f t="shared" si="20"/>
        <v>1.0709693398282853E-3</v>
      </c>
      <c r="N65" s="175">
        <f t="shared" si="21"/>
        <v>5.902158674986278E-3</v>
      </c>
      <c r="O65" s="175">
        <f t="shared" si="22"/>
        <v>1.6731875221196464E-3</v>
      </c>
      <c r="P65" s="175">
        <f t="shared" si="23"/>
        <v>7.8136257773817035E-3</v>
      </c>
    </row>
    <row r="66" spans="1:16">
      <c r="A66" s="6"/>
      <c r="B66" s="7" t="s">
        <v>38</v>
      </c>
      <c r="C66" s="175">
        <f t="shared" si="10"/>
        <v>1.8565443142270464E-2</v>
      </c>
      <c r="D66" s="175">
        <f t="shared" si="11"/>
        <v>8.0629086638137837E-2</v>
      </c>
      <c r="E66" s="175">
        <f t="shared" si="12"/>
        <v>3.5887612650572433E-3</v>
      </c>
      <c r="F66" s="175">
        <f t="shared" si="13"/>
        <v>1.8868091015033332E-2</v>
      </c>
      <c r="G66" s="175">
        <f t="shared" si="14"/>
        <v>8.9492262802502841E-3</v>
      </c>
      <c r="H66" s="175">
        <f t="shared" si="15"/>
        <v>2.4277743053546234E-2</v>
      </c>
      <c r="I66" s="175">
        <f t="shared" si="16"/>
        <v>7.8012823687332363E-3</v>
      </c>
      <c r="J66" s="175">
        <f t="shared" si="17"/>
        <v>1.710022830532092E-2</v>
      </c>
      <c r="K66" s="175">
        <f t="shared" si="18"/>
        <v>7.8822489179441874E-2</v>
      </c>
      <c r="L66" s="175">
        <f t="shared" si="19"/>
        <v>1.0280451303662929E-2</v>
      </c>
      <c r="M66" s="175">
        <f t="shared" si="20"/>
        <v>3.2732358597011443E-2</v>
      </c>
      <c r="N66" s="175">
        <f t="shared" si="21"/>
        <v>2.8394645614065118E-2</v>
      </c>
      <c r="O66" s="175">
        <f t="shared" si="22"/>
        <v>4.5648082162500533E-2</v>
      </c>
      <c r="P66" s="175">
        <f t="shared" si="23"/>
        <v>3.0290020903868939E-2</v>
      </c>
    </row>
    <row r="67" spans="1:16">
      <c r="A67" s="6"/>
      <c r="B67" s="14" t="s">
        <v>39</v>
      </c>
      <c r="C67" s="175">
        <f t="shared" si="10"/>
        <v>0.22203356361918658</v>
      </c>
      <c r="D67" s="175">
        <f t="shared" si="11"/>
        <v>0.23402281958285365</v>
      </c>
      <c r="E67" s="175">
        <f t="shared" si="12"/>
        <v>5.8890702291757954E-2</v>
      </c>
      <c r="F67" s="175">
        <f t="shared" si="13"/>
        <v>0.14364657939538289</v>
      </c>
      <c r="G67" s="175">
        <f t="shared" si="14"/>
        <v>0.16759558263074265</v>
      </c>
      <c r="H67" s="175">
        <f t="shared" si="15"/>
        <v>4.2124817788890115E-2</v>
      </c>
      <c r="I67" s="175">
        <f t="shared" si="16"/>
        <v>9.2535126503542675E-2</v>
      </c>
      <c r="J67" s="175">
        <f t="shared" si="17"/>
        <v>0.24981545185303949</v>
      </c>
      <c r="K67" s="175">
        <f t="shared" si="18"/>
        <v>7.2503729994170513E-2</v>
      </c>
      <c r="L67" s="175">
        <f t="shared" si="19"/>
        <v>6.4144941499726923E-2</v>
      </c>
      <c r="M67" s="175">
        <f t="shared" si="20"/>
        <v>5.9662775121443537E-2</v>
      </c>
      <c r="N67" s="175">
        <f t="shared" si="21"/>
        <v>8.1193996264047136E-2</v>
      </c>
      <c r="O67" s="175">
        <f t="shared" si="22"/>
        <v>0.13004405690264456</v>
      </c>
      <c r="P67" s="175">
        <f t="shared" si="23"/>
        <v>0.11903221354545189</v>
      </c>
    </row>
    <row r="68" spans="1:16">
      <c r="A68" s="6"/>
      <c r="B68" s="14" t="s">
        <v>15</v>
      </c>
      <c r="C68" s="175">
        <f t="shared" si="10"/>
        <v>5.2038827727975821E-2</v>
      </c>
      <c r="D68" s="175">
        <f t="shared" si="11"/>
        <v>2.1742061761050355E-2</v>
      </c>
      <c r="E68" s="175">
        <f t="shared" si="12"/>
        <v>9.8285440213330633E-2</v>
      </c>
      <c r="F68" s="175">
        <f t="shared" si="13"/>
        <v>4.2758046390360398E-2</v>
      </c>
      <c r="G68" s="175">
        <f t="shared" si="14"/>
        <v>2.6124399997835571E-2</v>
      </c>
      <c r="H68" s="175">
        <f t="shared" si="15"/>
        <v>9.1241968133167775E-2</v>
      </c>
      <c r="I68" s="175">
        <f t="shared" si="16"/>
        <v>6.488882944939782E-2</v>
      </c>
      <c r="J68" s="175">
        <f t="shared" si="17"/>
        <v>2.2539620502830513E-2</v>
      </c>
      <c r="K68" s="175">
        <f t="shared" si="18"/>
        <v>9.6160522843681401E-2</v>
      </c>
      <c r="L68" s="175">
        <f t="shared" si="19"/>
        <v>4.2495754045698671E-2</v>
      </c>
      <c r="M68" s="175">
        <f t="shared" si="20"/>
        <v>8.255388661176366E-2</v>
      </c>
      <c r="N68" s="175">
        <f t="shared" si="21"/>
        <v>7.2492071066571767E-2</v>
      </c>
      <c r="O68" s="175">
        <f t="shared" si="22"/>
        <v>7.0250739457946174E-2</v>
      </c>
      <c r="P68" s="175">
        <f t="shared" si="23"/>
        <v>6.3984383303658382E-2</v>
      </c>
    </row>
    <row r="69" spans="1:16">
      <c r="A69" s="6"/>
      <c r="B69" s="7" t="s">
        <v>40</v>
      </c>
      <c r="C69" s="175">
        <f t="shared" si="10"/>
        <v>4.2537452729964717E-2</v>
      </c>
      <c r="D69" s="175">
        <f t="shared" si="11"/>
        <v>3.1541214153708801E-2</v>
      </c>
      <c r="E69" s="175">
        <f t="shared" si="12"/>
        <v>7.9757553254607885E-2</v>
      </c>
      <c r="F69" s="175">
        <f t="shared" si="13"/>
        <v>1.0388119003532261E-2</v>
      </c>
      <c r="G69" s="175">
        <f t="shared" si="14"/>
        <v>3.6844943831044842E-2</v>
      </c>
      <c r="H69" s="175">
        <f t="shared" si="15"/>
        <v>2.5902081099208194E-2</v>
      </c>
      <c r="I69" s="175">
        <f t="shared" si="16"/>
        <v>1.8380021439892869E-2</v>
      </c>
      <c r="J69" s="175">
        <f t="shared" si="17"/>
        <v>4.2419506355904538E-2</v>
      </c>
      <c r="K69" s="175">
        <f t="shared" si="18"/>
        <v>1.6273159496676255E-2</v>
      </c>
      <c r="L69" s="175">
        <f t="shared" si="19"/>
        <v>8.469638299190424E-2</v>
      </c>
      <c r="M69" s="175">
        <f t="shared" si="20"/>
        <v>6.6933721611661418E-2</v>
      </c>
      <c r="N69" s="175">
        <f t="shared" si="21"/>
        <v>0.19690162562702146</v>
      </c>
      <c r="O69" s="175">
        <f t="shared" si="22"/>
        <v>3.4580148807296117E-2</v>
      </c>
      <c r="P69" s="175">
        <f t="shared" si="23"/>
        <v>5.8359334010703853E-2</v>
      </c>
    </row>
    <row r="70" spans="1:16">
      <c r="A70" s="6"/>
      <c r="B70" s="17" t="s">
        <v>41</v>
      </c>
      <c r="C70" s="176">
        <f t="shared" si="10"/>
        <v>3.4007255002253045E-2</v>
      </c>
      <c r="D70" s="176">
        <f t="shared" si="11"/>
        <v>7.0939098563030933E-2</v>
      </c>
      <c r="E70" s="176">
        <f t="shared" si="12"/>
        <v>4.1319964749047998E-2</v>
      </c>
      <c r="F70" s="176">
        <f t="shared" si="13"/>
        <v>9.7065226780851666E-2</v>
      </c>
      <c r="G70" s="176">
        <f t="shared" si="14"/>
        <v>5.4915713417127997E-2</v>
      </c>
      <c r="H70" s="176">
        <f t="shared" si="15"/>
        <v>4.3502926688382716E-2</v>
      </c>
      <c r="I70" s="176">
        <f t="shared" si="16"/>
        <v>3.5530443153383696E-2</v>
      </c>
      <c r="J70" s="176">
        <f t="shared" si="17"/>
        <v>4.262496088793339E-2</v>
      </c>
      <c r="K70" s="176">
        <f t="shared" si="18"/>
        <v>2.4888440937694694E-2</v>
      </c>
      <c r="L70" s="176">
        <f t="shared" si="19"/>
        <v>4.7553904162465799E-2</v>
      </c>
      <c r="M70" s="176">
        <f t="shared" si="20"/>
        <v>2.502016750117482E-2</v>
      </c>
      <c r="N70" s="176">
        <f t="shared" si="21"/>
        <v>2.7401125670099953E-2</v>
      </c>
      <c r="O70" s="176">
        <f t="shared" si="22"/>
        <v>4.1871658043405979E-2</v>
      </c>
      <c r="P70" s="176">
        <f t="shared" si="23"/>
        <v>4.0229305674836797E-2</v>
      </c>
    </row>
    <row r="71" spans="1:16">
      <c r="A71" s="6"/>
      <c r="B71" s="42" t="s">
        <v>65</v>
      </c>
      <c r="C71" s="177">
        <f t="shared" ref="C71:P71" si="24">SUM(C60:C70)</f>
        <v>1</v>
      </c>
      <c r="D71" s="177">
        <f t="shared" si="24"/>
        <v>1.0000000000000002</v>
      </c>
      <c r="E71" s="177">
        <f t="shared" si="24"/>
        <v>1.0000000000000002</v>
      </c>
      <c r="F71" s="177">
        <f t="shared" si="24"/>
        <v>1</v>
      </c>
      <c r="G71" s="177">
        <f t="shared" si="24"/>
        <v>1.0000000000000002</v>
      </c>
      <c r="H71" s="177">
        <f t="shared" si="24"/>
        <v>1</v>
      </c>
      <c r="I71" s="177">
        <f t="shared" si="24"/>
        <v>0.99999999999999989</v>
      </c>
      <c r="J71" s="177">
        <f t="shared" si="24"/>
        <v>0.99999999999999978</v>
      </c>
      <c r="K71" s="177">
        <f t="shared" si="24"/>
        <v>1</v>
      </c>
      <c r="L71" s="177">
        <f t="shared" si="24"/>
        <v>1</v>
      </c>
      <c r="M71" s="177">
        <f t="shared" si="24"/>
        <v>1</v>
      </c>
      <c r="N71" s="177">
        <f t="shared" si="24"/>
        <v>0.99999999999999989</v>
      </c>
      <c r="O71" s="177">
        <f t="shared" si="24"/>
        <v>0.99999999999999978</v>
      </c>
      <c r="P71" s="177">
        <f t="shared" si="24"/>
        <v>0.99999999999999989</v>
      </c>
    </row>
    <row r="72" spans="1:16">
      <c r="A72" s="6"/>
      <c r="B72" s="14"/>
      <c r="C72" s="15"/>
      <c r="D72" s="15"/>
      <c r="E72" s="15"/>
      <c r="F72" s="15"/>
      <c r="G72" s="15"/>
      <c r="H72" s="15"/>
      <c r="I72" s="15"/>
      <c r="J72" s="15"/>
      <c r="K72" s="15"/>
      <c r="L72" s="15"/>
      <c r="M72" s="15"/>
      <c r="N72" s="15"/>
      <c r="O72" s="15"/>
      <c r="P72" s="15"/>
    </row>
    <row r="73" spans="1:16">
      <c r="A73" s="6"/>
      <c r="B73" s="14"/>
      <c r="C73" s="46"/>
      <c r="D73" s="46"/>
      <c r="E73" s="46"/>
      <c r="F73" s="46"/>
      <c r="G73" s="46"/>
      <c r="H73" s="46"/>
      <c r="I73" s="46"/>
      <c r="J73" s="46"/>
      <c r="K73" s="46"/>
      <c r="L73" s="46"/>
      <c r="M73" s="46"/>
      <c r="N73" s="46"/>
      <c r="O73" s="46"/>
      <c r="P73" s="15"/>
    </row>
    <row r="74" spans="1:16">
      <c r="A74" s="6"/>
    </row>
    <row r="75" spans="1:16">
      <c r="A75" s="6"/>
    </row>
    <row r="76" spans="1:16">
      <c r="A76" s="6"/>
    </row>
    <row r="77" spans="1:16">
      <c r="A77" s="6"/>
    </row>
    <row r="78" spans="1:16">
      <c r="A78" s="6"/>
    </row>
    <row r="79" spans="1:16">
      <c r="A79" s="6"/>
    </row>
    <row r="80" spans="1:16">
      <c r="A80" s="6"/>
    </row>
    <row r="81" spans="1:2">
      <c r="A81" s="6"/>
    </row>
    <row r="82" spans="1:2">
      <c r="A82" s="6"/>
    </row>
    <row r="83" spans="1:2">
      <c r="A83" s="6"/>
    </row>
    <row r="84" spans="1:2">
      <c r="A84" s="6"/>
      <c r="B84" s="6"/>
    </row>
    <row r="85" spans="1:2">
      <c r="A85" s="6"/>
      <c r="B85" s="6"/>
    </row>
    <row r="86" spans="1:2">
      <c r="A86" s="6"/>
      <c r="B86" s="6"/>
    </row>
    <row r="87" spans="1:2">
      <c r="A87" s="6"/>
      <c r="B87" s="6"/>
    </row>
    <row r="88" spans="1:2">
      <c r="A88" s="6"/>
      <c r="B88" s="6"/>
    </row>
    <row r="89" spans="1:2">
      <c r="A89" s="6"/>
      <c r="B89" s="6"/>
    </row>
    <row r="90" spans="1:2">
      <c r="A90" s="6"/>
      <c r="B90" s="6"/>
    </row>
    <row r="91" spans="1:2">
      <c r="A91" s="6"/>
      <c r="B91" s="6"/>
    </row>
    <row r="92" spans="1:2">
      <c r="A92" s="6"/>
      <c r="B92" s="6"/>
    </row>
    <row r="93" spans="1:2">
      <c r="A93" s="6"/>
      <c r="B93" s="6"/>
    </row>
    <row r="94" spans="1:2">
      <c r="A94" s="6"/>
      <c r="B94" s="6"/>
    </row>
    <row r="95" spans="1:2">
      <c r="A95" s="6"/>
      <c r="B95" s="6"/>
    </row>
    <row r="96" spans="1:2">
      <c r="A96" s="6"/>
      <c r="B96" s="6"/>
    </row>
    <row r="97" s="6" customFormat="1"/>
    <row r="98" s="6" customFormat="1"/>
    <row r="99" s="6" customFormat="1"/>
    <row r="100" s="6" customFormat="1"/>
    <row r="101" s="6" customFormat="1"/>
    <row r="102" s="6" customFormat="1"/>
    <row r="103" s="6" customFormat="1"/>
    <row r="104" s="6" customFormat="1"/>
    <row r="105" s="6" customFormat="1"/>
    <row r="106" s="6" customFormat="1"/>
    <row r="107" s="6" customFormat="1"/>
    <row r="108" s="6" customFormat="1"/>
    <row r="109" s="6" customFormat="1"/>
    <row r="110" s="6" customFormat="1"/>
    <row r="111" s="6" customFormat="1"/>
    <row r="112" s="6" customFormat="1"/>
    <row r="113" s="6" customFormat="1"/>
    <row r="114" s="6" customFormat="1"/>
    <row r="115" s="6" customFormat="1"/>
    <row r="116" s="6" customFormat="1"/>
    <row r="117" s="6" customFormat="1"/>
    <row r="118" s="6" customFormat="1"/>
    <row r="119" s="6" customFormat="1"/>
    <row r="120" s="6" customFormat="1"/>
    <row r="121" s="6" customFormat="1"/>
    <row r="122" s="6" customFormat="1"/>
    <row r="123" s="6" customFormat="1"/>
    <row r="124" s="6" customFormat="1"/>
    <row r="125" s="6" customFormat="1"/>
    <row r="126" s="6" customFormat="1"/>
    <row r="127" s="6" customFormat="1"/>
    <row r="128" s="6" customFormat="1"/>
    <row r="129" s="6" customFormat="1"/>
    <row r="130" s="6" customFormat="1"/>
    <row r="131" s="6" customFormat="1"/>
    <row r="132" s="6" customFormat="1"/>
    <row r="133" s="6" customFormat="1"/>
    <row r="134" s="6" customFormat="1"/>
    <row r="135" s="6" customFormat="1"/>
    <row r="136" s="6" customFormat="1"/>
    <row r="137" s="6" customFormat="1"/>
    <row r="138" s="6" customFormat="1"/>
    <row r="139" s="6" customFormat="1"/>
    <row r="140" s="6" customFormat="1"/>
    <row r="141" s="6" customFormat="1"/>
    <row r="142" s="6" customFormat="1"/>
    <row r="143" s="6" customFormat="1"/>
    <row r="144" s="6" customFormat="1"/>
    <row r="145" s="6" customFormat="1"/>
    <row r="146" s="6" customFormat="1"/>
    <row r="147" s="6" customFormat="1"/>
    <row r="148" s="6" customFormat="1"/>
    <row r="149" s="6" customFormat="1"/>
    <row r="150" s="6" customFormat="1"/>
    <row r="151" s="6" customFormat="1"/>
    <row r="152" s="6" customFormat="1"/>
    <row r="153" s="6" customFormat="1"/>
    <row r="154" s="6" customFormat="1"/>
    <row r="155" s="6" customFormat="1"/>
    <row r="156" s="6" customFormat="1"/>
    <row r="157" s="6" customFormat="1"/>
    <row r="158" s="6" customFormat="1"/>
    <row r="159" s="6" customFormat="1"/>
    <row r="160" s="6" customFormat="1"/>
    <row r="161" s="6" customFormat="1"/>
    <row r="162" s="6" customFormat="1"/>
    <row r="163" s="6" customFormat="1"/>
    <row r="164" s="6" customFormat="1"/>
    <row r="165" s="6" customFormat="1"/>
    <row r="166" s="6" customFormat="1"/>
    <row r="167" s="6" customFormat="1"/>
    <row r="168" s="6" customFormat="1"/>
    <row r="169" s="6" customFormat="1"/>
    <row r="170" s="6" customFormat="1"/>
    <row r="171" s="6" customFormat="1"/>
    <row r="172" s="6" customFormat="1"/>
    <row r="173" s="6" customFormat="1"/>
    <row r="174" s="6" customFormat="1"/>
    <row r="175" s="6" customFormat="1"/>
    <row r="176" s="6" customFormat="1"/>
    <row r="177" s="6" customFormat="1"/>
    <row r="178" s="6" customFormat="1"/>
    <row r="179" s="6" customFormat="1"/>
    <row r="180" s="6" customFormat="1"/>
    <row r="181" s="6" customFormat="1"/>
    <row r="182" s="6" customFormat="1"/>
    <row r="183" s="6" customFormat="1"/>
    <row r="184" s="6" customFormat="1"/>
    <row r="185" s="6" customFormat="1"/>
    <row r="186" s="6" customFormat="1"/>
    <row r="187" s="6" customFormat="1"/>
    <row r="188" s="6" customFormat="1"/>
    <row r="189" s="6" customFormat="1"/>
    <row r="190" s="6" customFormat="1"/>
    <row r="191" s="6" customFormat="1"/>
    <row r="192" s="6" customFormat="1"/>
    <row r="193" s="6" customFormat="1"/>
    <row r="194" s="6" customFormat="1"/>
    <row r="195" s="6" customFormat="1"/>
    <row r="196" s="6" customFormat="1"/>
    <row r="197" s="6" customFormat="1"/>
    <row r="198" s="6" customFormat="1"/>
    <row r="199" s="6" customFormat="1"/>
    <row r="200" s="6" customFormat="1"/>
    <row r="201" s="6" customFormat="1"/>
    <row r="202" s="6" customFormat="1"/>
    <row r="203" s="6" customFormat="1"/>
    <row r="204" s="6" customFormat="1"/>
    <row r="205" s="6" customFormat="1"/>
    <row r="206" s="6" customFormat="1"/>
    <row r="207" s="6" customFormat="1"/>
    <row r="208" s="6" customFormat="1"/>
    <row r="209" s="6" customFormat="1"/>
    <row r="210" s="6" customFormat="1"/>
    <row r="211" s="6" customFormat="1"/>
    <row r="212" s="6" customFormat="1"/>
    <row r="213" s="6" customFormat="1"/>
    <row r="214" s="6" customFormat="1"/>
    <row r="215" s="6" customFormat="1"/>
    <row r="216" s="6" customFormat="1"/>
    <row r="217" s="6" customFormat="1"/>
    <row r="218" s="6" customFormat="1"/>
    <row r="219" s="6" customFormat="1"/>
    <row r="220" s="6" customFormat="1"/>
    <row r="221" s="6" customFormat="1"/>
    <row r="222" s="6" customFormat="1"/>
    <row r="223" s="6" customFormat="1"/>
    <row r="224" s="6" customFormat="1"/>
    <row r="225" s="6" customFormat="1"/>
    <row r="226" s="6" customFormat="1"/>
    <row r="227" s="6" customFormat="1"/>
    <row r="228" s="6" customFormat="1"/>
    <row r="229" s="6" customFormat="1"/>
    <row r="230" s="6" customFormat="1"/>
    <row r="231" s="6" customFormat="1"/>
    <row r="232" s="6" customFormat="1"/>
    <row r="233" s="6" customFormat="1"/>
    <row r="234" s="6" customFormat="1"/>
    <row r="235" s="6" customFormat="1"/>
    <row r="236" s="6" customFormat="1"/>
    <row r="237" s="6" customFormat="1"/>
    <row r="238" s="6" customFormat="1"/>
    <row r="239" s="6" customFormat="1"/>
    <row r="240" s="6" customFormat="1"/>
    <row r="241" s="6" customFormat="1"/>
    <row r="242" s="6" customFormat="1"/>
    <row r="243" s="6" customFormat="1"/>
    <row r="244" s="6" customFormat="1"/>
    <row r="245" s="6" customFormat="1"/>
    <row r="246" s="6" customFormat="1"/>
    <row r="247" s="6" customFormat="1"/>
    <row r="248" s="6" customFormat="1"/>
    <row r="249" s="6" customFormat="1"/>
    <row r="250" s="6" customFormat="1"/>
    <row r="251" s="6" customFormat="1"/>
    <row r="252" s="6" customFormat="1"/>
    <row r="253" s="6" customFormat="1"/>
    <row r="254" s="6" customFormat="1"/>
    <row r="255" s="6" customFormat="1"/>
    <row r="256" s="6" customFormat="1"/>
    <row r="257" s="6" customFormat="1"/>
    <row r="258" s="6" customFormat="1"/>
    <row r="259" s="6" customFormat="1"/>
    <row r="260" s="6" customFormat="1"/>
    <row r="261" s="6" customFormat="1"/>
    <row r="262" s="6" customFormat="1"/>
    <row r="263" s="6" customFormat="1"/>
    <row r="264" s="6" customFormat="1"/>
    <row r="265" s="6" customFormat="1"/>
    <row r="266" s="6" customFormat="1"/>
    <row r="267" s="6" customFormat="1"/>
    <row r="268" s="6" customFormat="1"/>
    <row r="269" s="6" customFormat="1"/>
    <row r="270" s="6" customFormat="1"/>
    <row r="271" s="6" customFormat="1"/>
    <row r="272" s="6" customFormat="1"/>
    <row r="273" s="6" customFormat="1"/>
    <row r="274" s="6" customFormat="1"/>
    <row r="275" s="6" customFormat="1"/>
    <row r="276" s="6" customFormat="1"/>
    <row r="277" s="6" customFormat="1"/>
    <row r="278" s="6" customFormat="1"/>
    <row r="279" s="6" customFormat="1"/>
    <row r="280" s="6" customFormat="1"/>
    <row r="281" s="6" customFormat="1"/>
    <row r="282" s="6" customFormat="1"/>
    <row r="283" s="6" customFormat="1"/>
    <row r="284" s="6" customFormat="1"/>
    <row r="285" s="6" customFormat="1"/>
    <row r="286" s="6" customFormat="1"/>
    <row r="287" s="6" customFormat="1"/>
    <row r="288" s="6" customFormat="1"/>
    <row r="289" s="6" customFormat="1"/>
    <row r="290" s="6" customFormat="1"/>
    <row r="291" s="6" customFormat="1"/>
    <row r="292" s="6" customFormat="1"/>
    <row r="293" s="6" customFormat="1"/>
    <row r="294" s="6" customFormat="1"/>
    <row r="295" s="6" customFormat="1"/>
    <row r="296" s="6" customFormat="1"/>
    <row r="297" s="6" customFormat="1"/>
    <row r="298" s="6" customFormat="1"/>
    <row r="299" s="6" customFormat="1"/>
    <row r="300" s="6" customFormat="1"/>
    <row r="301" s="6" customFormat="1"/>
    <row r="302" s="6" customFormat="1"/>
    <row r="303" s="6" customFormat="1"/>
    <row r="304" s="6" customFormat="1"/>
    <row r="305" s="6" customFormat="1"/>
    <row r="306" s="6" customFormat="1"/>
    <row r="307" s="6" customFormat="1"/>
    <row r="308" s="6" customFormat="1"/>
    <row r="309" s="6" customFormat="1"/>
    <row r="310" s="6" customFormat="1"/>
    <row r="311" s="6" customFormat="1"/>
    <row r="312" s="6" customFormat="1"/>
    <row r="313" s="6" customFormat="1"/>
    <row r="314" s="6" customFormat="1"/>
    <row r="315" s="6" customFormat="1"/>
    <row r="316" s="6" customFormat="1"/>
    <row r="317" s="6" customFormat="1"/>
    <row r="318" s="6" customFormat="1"/>
    <row r="319" s="6" customFormat="1"/>
    <row r="320" s="6" customFormat="1"/>
    <row r="321" s="6" customFormat="1"/>
    <row r="322" s="6" customFormat="1"/>
    <row r="323" s="6" customFormat="1"/>
    <row r="324" s="6" customFormat="1"/>
    <row r="325" s="6" customFormat="1"/>
    <row r="326" s="6" customFormat="1"/>
    <row r="327" s="6" customFormat="1"/>
    <row r="328" s="6" customFormat="1"/>
    <row r="329" s="6" customFormat="1"/>
    <row r="330" s="6" customFormat="1"/>
    <row r="331" s="6" customFormat="1"/>
    <row r="332" s="6" customFormat="1"/>
    <row r="333" s="6" customFormat="1"/>
    <row r="334" s="6" customFormat="1"/>
    <row r="335" s="6" customFormat="1"/>
    <row r="336" s="6" customFormat="1"/>
    <row r="337" s="6" customFormat="1"/>
    <row r="338" s="6" customFormat="1"/>
    <row r="339" s="6" customFormat="1"/>
    <row r="340" s="6" customFormat="1"/>
    <row r="341" s="6" customFormat="1"/>
    <row r="342" s="6" customFormat="1"/>
    <row r="343" s="6" customFormat="1"/>
    <row r="344" s="6" customFormat="1"/>
    <row r="345" s="6" customFormat="1"/>
    <row r="346" s="6" customFormat="1"/>
    <row r="347" s="6" customFormat="1"/>
    <row r="348" s="6" customFormat="1"/>
    <row r="349" s="6" customFormat="1"/>
    <row r="350" s="6" customFormat="1"/>
    <row r="351" s="6" customFormat="1"/>
    <row r="352" s="6" customFormat="1"/>
    <row r="353" s="6" customFormat="1"/>
  </sheetData>
  <mergeCells count="1">
    <mergeCell ref="B2:O2"/>
  </mergeCells>
  <pageMargins left="0.5" right="0.5" top="0.5" bottom="0.5" header="0" footer="0"/>
  <pageSetup paperSize="5" scale="54" fitToHeight="2" orientation="landscape"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7" tint="0.59999389629810485"/>
  </sheetPr>
  <dimension ref="A2:V307"/>
  <sheetViews>
    <sheetView view="pageBreakPreview" zoomScale="60" zoomScaleNormal="100" workbookViewId="0">
      <selection activeCell="J23" sqref="J23"/>
    </sheetView>
  </sheetViews>
  <sheetFormatPr defaultColWidth="9.140625" defaultRowHeight="18"/>
  <cols>
    <col min="1" max="1" width="11.140625" style="50" bestFit="1" customWidth="1"/>
    <col min="2" max="2" width="58.7109375" style="52" bestFit="1" customWidth="1"/>
    <col min="3" max="3" width="16.7109375" style="6" customWidth="1"/>
    <col min="4" max="4" width="17.85546875" style="6" bestFit="1" customWidth="1"/>
    <col min="5" max="6" width="18.42578125" style="6" bestFit="1" customWidth="1"/>
    <col min="7" max="7" width="19" style="6" bestFit="1" customWidth="1"/>
    <col min="8" max="8" width="18.140625" style="6" bestFit="1" customWidth="1"/>
    <col min="9" max="9" width="19" style="6" bestFit="1" customWidth="1"/>
    <col min="10" max="11" width="19.28515625" style="6" bestFit="1" customWidth="1"/>
    <col min="12" max="12" width="19.140625" style="73" bestFit="1" customWidth="1"/>
    <col min="13" max="13" width="18.42578125" style="49" customWidth="1"/>
    <col min="14" max="14" width="21.140625" style="50" bestFit="1" customWidth="1"/>
    <col min="15" max="15" width="58.7109375" style="50" bestFit="1" customWidth="1"/>
    <col min="16" max="16" width="16.85546875" style="50" customWidth="1"/>
    <col min="17" max="18" width="19.28515625" style="50" bestFit="1" customWidth="1"/>
    <col min="19" max="20" width="11.28515625" style="50" customWidth="1"/>
    <col min="21" max="22" width="13.5703125" style="50" bestFit="1" customWidth="1"/>
    <col min="23" max="24" width="13.42578125" style="50" bestFit="1" customWidth="1"/>
    <col min="25" max="16384" width="9.140625" style="50"/>
  </cols>
  <sheetData>
    <row r="2" spans="1:14" s="47" customFormat="1" ht="31.5">
      <c r="B2" s="706" t="s">
        <v>180</v>
      </c>
      <c r="C2" s="707"/>
      <c r="D2" s="707"/>
      <c r="E2" s="707"/>
      <c r="F2" s="707"/>
      <c r="G2" s="707"/>
      <c r="H2" s="707"/>
      <c r="I2" s="707"/>
      <c r="J2" s="707"/>
      <c r="K2" s="708"/>
      <c r="L2" s="48"/>
      <c r="M2" s="49"/>
    </row>
    <row r="4" spans="1:14">
      <c r="A4" s="50" t="s">
        <v>14</v>
      </c>
      <c r="B4" s="9" t="s">
        <v>181</v>
      </c>
      <c r="C4" s="10" t="s">
        <v>0</v>
      </c>
      <c r="D4" s="10" t="s">
        <v>1</v>
      </c>
      <c r="E4" s="10" t="s">
        <v>2</v>
      </c>
      <c r="F4" s="10" t="s">
        <v>3</v>
      </c>
      <c r="G4" s="10" t="s">
        <v>4</v>
      </c>
      <c r="H4" s="10" t="s">
        <v>5</v>
      </c>
      <c r="I4" s="10" t="s">
        <v>6</v>
      </c>
      <c r="J4" s="10" t="s">
        <v>7</v>
      </c>
      <c r="K4" s="10" t="s">
        <v>8</v>
      </c>
      <c r="L4" s="10" t="s">
        <v>89</v>
      </c>
      <c r="M4" s="10" t="s">
        <v>90</v>
      </c>
    </row>
    <row r="5" spans="1:14">
      <c r="B5" s="7" t="s">
        <v>72</v>
      </c>
      <c r="C5" s="16">
        <v>1375.2666666666667</v>
      </c>
      <c r="D5" s="16">
        <v>2361.0666666666666</v>
      </c>
      <c r="E5" s="16">
        <v>1960.5333333333335</v>
      </c>
      <c r="F5" s="16">
        <v>2360.7999999999997</v>
      </c>
      <c r="G5" s="16">
        <v>3912.7999999999997</v>
      </c>
      <c r="H5" s="16">
        <v>2264.4666666666667</v>
      </c>
      <c r="I5" s="16">
        <v>1279.6666666666667</v>
      </c>
      <c r="J5" s="16">
        <v>3516.6</v>
      </c>
      <c r="K5" s="16">
        <v>5479.2</v>
      </c>
      <c r="L5" s="11">
        <f>SUM(C5:K5)</f>
        <v>24510.399999999998</v>
      </c>
      <c r="M5" s="11">
        <f>AVERAGE(C5:K5)</f>
        <v>2723.3777777777777</v>
      </c>
      <c r="N5" s="51"/>
    </row>
    <row r="6" spans="1:14">
      <c r="A6" s="23"/>
      <c r="B6" s="7" t="s">
        <v>73</v>
      </c>
      <c r="C6" s="11">
        <v>1358.8666666666666</v>
      </c>
      <c r="D6" s="11">
        <v>2235.6666666666665</v>
      </c>
      <c r="E6" s="11">
        <v>2181.8666666666668</v>
      </c>
      <c r="F6" s="11">
        <v>2308.6666666666665</v>
      </c>
      <c r="G6" s="11">
        <v>4309.1333333333332</v>
      </c>
      <c r="H6" s="11">
        <v>2434.3333333333335</v>
      </c>
      <c r="I6" s="11">
        <v>1293.6666666666667</v>
      </c>
      <c r="J6" s="11">
        <v>3775</v>
      </c>
      <c r="K6" s="11">
        <v>5850.2</v>
      </c>
      <c r="L6" s="11">
        <f t="shared" ref="L6:L14" si="0">SUM(C6:K6)</f>
        <v>25747.399999999998</v>
      </c>
      <c r="M6" s="11">
        <f t="shared" ref="M6:M14" si="1">AVERAGE(C6:K6)</f>
        <v>2860.8222222222221</v>
      </c>
      <c r="N6" s="51"/>
    </row>
    <row r="7" spans="1:14">
      <c r="A7" s="23"/>
      <c r="B7" s="7" t="s">
        <v>74</v>
      </c>
      <c r="C7" s="11">
        <v>1585.2666666666664</v>
      </c>
      <c r="D7" s="11">
        <v>2310.1333333333332</v>
      </c>
      <c r="E7" s="11">
        <v>2643.1333333333337</v>
      </c>
      <c r="F7" s="11">
        <v>2741.8666666666668</v>
      </c>
      <c r="G7" s="11">
        <v>5665.1333333333341</v>
      </c>
      <c r="H7" s="11">
        <v>3248.9333333333329</v>
      </c>
      <c r="I7" s="11">
        <v>1474.8666666666668</v>
      </c>
      <c r="J7" s="11">
        <v>4328.1333333333332</v>
      </c>
      <c r="K7" s="11">
        <v>6218</v>
      </c>
      <c r="L7" s="11">
        <f t="shared" si="0"/>
        <v>30215.466666666667</v>
      </c>
      <c r="M7" s="11">
        <f t="shared" si="1"/>
        <v>3357.2740740740742</v>
      </c>
      <c r="N7" s="51"/>
    </row>
    <row r="8" spans="1:14">
      <c r="A8" s="55"/>
      <c r="B8" s="621" t="s">
        <v>191</v>
      </c>
      <c r="C8" s="622">
        <f>AVERAGE('Univ Data'!$P$7:$R$7)+AVERAGE('Univ Data'!$O$8:$Q$8)</f>
        <v>21.799999999999997</v>
      </c>
      <c r="D8" s="622">
        <f>AVERAGE('Univ Data'!$P$25:$R$25)+AVERAGE('Univ Data'!$O$26:$Q$26)</f>
        <v>272.9666666666667</v>
      </c>
      <c r="E8" s="622">
        <f>AVERAGE('Univ Data'!$P$43:$R$43)+AVERAGE('Univ Data'!$O$44:$Q$44)</f>
        <v>91.266666666666666</v>
      </c>
      <c r="F8" s="622">
        <f>AVERAGE('Univ Data'!$P$61:$R$61)+AVERAGE('Univ Data'!$O$62:$Q$62)</f>
        <v>37.300000000000004</v>
      </c>
      <c r="G8" s="622">
        <f>AVERAGE('Univ Data'!$P$79:$R$79)+AVERAGE('Univ Data'!$O$80:$Q$80)</f>
        <v>161.29999999999998</v>
      </c>
      <c r="H8" s="622">
        <f>AVERAGE('Univ Data'!$P$97:$R$97)+AVERAGE('Univ Data'!$O$98:$Q$98)</f>
        <v>106.46666666666665</v>
      </c>
      <c r="I8" s="622">
        <f>AVERAGE('Univ Data'!$P$115:$R$115)+AVERAGE('Univ Data'!$O$116:$Q$116)</f>
        <v>134.96666666666667</v>
      </c>
      <c r="J8" s="622">
        <f>AVERAGE('Univ Data'!$P$133:$R$133)+AVERAGE('Univ Data'!$O$134:$Q$134)</f>
        <v>95.8</v>
      </c>
      <c r="K8" s="623">
        <f>AVERAGE('Univ Data'!$P$151:$R$151)+AVERAGE('Univ Data'!$O$152:$Q$152)</f>
        <v>71.966666666666654</v>
      </c>
      <c r="L8" s="11">
        <f t="shared" si="0"/>
        <v>993.83333333333337</v>
      </c>
      <c r="M8" s="11">
        <f t="shared" si="1"/>
        <v>110.42592592592592</v>
      </c>
      <c r="N8" s="51"/>
    </row>
    <row r="9" spans="1:14">
      <c r="B9" s="632" t="s">
        <v>192</v>
      </c>
      <c r="C9" s="633">
        <f>AVERAGE('Univ Data'!$P$9:$R$9)</f>
        <v>1703.1333333333332</v>
      </c>
      <c r="D9" s="633">
        <f>AVERAGE('Univ Data'!$P$27:$R$27)</f>
        <v>2650.0666666666671</v>
      </c>
      <c r="E9" s="633">
        <f>AVERAGE('Univ Data'!$P$45:$R$45)</f>
        <v>2999.6666666666665</v>
      </c>
      <c r="F9" s="633">
        <f>AVERAGE('Univ Data'!$P$63:$R$63)</f>
        <v>2955.6666666666665</v>
      </c>
      <c r="G9" s="633">
        <f>AVERAGE('Univ Data'!$P$81:$R$81)</f>
        <v>6315.9333333333334</v>
      </c>
      <c r="H9" s="633">
        <f>AVERAGE('Univ Data'!$P$99:$R$99)</f>
        <v>3735.2000000000003</v>
      </c>
      <c r="I9" s="633">
        <f>AVERAGE('Univ Data'!$P$117:$R$117)</f>
        <v>1653.1333333333332</v>
      </c>
      <c r="J9" s="633">
        <f>AVERAGE('Univ Data'!$P$135:$R$135)</f>
        <v>4894.0666666666666</v>
      </c>
      <c r="K9" s="634">
        <f>AVERAGE('Univ Data'!$P$153:$R$153)</f>
        <v>6501.8666666666659</v>
      </c>
      <c r="L9" s="11">
        <f t="shared" si="0"/>
        <v>33408.733333333337</v>
      </c>
      <c r="M9" s="11">
        <f t="shared" si="1"/>
        <v>3712.0814814814821</v>
      </c>
      <c r="N9" s="51"/>
    </row>
    <row r="10" spans="1:14">
      <c r="B10" s="632" t="s">
        <v>11</v>
      </c>
      <c r="C10" s="633">
        <f>AVERAGE('Univ Data'!$P$10:$R$10)</f>
        <v>111.66666666666667</v>
      </c>
      <c r="D10" s="633">
        <f>AVERAGE('Univ Data'!$P$28:$R$28)</f>
        <v>387.66666666666669</v>
      </c>
      <c r="E10" s="633">
        <f>AVERAGE('Univ Data'!$P$46:$R$46)</f>
        <v>387</v>
      </c>
      <c r="F10" s="633">
        <f>AVERAGE('Univ Data'!$P$64:$R$64)</f>
        <v>402.33333333333331</v>
      </c>
      <c r="G10" s="633">
        <f>AVERAGE('Univ Data'!$P$82:$R$82)</f>
        <v>794</v>
      </c>
      <c r="H10" s="633">
        <f>AVERAGE('Univ Data'!$P$100:$R$100)</f>
        <v>697.33333333333337</v>
      </c>
      <c r="I10" s="633">
        <f>AVERAGE('Univ Data'!$P$118:$R$118)</f>
        <v>351</v>
      </c>
      <c r="J10" s="633">
        <f>AVERAGE('Univ Data'!$P$136:$R$136)</f>
        <v>948.66666666666663</v>
      </c>
      <c r="K10" s="634">
        <f>AVERAGE('Univ Data'!$P$154:$R$154)</f>
        <v>1553</v>
      </c>
      <c r="L10" s="11">
        <f t="shared" si="0"/>
        <v>5632.666666666667</v>
      </c>
      <c r="M10" s="11">
        <f t="shared" si="1"/>
        <v>625.85185185185185</v>
      </c>
      <c r="N10" s="51"/>
    </row>
    <row r="11" spans="1:14">
      <c r="B11" s="624" t="s">
        <v>12</v>
      </c>
      <c r="C11" s="635">
        <f>AVERAGE('Univ Data'!$P$11:$R$11)</f>
        <v>0</v>
      </c>
      <c r="D11" s="635">
        <f>AVERAGE('Univ Data'!$P$29:$R$29)</f>
        <v>0</v>
      </c>
      <c r="E11" s="625">
        <f>AVERAGE('Univ Data'!$P$47:$R$47)</f>
        <v>25.333333333333332</v>
      </c>
      <c r="F11" s="625">
        <f>AVERAGE('Univ Data'!$P$65:$R$65)</f>
        <v>80.333333333333329</v>
      </c>
      <c r="G11" s="625">
        <f>AVERAGE('Univ Data'!$P$83:$R$83)</f>
        <v>52</v>
      </c>
      <c r="H11" s="625">
        <f>AVERAGE('Univ Data'!$P$101:$R$101)</f>
        <v>141</v>
      </c>
      <c r="I11" s="625">
        <f>AVERAGE('Univ Data'!$P$119:$R$119)</f>
        <v>81</v>
      </c>
      <c r="J11" s="625">
        <f>AVERAGE('Univ Data'!$P$137:$R$137)</f>
        <v>262.33333333333331</v>
      </c>
      <c r="K11" s="626">
        <f>AVERAGE('Univ Data'!$P$155:$R$155)</f>
        <v>598</v>
      </c>
      <c r="L11" s="11">
        <f t="shared" si="0"/>
        <v>1240</v>
      </c>
      <c r="M11" s="11">
        <f t="shared" si="1"/>
        <v>137.77777777777777</v>
      </c>
      <c r="N11" s="51"/>
    </row>
    <row r="12" spans="1:14">
      <c r="B12" s="7" t="s">
        <v>164</v>
      </c>
      <c r="C12" s="16">
        <v>4723868.9233333329</v>
      </c>
      <c r="D12" s="16">
        <v>3286819.4266666672</v>
      </c>
      <c r="E12" s="16">
        <v>17740827.232000001</v>
      </c>
      <c r="F12" s="16">
        <v>9750093.3766666669</v>
      </c>
      <c r="G12" s="16">
        <v>9314104.9566666652</v>
      </c>
      <c r="H12" s="16">
        <v>23184495.239999998</v>
      </c>
      <c r="I12" s="16">
        <v>33411637.263333324</v>
      </c>
      <c r="J12" s="16">
        <v>50171333.320932329</v>
      </c>
      <c r="K12" s="16">
        <v>209357729.42666665</v>
      </c>
      <c r="L12" s="11">
        <f t="shared" si="0"/>
        <v>360940909.16626561</v>
      </c>
      <c r="M12" s="11">
        <f t="shared" si="1"/>
        <v>40104545.462918401</v>
      </c>
      <c r="N12" s="51" t="s">
        <v>14</v>
      </c>
    </row>
    <row r="13" spans="1:14">
      <c r="B13" s="627" t="s">
        <v>16</v>
      </c>
      <c r="C13" s="628">
        <f>AVERAGE('Univ Data'!$P$13:$R$13)</f>
        <v>21.907205809442846</v>
      </c>
      <c r="D13" s="628">
        <f>AVERAGE('Univ Data'!$P$31:$R$31)</f>
        <v>22.103556569723036</v>
      </c>
      <c r="E13" s="628">
        <f>AVERAGE('Univ Data'!$P$49:$R$49)</f>
        <v>25.207724154714764</v>
      </c>
      <c r="F13" s="628">
        <f>AVERAGE('Univ Data'!$P$67:$R$67)</f>
        <v>21.877100150823185</v>
      </c>
      <c r="G13" s="628">
        <f>AVERAGE('Univ Data'!$P$85:$R$85)</f>
        <v>24.985133392248638</v>
      </c>
      <c r="H13" s="628">
        <f>AVERAGE('Univ Data'!$P$103:$R$103)</f>
        <v>24.627196450477943</v>
      </c>
      <c r="I13" s="628">
        <f>AVERAGE('Univ Data'!$P$121:$R$121)</f>
        <v>20.123818319512718</v>
      </c>
      <c r="J13" s="628">
        <f>AVERAGE('Univ Data'!$P$139:$R$139)</f>
        <v>23.153610456620985</v>
      </c>
      <c r="K13" s="629">
        <f>AVERAGE('Univ Data'!$P$157:$R$157)</f>
        <v>23.172252176261978</v>
      </c>
      <c r="L13" s="11">
        <f t="shared" si="0"/>
        <v>207.15759747982611</v>
      </c>
      <c r="M13" s="11">
        <f t="shared" si="1"/>
        <v>23.017510831091791</v>
      </c>
      <c r="N13" s="51"/>
    </row>
    <row r="14" spans="1:14">
      <c r="B14" s="17" t="s">
        <v>17</v>
      </c>
      <c r="C14" s="19">
        <v>57.983127296217397</v>
      </c>
      <c r="D14" s="19">
        <v>51.006924854107815</v>
      </c>
      <c r="E14" s="19">
        <v>64.142698705900287</v>
      </c>
      <c r="F14" s="19">
        <v>64.981442555389208</v>
      </c>
      <c r="G14" s="19">
        <v>54.08236640501687</v>
      </c>
      <c r="H14" s="19">
        <v>57.219648096464482</v>
      </c>
      <c r="I14" s="19">
        <v>37.855865210555599</v>
      </c>
      <c r="J14" s="19">
        <v>56.074109547053574</v>
      </c>
      <c r="K14" s="19">
        <v>81.780257660010236</v>
      </c>
      <c r="L14" s="11">
        <f t="shared" si="0"/>
        <v>525.12644033071547</v>
      </c>
      <c r="M14" s="11">
        <f t="shared" si="1"/>
        <v>58.347382258968388</v>
      </c>
      <c r="N14" s="51"/>
    </row>
    <row r="15" spans="1:14">
      <c r="B15" s="42"/>
      <c r="C15" s="5"/>
      <c r="D15" s="5"/>
      <c r="E15" s="5" t="s">
        <v>14</v>
      </c>
      <c r="F15" s="5"/>
      <c r="G15" s="5"/>
      <c r="H15" s="5"/>
      <c r="I15" s="5"/>
      <c r="J15" s="5"/>
      <c r="K15" s="5"/>
      <c r="L15" s="54"/>
    </row>
    <row r="16" spans="1:14">
      <c r="A16" s="23" t="s">
        <v>139</v>
      </c>
      <c r="B16" s="9" t="s">
        <v>182</v>
      </c>
      <c r="C16" s="24" t="s">
        <v>0</v>
      </c>
      <c r="D16" s="24" t="s">
        <v>1</v>
      </c>
      <c r="E16" s="24" t="s">
        <v>2</v>
      </c>
      <c r="F16" s="24" t="s">
        <v>3</v>
      </c>
      <c r="G16" s="24" t="s">
        <v>4</v>
      </c>
      <c r="H16" s="24" t="s">
        <v>5</v>
      </c>
      <c r="I16" s="24" t="s">
        <v>6</v>
      </c>
      <c r="J16" s="24" t="s">
        <v>7</v>
      </c>
      <c r="K16" s="24" t="s">
        <v>8</v>
      </c>
      <c r="L16" s="10" t="s">
        <v>89</v>
      </c>
      <c r="M16" s="10" t="s">
        <v>90</v>
      </c>
    </row>
    <row r="17" spans="1:21">
      <c r="A17" s="55">
        <v>2.5</v>
      </c>
      <c r="B17" s="7" t="s">
        <v>72</v>
      </c>
      <c r="C17" s="546">
        <f t="shared" ref="C17:E26" si="2">C5/$A17</f>
        <v>550.10666666666668</v>
      </c>
      <c r="D17" s="546">
        <f t="shared" si="2"/>
        <v>944.42666666666662</v>
      </c>
      <c r="E17" s="546">
        <f t="shared" si="2"/>
        <v>784.21333333333337</v>
      </c>
      <c r="F17" s="546">
        <f t="shared" ref="F17:G19" si="3">F5/$A17</f>
        <v>944.31999999999994</v>
      </c>
      <c r="G17" s="546">
        <f t="shared" si="3"/>
        <v>1565.12</v>
      </c>
      <c r="H17" s="546">
        <f t="shared" ref="H17:K17" si="4">H5/$A17</f>
        <v>905.78666666666663</v>
      </c>
      <c r="I17" s="546">
        <f t="shared" si="4"/>
        <v>511.86666666666667</v>
      </c>
      <c r="J17" s="546">
        <f t="shared" si="4"/>
        <v>1406.6399999999999</v>
      </c>
      <c r="K17" s="546">
        <f t="shared" si="4"/>
        <v>2191.6799999999998</v>
      </c>
      <c r="L17" s="11">
        <f>SUM(C17:K17)</f>
        <v>9804.16</v>
      </c>
      <c r="M17" s="11">
        <f>AVERAGE(C17:K17)</f>
        <v>1089.3511111111111</v>
      </c>
    </row>
    <row r="18" spans="1:21">
      <c r="A18" s="55">
        <v>2</v>
      </c>
      <c r="B18" s="7" t="s">
        <v>73</v>
      </c>
      <c r="C18" s="546">
        <f t="shared" si="2"/>
        <v>679.43333333333328</v>
      </c>
      <c r="D18" s="546">
        <f t="shared" si="2"/>
        <v>1117.8333333333333</v>
      </c>
      <c r="E18" s="546">
        <f t="shared" si="2"/>
        <v>1090.9333333333334</v>
      </c>
      <c r="F18" s="546">
        <f t="shared" si="3"/>
        <v>1154.3333333333333</v>
      </c>
      <c r="G18" s="546">
        <f t="shared" si="3"/>
        <v>2154.5666666666666</v>
      </c>
      <c r="H18" s="546">
        <f t="shared" ref="H18:K19" si="5">H6/$A18</f>
        <v>1217.1666666666667</v>
      </c>
      <c r="I18" s="546">
        <f t="shared" si="5"/>
        <v>646.83333333333337</v>
      </c>
      <c r="J18" s="546">
        <f t="shared" si="5"/>
        <v>1887.5</v>
      </c>
      <c r="K18" s="546">
        <f t="shared" si="5"/>
        <v>2925.1</v>
      </c>
      <c r="L18" s="11">
        <f t="shared" ref="L18:L26" si="6">SUM(C18:K18)</f>
        <v>12873.699999999999</v>
      </c>
      <c r="M18" s="11">
        <f t="shared" ref="M18:M26" si="7">AVERAGE(C18:K18)</f>
        <v>1430.411111111111</v>
      </c>
    </row>
    <row r="19" spans="1:21">
      <c r="A19" s="55">
        <v>1.5</v>
      </c>
      <c r="B19" s="7" t="s">
        <v>74</v>
      </c>
      <c r="C19" s="546">
        <f t="shared" si="2"/>
        <v>1056.8444444444442</v>
      </c>
      <c r="D19" s="546">
        <f t="shared" si="2"/>
        <v>1540.0888888888887</v>
      </c>
      <c r="E19" s="546">
        <f t="shared" si="2"/>
        <v>1762.0888888888892</v>
      </c>
      <c r="F19" s="546">
        <f t="shared" si="3"/>
        <v>1827.9111111111113</v>
      </c>
      <c r="G19" s="546">
        <f t="shared" si="3"/>
        <v>3776.7555555555559</v>
      </c>
      <c r="H19" s="546">
        <f t="shared" si="5"/>
        <v>2165.9555555555553</v>
      </c>
      <c r="I19" s="546">
        <f t="shared" si="5"/>
        <v>983.24444444444453</v>
      </c>
      <c r="J19" s="546">
        <f t="shared" si="5"/>
        <v>2885.422222222222</v>
      </c>
      <c r="K19" s="546">
        <f t="shared" si="5"/>
        <v>4145.333333333333</v>
      </c>
      <c r="L19" s="11">
        <f t="shared" si="6"/>
        <v>20143.644444444446</v>
      </c>
      <c r="M19" s="11">
        <f t="shared" si="7"/>
        <v>2238.1827160493831</v>
      </c>
    </row>
    <row r="20" spans="1:21">
      <c r="A20" s="55">
        <v>1.5</v>
      </c>
      <c r="B20" s="7" t="s">
        <v>191</v>
      </c>
      <c r="C20" s="546">
        <f t="shared" si="2"/>
        <v>14.533333333333331</v>
      </c>
      <c r="D20" s="546">
        <f t="shared" si="2"/>
        <v>181.97777777777779</v>
      </c>
      <c r="E20" s="546">
        <f t="shared" si="2"/>
        <v>60.844444444444441</v>
      </c>
      <c r="F20" s="546">
        <f t="shared" ref="F20:K20" si="8">F8/$A20</f>
        <v>24.866666666666671</v>
      </c>
      <c r="G20" s="546">
        <f t="shared" si="8"/>
        <v>107.53333333333332</v>
      </c>
      <c r="H20" s="546">
        <f t="shared" si="8"/>
        <v>70.977777777777774</v>
      </c>
      <c r="I20" s="546">
        <f t="shared" si="8"/>
        <v>89.977777777777774</v>
      </c>
      <c r="J20" s="546">
        <f t="shared" si="8"/>
        <v>63.866666666666667</v>
      </c>
      <c r="K20" s="546">
        <f t="shared" si="8"/>
        <v>47.977777777777767</v>
      </c>
      <c r="L20" s="11">
        <f t="shared" si="6"/>
        <v>662.55555555555554</v>
      </c>
      <c r="M20" s="11">
        <f t="shared" si="7"/>
        <v>73.617283950617278</v>
      </c>
    </row>
    <row r="21" spans="1:21">
      <c r="A21" s="55">
        <v>1</v>
      </c>
      <c r="B21" s="7" t="s">
        <v>192</v>
      </c>
      <c r="C21" s="546">
        <f t="shared" si="2"/>
        <v>1703.1333333333332</v>
      </c>
      <c r="D21" s="546">
        <f t="shared" si="2"/>
        <v>2650.0666666666671</v>
      </c>
      <c r="E21" s="546">
        <f t="shared" si="2"/>
        <v>2999.6666666666665</v>
      </c>
      <c r="F21" s="546">
        <f t="shared" ref="F21:K21" si="9">F9/$A21</f>
        <v>2955.6666666666665</v>
      </c>
      <c r="G21" s="546">
        <f t="shared" si="9"/>
        <v>6315.9333333333334</v>
      </c>
      <c r="H21" s="546">
        <f t="shared" si="9"/>
        <v>3735.2000000000003</v>
      </c>
      <c r="I21" s="546">
        <f t="shared" si="9"/>
        <v>1653.1333333333332</v>
      </c>
      <c r="J21" s="546">
        <f t="shared" si="9"/>
        <v>4894.0666666666666</v>
      </c>
      <c r="K21" s="546">
        <f t="shared" si="9"/>
        <v>6501.8666666666659</v>
      </c>
      <c r="L21" s="11">
        <f t="shared" si="6"/>
        <v>33408.733333333337</v>
      </c>
      <c r="M21" s="11">
        <f t="shared" si="7"/>
        <v>3712.0814814814821</v>
      </c>
    </row>
    <row r="22" spans="1:21">
      <c r="A22" s="55">
        <v>0.3</v>
      </c>
      <c r="B22" s="7" t="s">
        <v>11</v>
      </c>
      <c r="C22" s="546">
        <f t="shared" si="2"/>
        <v>372.22222222222223</v>
      </c>
      <c r="D22" s="546">
        <f t="shared" si="2"/>
        <v>1292.2222222222224</v>
      </c>
      <c r="E22" s="546">
        <f t="shared" si="2"/>
        <v>1290</v>
      </c>
      <c r="F22" s="546">
        <f t="shared" ref="F22:K22" si="10">F10/$A22</f>
        <v>1341.1111111111111</v>
      </c>
      <c r="G22" s="546">
        <f t="shared" si="10"/>
        <v>2646.666666666667</v>
      </c>
      <c r="H22" s="546">
        <f t="shared" si="10"/>
        <v>2324.4444444444448</v>
      </c>
      <c r="I22" s="546">
        <f t="shared" si="10"/>
        <v>1170</v>
      </c>
      <c r="J22" s="546">
        <f t="shared" si="10"/>
        <v>3162.2222222222222</v>
      </c>
      <c r="K22" s="546">
        <f t="shared" si="10"/>
        <v>5176.666666666667</v>
      </c>
      <c r="L22" s="11">
        <f t="shared" si="6"/>
        <v>18775.555555555558</v>
      </c>
      <c r="M22" s="11">
        <f t="shared" si="7"/>
        <v>2086.1728395061732</v>
      </c>
    </row>
    <row r="23" spans="1:21">
      <c r="A23" s="55">
        <v>0.05</v>
      </c>
      <c r="B23" s="7" t="s">
        <v>12</v>
      </c>
      <c r="C23" s="375">
        <f t="shared" si="2"/>
        <v>0</v>
      </c>
      <c r="D23" s="375">
        <f t="shared" si="2"/>
        <v>0</v>
      </c>
      <c r="E23" s="546">
        <f t="shared" si="2"/>
        <v>506.66666666666663</v>
      </c>
      <c r="F23" s="546">
        <f t="shared" ref="F23:K23" si="11">F11/$A23</f>
        <v>1606.6666666666665</v>
      </c>
      <c r="G23" s="546">
        <f t="shared" si="11"/>
        <v>1040</v>
      </c>
      <c r="H23" s="546">
        <f t="shared" si="11"/>
        <v>2820</v>
      </c>
      <c r="I23" s="546">
        <f t="shared" si="11"/>
        <v>1620</v>
      </c>
      <c r="J23" s="546">
        <f t="shared" si="11"/>
        <v>5246.6666666666661</v>
      </c>
      <c r="K23" s="546">
        <f t="shared" si="11"/>
        <v>11960</v>
      </c>
      <c r="L23" s="11">
        <f t="shared" si="6"/>
        <v>24800</v>
      </c>
      <c r="M23" s="11">
        <f t="shared" si="7"/>
        <v>2755.5555555555557</v>
      </c>
    </row>
    <row r="24" spans="1:21">
      <c r="A24" s="130">
        <v>15000</v>
      </c>
      <c r="B24" s="7" t="s">
        <v>164</v>
      </c>
      <c r="C24" s="546">
        <f t="shared" si="2"/>
        <v>314.92459488888886</v>
      </c>
      <c r="D24" s="546">
        <f t="shared" si="2"/>
        <v>219.12129511111115</v>
      </c>
      <c r="E24" s="546">
        <f t="shared" si="2"/>
        <v>1182.7218154666666</v>
      </c>
      <c r="F24" s="546">
        <f t="shared" ref="F24:K24" si="12">F12/$A24</f>
        <v>650.00622511111112</v>
      </c>
      <c r="G24" s="546">
        <f t="shared" si="12"/>
        <v>620.94033044444438</v>
      </c>
      <c r="H24" s="546">
        <f t="shared" si="12"/>
        <v>1545.633016</v>
      </c>
      <c r="I24" s="546">
        <f t="shared" si="12"/>
        <v>2227.4424842222215</v>
      </c>
      <c r="J24" s="546">
        <f t="shared" si="12"/>
        <v>3344.7555547288221</v>
      </c>
      <c r="K24" s="546">
        <f t="shared" si="12"/>
        <v>13957.181961777776</v>
      </c>
      <c r="L24" s="11">
        <f t="shared" si="6"/>
        <v>24062.727277751044</v>
      </c>
      <c r="M24" s="11">
        <f t="shared" si="7"/>
        <v>2673.6363641945604</v>
      </c>
    </row>
    <row r="25" spans="1:21">
      <c r="A25" s="55">
        <v>0.02</v>
      </c>
      <c r="B25" s="7" t="s">
        <v>16</v>
      </c>
      <c r="C25" s="546">
        <f t="shared" si="2"/>
        <v>1095.3602904721422</v>
      </c>
      <c r="D25" s="546">
        <f t="shared" si="2"/>
        <v>1105.1778284861518</v>
      </c>
      <c r="E25" s="546">
        <f t="shared" si="2"/>
        <v>1260.3862077357383</v>
      </c>
      <c r="F25" s="546">
        <f t="shared" ref="F25:K25" si="13">F13/$A25</f>
        <v>1093.8550075411592</v>
      </c>
      <c r="G25" s="546">
        <f t="shared" si="13"/>
        <v>1249.2566696124318</v>
      </c>
      <c r="H25" s="546">
        <f t="shared" si="13"/>
        <v>1231.359822523897</v>
      </c>
      <c r="I25" s="546">
        <f t="shared" si="13"/>
        <v>1006.1909159756359</v>
      </c>
      <c r="J25" s="546">
        <f t="shared" si="13"/>
        <v>1157.6805228310493</v>
      </c>
      <c r="K25" s="546">
        <f t="shared" si="13"/>
        <v>1158.6126088130989</v>
      </c>
      <c r="L25" s="11">
        <f t="shared" si="6"/>
        <v>10357.879873991304</v>
      </c>
      <c r="M25" s="11">
        <f t="shared" si="7"/>
        <v>1150.8755415545893</v>
      </c>
    </row>
    <row r="26" spans="1:21">
      <c r="A26" s="55">
        <v>0.01</v>
      </c>
      <c r="B26" s="17" t="s">
        <v>17</v>
      </c>
      <c r="C26" s="560">
        <f t="shared" si="2"/>
        <v>5798.3127296217399</v>
      </c>
      <c r="D26" s="560">
        <f t="shared" si="2"/>
        <v>5100.692485410781</v>
      </c>
      <c r="E26" s="560">
        <f t="shared" si="2"/>
        <v>6414.2698705900284</v>
      </c>
      <c r="F26" s="560">
        <f t="shared" ref="F26:K26" si="14">F14/$A26</f>
        <v>6498.1442555389203</v>
      </c>
      <c r="G26" s="560">
        <f t="shared" si="14"/>
        <v>5408.2366405016874</v>
      </c>
      <c r="H26" s="560">
        <f t="shared" si="14"/>
        <v>5721.964809646448</v>
      </c>
      <c r="I26" s="560">
        <f t="shared" si="14"/>
        <v>3785.5865210555598</v>
      </c>
      <c r="J26" s="560">
        <f t="shared" si="14"/>
        <v>5607.4109547053577</v>
      </c>
      <c r="K26" s="560">
        <f t="shared" si="14"/>
        <v>8178.0257660010238</v>
      </c>
      <c r="L26" s="11">
        <f t="shared" si="6"/>
        <v>52512.644033071541</v>
      </c>
      <c r="M26" s="11">
        <f t="shared" si="7"/>
        <v>5834.7382258968382</v>
      </c>
    </row>
    <row r="27" spans="1:21">
      <c r="B27" s="42"/>
      <c r="C27" s="5"/>
      <c r="D27" s="5"/>
      <c r="E27" s="5"/>
      <c r="F27" s="5"/>
      <c r="G27" s="5"/>
      <c r="H27" s="5"/>
      <c r="I27" s="5"/>
      <c r="J27" s="5"/>
      <c r="K27" s="5"/>
      <c r="N27" s="57"/>
      <c r="O27" s="57"/>
      <c r="P27" s="58"/>
      <c r="Q27" s="57"/>
      <c r="R27" s="57"/>
      <c r="S27" s="59"/>
      <c r="T27" s="59"/>
      <c r="U27" s="59"/>
    </row>
    <row r="28" spans="1:21">
      <c r="B28" s="9" t="s">
        <v>18</v>
      </c>
      <c r="C28" s="24" t="s">
        <v>0</v>
      </c>
      <c r="D28" s="24" t="s">
        <v>1</v>
      </c>
      <c r="E28" s="24" t="s">
        <v>2</v>
      </c>
      <c r="F28" s="24" t="s">
        <v>3</v>
      </c>
      <c r="G28" s="24" t="s">
        <v>4</v>
      </c>
      <c r="H28" s="24" t="s">
        <v>5</v>
      </c>
      <c r="I28" s="24" t="s">
        <v>6</v>
      </c>
      <c r="J28" s="24" t="s">
        <v>7</v>
      </c>
      <c r="K28" s="24" t="s">
        <v>8</v>
      </c>
      <c r="L28" s="24" t="s">
        <v>84</v>
      </c>
      <c r="M28" s="49" t="s">
        <v>14</v>
      </c>
      <c r="N28" s="62"/>
      <c r="O28" s="62"/>
      <c r="P28" s="62"/>
      <c r="Q28" s="62"/>
      <c r="R28" s="62"/>
      <c r="S28" s="59"/>
      <c r="T28" s="63"/>
      <c r="U28" s="59"/>
    </row>
    <row r="29" spans="1:21">
      <c r="B29" s="7" t="s">
        <v>72</v>
      </c>
      <c r="C29" s="551">
        <v>4.0000000000000008E-2</v>
      </c>
      <c r="D29" s="551">
        <v>0.03</v>
      </c>
      <c r="E29" s="551">
        <v>4.0000000000000008E-2</v>
      </c>
      <c r="F29" s="551">
        <v>4.0000000000000008E-2</v>
      </c>
      <c r="G29" s="551">
        <v>0.03</v>
      </c>
      <c r="H29" s="551">
        <v>0.06</v>
      </c>
      <c r="I29" s="551">
        <v>0.04</v>
      </c>
      <c r="J29" s="551">
        <v>0.03</v>
      </c>
      <c r="K29" s="551">
        <v>0.02</v>
      </c>
      <c r="L29" s="637">
        <f t="shared" ref="L29:L38" si="15">AVERAGE(C29:K29)</f>
        <v>3.6666666666666674E-2</v>
      </c>
      <c r="M29" s="49" t="s">
        <v>14</v>
      </c>
      <c r="N29" s="62"/>
      <c r="O29" s="62"/>
      <c r="P29" s="62"/>
      <c r="Q29" s="62"/>
      <c r="R29" s="62"/>
      <c r="S29" s="59"/>
      <c r="T29" s="63"/>
      <c r="U29" s="59"/>
    </row>
    <row r="30" spans="1:21">
      <c r="B30" s="7" t="s">
        <v>73</v>
      </c>
      <c r="C30" s="551">
        <v>0.06</v>
      </c>
      <c r="D30" s="551">
        <v>4.4999999999999998E-2</v>
      </c>
      <c r="E30" s="551">
        <v>0.06</v>
      </c>
      <c r="F30" s="551">
        <v>0.06</v>
      </c>
      <c r="G30" s="551">
        <v>4.4999999999999998E-2</v>
      </c>
      <c r="H30" s="551">
        <v>7.4999999999999997E-2</v>
      </c>
      <c r="I30" s="551">
        <v>0.06</v>
      </c>
      <c r="J30" s="551">
        <v>4.4999999999999998E-2</v>
      </c>
      <c r="K30" s="551">
        <v>0.04</v>
      </c>
      <c r="L30" s="637">
        <f t="shared" si="15"/>
        <v>5.4444444444444434E-2</v>
      </c>
      <c r="N30" s="62"/>
      <c r="O30" s="62"/>
      <c r="P30" s="62"/>
      <c r="Q30" s="62"/>
      <c r="R30" s="62"/>
      <c r="S30" s="59"/>
      <c r="T30" s="63"/>
      <c r="U30" s="59"/>
    </row>
    <row r="31" spans="1:21">
      <c r="B31" s="7" t="s">
        <v>74</v>
      </c>
      <c r="C31" s="551">
        <v>0.1</v>
      </c>
      <c r="D31" s="551">
        <v>7.4999999999999997E-2</v>
      </c>
      <c r="E31" s="551">
        <v>0.1</v>
      </c>
      <c r="F31" s="551">
        <v>0.1</v>
      </c>
      <c r="G31" s="551">
        <v>7.4999999999999997E-2</v>
      </c>
      <c r="H31" s="551">
        <v>0.09</v>
      </c>
      <c r="I31" s="551">
        <v>0.1</v>
      </c>
      <c r="J31" s="551">
        <v>7.4999999999999997E-2</v>
      </c>
      <c r="K31" s="551">
        <v>6.5000000000000002E-2</v>
      </c>
      <c r="L31" s="637">
        <f t="shared" si="15"/>
        <v>8.666666666666667E-2</v>
      </c>
      <c r="N31" s="62"/>
      <c r="O31" s="62"/>
      <c r="P31" s="62"/>
      <c r="Q31" s="62"/>
      <c r="R31" s="62"/>
      <c r="S31" s="59"/>
      <c r="T31" s="63"/>
      <c r="U31" s="59"/>
    </row>
    <row r="32" spans="1:21">
      <c r="B32" s="7" t="s">
        <v>10</v>
      </c>
      <c r="C32" s="551">
        <v>0.3</v>
      </c>
      <c r="D32" s="551">
        <v>0.27500000000000002</v>
      </c>
      <c r="E32" s="551">
        <v>0.25</v>
      </c>
      <c r="F32" s="551">
        <v>0.25</v>
      </c>
      <c r="G32" s="551">
        <v>0.22500000000000001</v>
      </c>
      <c r="H32" s="551">
        <v>0.2</v>
      </c>
      <c r="I32" s="551">
        <v>0.22500000000000001</v>
      </c>
      <c r="J32" s="551">
        <v>0.22500000000000001</v>
      </c>
      <c r="K32" s="551">
        <v>0.2</v>
      </c>
      <c r="L32" s="637">
        <f t="shared" si="15"/>
        <v>0.23888888888888893</v>
      </c>
      <c r="N32" s="62"/>
      <c r="O32" s="62"/>
      <c r="P32" s="62"/>
      <c r="Q32" s="62"/>
      <c r="R32" s="62"/>
      <c r="S32" s="59"/>
      <c r="T32" s="63"/>
      <c r="U32" s="59"/>
    </row>
    <row r="33" spans="2:22">
      <c r="B33" s="7" t="s">
        <v>11</v>
      </c>
      <c r="C33" s="551">
        <v>0.15</v>
      </c>
      <c r="D33" s="551">
        <v>0.2</v>
      </c>
      <c r="E33" s="551">
        <v>0.15</v>
      </c>
      <c r="F33" s="551">
        <v>0.1</v>
      </c>
      <c r="G33" s="551">
        <v>0.2</v>
      </c>
      <c r="H33" s="551">
        <v>0.15</v>
      </c>
      <c r="I33" s="551">
        <v>0.125</v>
      </c>
      <c r="J33" s="551">
        <v>0.1</v>
      </c>
      <c r="K33" s="551">
        <v>0.1</v>
      </c>
      <c r="L33" s="637">
        <f t="shared" si="15"/>
        <v>0.14166666666666672</v>
      </c>
      <c r="N33" s="62"/>
      <c r="O33" s="62"/>
      <c r="P33" s="62"/>
      <c r="Q33" s="62"/>
      <c r="R33" s="62"/>
      <c r="S33" s="59"/>
      <c r="T33" s="63"/>
      <c r="U33" s="59"/>
    </row>
    <row r="34" spans="2:22">
      <c r="B34" s="7" t="s">
        <v>12</v>
      </c>
      <c r="C34" s="551">
        <v>0</v>
      </c>
      <c r="D34" s="551">
        <v>0</v>
      </c>
      <c r="E34" s="551">
        <v>0.05</v>
      </c>
      <c r="F34" s="551">
        <v>0.05</v>
      </c>
      <c r="G34" s="551">
        <v>7.4999999999999997E-2</v>
      </c>
      <c r="H34" s="551">
        <v>0.15</v>
      </c>
      <c r="I34" s="551">
        <v>7.4999999999999997E-2</v>
      </c>
      <c r="J34" s="551">
        <v>0.15</v>
      </c>
      <c r="K34" s="551">
        <v>0.125</v>
      </c>
      <c r="L34" s="637">
        <f t="shared" si="15"/>
        <v>7.4999999999999997E-2</v>
      </c>
      <c r="N34" s="62"/>
      <c r="O34" s="62"/>
      <c r="P34" s="62"/>
      <c r="Q34" s="62"/>
      <c r="R34" s="62"/>
      <c r="S34" s="59"/>
      <c r="T34" s="63"/>
      <c r="U34" s="59"/>
    </row>
    <row r="35" spans="2:22">
      <c r="B35" s="7" t="s">
        <v>164</v>
      </c>
      <c r="C35" s="551">
        <v>0.05</v>
      </c>
      <c r="D35" s="551">
        <v>0.1</v>
      </c>
      <c r="E35" s="551">
        <v>0.1</v>
      </c>
      <c r="F35" s="551">
        <v>0.1</v>
      </c>
      <c r="G35" s="551">
        <v>0.1</v>
      </c>
      <c r="H35" s="551">
        <v>0.1</v>
      </c>
      <c r="I35" s="551">
        <v>0.15</v>
      </c>
      <c r="J35" s="551">
        <v>0.1</v>
      </c>
      <c r="K35" s="551">
        <v>0.125</v>
      </c>
      <c r="L35" s="637">
        <f t="shared" si="15"/>
        <v>0.10277777777777777</v>
      </c>
      <c r="N35" s="62" t="s">
        <v>14</v>
      </c>
      <c r="O35" s="62"/>
      <c r="P35" s="62"/>
      <c r="Q35" s="62"/>
      <c r="R35" s="62"/>
      <c r="S35" s="59"/>
      <c r="T35" s="63"/>
      <c r="U35" s="59"/>
    </row>
    <row r="36" spans="2:22">
      <c r="B36" s="7" t="s">
        <v>16</v>
      </c>
      <c r="C36" s="551">
        <v>0.1</v>
      </c>
      <c r="D36" s="551">
        <v>0.17499999999999999</v>
      </c>
      <c r="E36" s="551">
        <v>0.1</v>
      </c>
      <c r="F36" s="551">
        <v>0.15</v>
      </c>
      <c r="G36" s="551">
        <v>0.1</v>
      </c>
      <c r="H36" s="551">
        <v>7.4999999999999997E-2</v>
      </c>
      <c r="I36" s="551">
        <v>0.125</v>
      </c>
      <c r="J36" s="551">
        <v>0.1</v>
      </c>
      <c r="K36" s="551">
        <v>0.17499999999999999</v>
      </c>
      <c r="L36" s="637">
        <f t="shared" si="15"/>
        <v>0.1222222222222222</v>
      </c>
      <c r="N36" s="62"/>
      <c r="O36" s="62"/>
      <c r="P36" s="62"/>
      <c r="Q36" s="62"/>
      <c r="R36" s="62"/>
      <c r="S36" s="59"/>
      <c r="T36" s="63"/>
      <c r="U36" s="59"/>
    </row>
    <row r="37" spans="2:22">
      <c r="B37" s="17" t="s">
        <v>17</v>
      </c>
      <c r="C37" s="552">
        <v>0.2</v>
      </c>
      <c r="D37" s="552">
        <v>0.1</v>
      </c>
      <c r="E37" s="552">
        <v>0.15</v>
      </c>
      <c r="F37" s="552">
        <v>0.15</v>
      </c>
      <c r="G37" s="552">
        <v>0.15</v>
      </c>
      <c r="H37" s="552">
        <v>0.1</v>
      </c>
      <c r="I37" s="552">
        <v>0.1</v>
      </c>
      <c r="J37" s="552">
        <v>0.17499999999999999</v>
      </c>
      <c r="K37" s="552">
        <v>0.15</v>
      </c>
      <c r="L37" s="552">
        <f t="shared" si="15"/>
        <v>0.14166666666666666</v>
      </c>
      <c r="N37" s="62"/>
      <c r="O37" s="62"/>
      <c r="P37" s="62"/>
      <c r="Q37" s="62"/>
      <c r="R37" s="62"/>
      <c r="S37" s="59"/>
      <c r="T37" s="59"/>
      <c r="U37" s="59"/>
    </row>
    <row r="38" spans="2:22">
      <c r="B38" s="42"/>
      <c r="C38" s="561">
        <f t="shared" ref="C38:K38" si="16">SUM(C29:C37)</f>
        <v>1</v>
      </c>
      <c r="D38" s="561">
        <f t="shared" si="16"/>
        <v>0.99999999999999989</v>
      </c>
      <c r="E38" s="561">
        <f t="shared" si="16"/>
        <v>1</v>
      </c>
      <c r="F38" s="561">
        <f t="shared" si="16"/>
        <v>1</v>
      </c>
      <c r="G38" s="561">
        <f t="shared" si="16"/>
        <v>0.99999999999999989</v>
      </c>
      <c r="H38" s="561">
        <f t="shared" si="16"/>
        <v>1</v>
      </c>
      <c r="I38" s="561">
        <f t="shared" si="16"/>
        <v>1</v>
      </c>
      <c r="J38" s="561">
        <f t="shared" si="16"/>
        <v>1</v>
      </c>
      <c r="K38" s="561">
        <f t="shared" si="16"/>
        <v>1</v>
      </c>
      <c r="L38" s="66">
        <f t="shared" si="15"/>
        <v>1</v>
      </c>
      <c r="P38" s="50" t="s">
        <v>14</v>
      </c>
    </row>
    <row r="39" spans="2:22">
      <c r="B39" s="42"/>
      <c r="C39" s="562"/>
      <c r="D39" s="562"/>
      <c r="E39" s="562"/>
      <c r="F39" s="562"/>
      <c r="G39" s="562"/>
      <c r="H39" s="562"/>
      <c r="I39" s="562"/>
      <c r="J39" s="562"/>
      <c r="K39" s="562"/>
      <c r="L39" s="54"/>
      <c r="N39" s="67"/>
      <c r="O39" s="67"/>
      <c r="P39" s="67" t="s">
        <v>14</v>
      </c>
      <c r="Q39" s="67"/>
      <c r="R39" s="67"/>
      <c r="S39" s="67"/>
      <c r="T39" s="67"/>
      <c r="U39" s="67"/>
      <c r="V39" s="67"/>
    </row>
    <row r="40" spans="2:22">
      <c r="B40" s="9" t="s">
        <v>85</v>
      </c>
      <c r="C40" s="24" t="s">
        <v>0</v>
      </c>
      <c r="D40" s="24" t="s">
        <v>1</v>
      </c>
      <c r="E40" s="24" t="s">
        <v>2</v>
      </c>
      <c r="F40" s="24" t="s">
        <v>3</v>
      </c>
      <c r="G40" s="24" t="s">
        <v>4</v>
      </c>
      <c r="H40" s="24" t="s">
        <v>5</v>
      </c>
      <c r="I40" s="24" t="s">
        <v>6</v>
      </c>
      <c r="J40" s="24" t="s">
        <v>7</v>
      </c>
      <c r="K40" s="24" t="s">
        <v>8</v>
      </c>
      <c r="L40" s="10" t="s">
        <v>89</v>
      </c>
      <c r="M40" s="10" t="s">
        <v>90</v>
      </c>
      <c r="N40" s="68"/>
      <c r="O40" s="68"/>
      <c r="P40" s="68"/>
      <c r="Q40" s="68"/>
      <c r="R40" s="68"/>
      <c r="S40" s="68"/>
      <c r="T40" s="68"/>
      <c r="U40" s="68"/>
      <c r="V40" s="68"/>
    </row>
    <row r="41" spans="2:22">
      <c r="B41" s="7" t="s">
        <v>72</v>
      </c>
      <c r="C41" s="563">
        <f t="shared" ref="C41:K41" si="17">C17*C29</f>
        <v>22.004266666666673</v>
      </c>
      <c r="D41" s="563">
        <f t="shared" si="17"/>
        <v>28.332799999999999</v>
      </c>
      <c r="E41" s="563">
        <f t="shared" si="17"/>
        <v>31.368533333333342</v>
      </c>
      <c r="F41" s="563">
        <f t="shared" si="17"/>
        <v>37.772800000000004</v>
      </c>
      <c r="G41" s="563">
        <f t="shared" si="17"/>
        <v>46.953599999999994</v>
      </c>
      <c r="H41" s="563">
        <f t="shared" si="17"/>
        <v>54.347199999999994</v>
      </c>
      <c r="I41" s="563">
        <f t="shared" si="17"/>
        <v>20.474666666666668</v>
      </c>
      <c r="J41" s="563">
        <f t="shared" si="17"/>
        <v>42.199199999999998</v>
      </c>
      <c r="K41" s="563">
        <f t="shared" si="17"/>
        <v>43.833599999999997</v>
      </c>
      <c r="L41" s="11">
        <f t="shared" ref="L41:L50" si="18">SUM(C41:K41)</f>
        <v>327.28666666666669</v>
      </c>
      <c r="M41" s="11">
        <f t="shared" ref="M41:M50" si="19">AVERAGE(C41:K41)</f>
        <v>36.36518518518519</v>
      </c>
      <c r="N41" s="68"/>
      <c r="O41" s="68"/>
      <c r="P41" s="68"/>
      <c r="Q41" s="68"/>
      <c r="R41" s="68"/>
      <c r="S41" s="68"/>
      <c r="T41" s="68"/>
      <c r="U41" s="68"/>
      <c r="V41" s="68"/>
    </row>
    <row r="42" spans="2:22">
      <c r="B42" s="7" t="s">
        <v>73</v>
      </c>
      <c r="C42" s="563">
        <f t="shared" ref="C42:K42" si="20">C18*C30</f>
        <v>40.765999999999998</v>
      </c>
      <c r="D42" s="563">
        <f t="shared" si="20"/>
        <v>50.302499999999995</v>
      </c>
      <c r="E42" s="563">
        <f t="shared" si="20"/>
        <v>65.456000000000003</v>
      </c>
      <c r="F42" s="563">
        <f t="shared" si="20"/>
        <v>69.259999999999991</v>
      </c>
      <c r="G42" s="563">
        <f t="shared" si="20"/>
        <v>96.955500000000001</v>
      </c>
      <c r="H42" s="563">
        <f t="shared" si="20"/>
        <v>91.287500000000009</v>
      </c>
      <c r="I42" s="563">
        <f t="shared" si="20"/>
        <v>38.81</v>
      </c>
      <c r="J42" s="563">
        <f t="shared" si="20"/>
        <v>84.9375</v>
      </c>
      <c r="K42" s="563">
        <f t="shared" si="20"/>
        <v>117.004</v>
      </c>
      <c r="L42" s="11">
        <f t="shared" si="18"/>
        <v>654.77900000000011</v>
      </c>
      <c r="M42" s="11">
        <f t="shared" si="19"/>
        <v>72.753222222222234</v>
      </c>
      <c r="N42" s="68"/>
      <c r="O42" s="68"/>
      <c r="P42" s="68"/>
      <c r="Q42" s="68"/>
      <c r="R42" s="68"/>
      <c r="S42" s="68"/>
      <c r="T42" s="68"/>
      <c r="U42" s="68"/>
      <c r="V42" s="68"/>
    </row>
    <row r="43" spans="2:22">
      <c r="B43" s="7" t="s">
        <v>74</v>
      </c>
      <c r="C43" s="563">
        <f t="shared" ref="C43:K43" si="21">C19*C31</f>
        <v>105.68444444444442</v>
      </c>
      <c r="D43" s="563">
        <f t="shared" si="21"/>
        <v>115.50666666666665</v>
      </c>
      <c r="E43" s="563">
        <f t="shared" si="21"/>
        <v>176.20888888888894</v>
      </c>
      <c r="F43" s="563">
        <f t="shared" si="21"/>
        <v>182.79111111111115</v>
      </c>
      <c r="G43" s="563">
        <f t="shared" si="21"/>
        <v>283.25666666666666</v>
      </c>
      <c r="H43" s="563">
        <f t="shared" si="21"/>
        <v>194.93599999999998</v>
      </c>
      <c r="I43" s="563">
        <f t="shared" si="21"/>
        <v>98.324444444444453</v>
      </c>
      <c r="J43" s="563">
        <f t="shared" si="21"/>
        <v>216.40666666666664</v>
      </c>
      <c r="K43" s="563">
        <f t="shared" si="21"/>
        <v>269.44666666666666</v>
      </c>
      <c r="L43" s="11">
        <f t="shared" si="18"/>
        <v>1642.5615555555555</v>
      </c>
      <c r="M43" s="11">
        <f t="shared" si="19"/>
        <v>182.50683950617284</v>
      </c>
      <c r="N43" s="68"/>
      <c r="O43" s="68"/>
      <c r="P43" s="68"/>
      <c r="Q43" s="68"/>
      <c r="R43" s="68"/>
      <c r="S43" s="68"/>
      <c r="T43" s="68"/>
      <c r="U43" s="68"/>
      <c r="V43" s="68"/>
    </row>
    <row r="44" spans="2:22">
      <c r="B44" s="7" t="s">
        <v>10</v>
      </c>
      <c r="C44" s="563">
        <f t="shared" ref="C44:K44" si="22">SUM(C20:C21)*C32</f>
        <v>515.29999999999995</v>
      </c>
      <c r="D44" s="563">
        <f t="shared" si="22"/>
        <v>778.81222222222232</v>
      </c>
      <c r="E44" s="563">
        <f t="shared" si="22"/>
        <v>765.12777777777774</v>
      </c>
      <c r="F44" s="563">
        <f t="shared" si="22"/>
        <v>745.13333333333333</v>
      </c>
      <c r="G44" s="563">
        <f t="shared" si="22"/>
        <v>1445.2800000000002</v>
      </c>
      <c r="H44" s="563">
        <f t="shared" si="22"/>
        <v>761.23555555555561</v>
      </c>
      <c r="I44" s="563">
        <f t="shared" si="22"/>
        <v>392.2</v>
      </c>
      <c r="J44" s="563">
        <f t="shared" si="22"/>
        <v>1115.5350000000001</v>
      </c>
      <c r="K44" s="563">
        <f t="shared" si="22"/>
        <v>1309.9688888888888</v>
      </c>
      <c r="L44" s="11">
        <f t="shared" si="18"/>
        <v>7828.5927777777779</v>
      </c>
      <c r="M44" s="11">
        <f t="shared" si="19"/>
        <v>869.84364197530863</v>
      </c>
      <c r="N44" s="68"/>
      <c r="O44" s="68"/>
      <c r="P44" s="68"/>
      <c r="Q44" s="68"/>
      <c r="R44" s="68"/>
      <c r="S44" s="68"/>
      <c r="T44" s="68"/>
      <c r="U44" s="68"/>
      <c r="V44" s="68"/>
    </row>
    <row r="45" spans="2:22">
      <c r="B45" s="7" t="s">
        <v>11</v>
      </c>
      <c r="C45" s="563">
        <f t="shared" ref="C45:K45" si="23">C22*C33</f>
        <v>55.833333333333336</v>
      </c>
      <c r="D45" s="563">
        <f t="shared" si="23"/>
        <v>258.44444444444451</v>
      </c>
      <c r="E45" s="563">
        <f t="shared" si="23"/>
        <v>193.5</v>
      </c>
      <c r="F45" s="563">
        <f t="shared" si="23"/>
        <v>134.11111111111111</v>
      </c>
      <c r="G45" s="563">
        <f t="shared" si="23"/>
        <v>529.33333333333337</v>
      </c>
      <c r="H45" s="563">
        <f t="shared" si="23"/>
        <v>348.66666666666669</v>
      </c>
      <c r="I45" s="563">
        <f t="shared" si="23"/>
        <v>146.25</v>
      </c>
      <c r="J45" s="563">
        <f t="shared" si="23"/>
        <v>316.22222222222223</v>
      </c>
      <c r="K45" s="563">
        <f t="shared" si="23"/>
        <v>517.66666666666674</v>
      </c>
      <c r="L45" s="11">
        <f t="shared" si="18"/>
        <v>2500.0277777777778</v>
      </c>
      <c r="M45" s="11">
        <f t="shared" si="19"/>
        <v>277.78086419753089</v>
      </c>
      <c r="N45" s="68"/>
      <c r="O45" s="68"/>
      <c r="P45" s="68"/>
      <c r="Q45" s="68"/>
      <c r="R45" s="68"/>
      <c r="S45" s="68"/>
      <c r="T45" s="68"/>
      <c r="U45" s="68"/>
      <c r="V45" s="68"/>
    </row>
    <row r="46" spans="2:22">
      <c r="B46" s="7" t="s">
        <v>12</v>
      </c>
      <c r="C46" s="563">
        <f t="shared" ref="C46:K46" si="24">C23*C34</f>
        <v>0</v>
      </c>
      <c r="D46" s="563">
        <f t="shared" si="24"/>
        <v>0</v>
      </c>
      <c r="E46" s="563">
        <f t="shared" si="24"/>
        <v>25.333333333333332</v>
      </c>
      <c r="F46" s="563">
        <f t="shared" si="24"/>
        <v>80.333333333333329</v>
      </c>
      <c r="G46" s="563">
        <f t="shared" si="24"/>
        <v>78</v>
      </c>
      <c r="H46" s="563">
        <f t="shared" si="24"/>
        <v>423</v>
      </c>
      <c r="I46" s="563">
        <f t="shared" si="24"/>
        <v>121.5</v>
      </c>
      <c r="J46" s="563">
        <f t="shared" si="24"/>
        <v>786.99999999999989</v>
      </c>
      <c r="K46" s="563">
        <f t="shared" si="24"/>
        <v>1495</v>
      </c>
      <c r="L46" s="11">
        <f t="shared" si="18"/>
        <v>3010.1666666666665</v>
      </c>
      <c r="M46" s="11">
        <f t="shared" si="19"/>
        <v>334.46296296296293</v>
      </c>
      <c r="N46" s="68"/>
      <c r="O46" s="68"/>
      <c r="P46" s="68"/>
      <c r="Q46" s="68"/>
      <c r="R46" s="68"/>
      <c r="S46" s="68"/>
      <c r="T46" s="68"/>
      <c r="U46" s="68"/>
      <c r="V46" s="68"/>
    </row>
    <row r="47" spans="2:22">
      <c r="B47" s="7" t="s">
        <v>164</v>
      </c>
      <c r="C47" s="563">
        <f t="shared" ref="C47:K47" si="25">C24*C35</f>
        <v>15.746229744444443</v>
      </c>
      <c r="D47" s="563">
        <f t="shared" si="25"/>
        <v>21.912129511111118</v>
      </c>
      <c r="E47" s="563">
        <f t="shared" si="25"/>
        <v>118.27218154666667</v>
      </c>
      <c r="F47" s="563">
        <f t="shared" si="25"/>
        <v>65.000622511111118</v>
      </c>
      <c r="G47" s="563">
        <f t="shared" si="25"/>
        <v>62.094033044444444</v>
      </c>
      <c r="H47" s="563">
        <f t="shared" si="25"/>
        <v>154.56330160000002</v>
      </c>
      <c r="I47" s="563">
        <f t="shared" si="25"/>
        <v>334.11637263333324</v>
      </c>
      <c r="J47" s="563">
        <f t="shared" si="25"/>
        <v>334.47555547288221</v>
      </c>
      <c r="K47" s="563">
        <f t="shared" si="25"/>
        <v>1744.6477452222221</v>
      </c>
      <c r="L47" s="11">
        <f t="shared" si="18"/>
        <v>2850.8281712862154</v>
      </c>
      <c r="M47" s="11">
        <f t="shared" si="19"/>
        <v>316.75868569846835</v>
      </c>
      <c r="N47" s="68"/>
      <c r="O47" s="68"/>
      <c r="P47" s="68"/>
      <c r="Q47" s="68"/>
      <c r="R47" s="68"/>
      <c r="S47" s="68"/>
      <c r="T47" s="68"/>
      <c r="U47" s="68"/>
      <c r="V47" s="68"/>
    </row>
    <row r="48" spans="2:22">
      <c r="B48" s="7" t="s">
        <v>16</v>
      </c>
      <c r="C48" s="563">
        <f t="shared" ref="C48:K48" si="26">C25*C36</f>
        <v>109.53602904721423</v>
      </c>
      <c r="D48" s="563">
        <f t="shared" si="26"/>
        <v>193.40611998507657</v>
      </c>
      <c r="E48" s="563">
        <f t="shared" si="26"/>
        <v>126.03862077357383</v>
      </c>
      <c r="F48" s="563">
        <f t="shared" si="26"/>
        <v>164.07825113117389</v>
      </c>
      <c r="G48" s="563">
        <f t="shared" si="26"/>
        <v>124.92566696124318</v>
      </c>
      <c r="H48" s="563">
        <f t="shared" si="26"/>
        <v>92.351986689292275</v>
      </c>
      <c r="I48" s="563">
        <f t="shared" si="26"/>
        <v>125.77386449695449</v>
      </c>
      <c r="J48" s="563">
        <f t="shared" si="26"/>
        <v>115.76805228310494</v>
      </c>
      <c r="K48" s="563">
        <f t="shared" si="26"/>
        <v>202.75720654229229</v>
      </c>
      <c r="L48" s="11">
        <f t="shared" si="18"/>
        <v>1254.6357979099257</v>
      </c>
      <c r="M48" s="11">
        <f t="shared" si="19"/>
        <v>139.40397754554729</v>
      </c>
      <c r="N48" s="68"/>
      <c r="O48" s="68"/>
      <c r="P48" s="68"/>
      <c r="Q48" s="68"/>
      <c r="R48" s="68"/>
      <c r="S48" s="68"/>
      <c r="T48" s="68"/>
      <c r="U48" s="68"/>
      <c r="V48" s="68"/>
    </row>
    <row r="49" spans="2:13" s="70" customFormat="1">
      <c r="B49" s="53" t="s">
        <v>17</v>
      </c>
      <c r="C49" s="557">
        <f t="shared" ref="C49:K49" si="27">C26*C37</f>
        <v>1159.662545924348</v>
      </c>
      <c r="D49" s="557">
        <f t="shared" si="27"/>
        <v>510.06924854107814</v>
      </c>
      <c r="E49" s="557">
        <f t="shared" si="27"/>
        <v>962.14048058850426</v>
      </c>
      <c r="F49" s="557">
        <f t="shared" si="27"/>
        <v>974.721638330838</v>
      </c>
      <c r="G49" s="557">
        <f t="shared" si="27"/>
        <v>811.23549607525308</v>
      </c>
      <c r="H49" s="557">
        <f t="shared" si="27"/>
        <v>572.19648096464482</v>
      </c>
      <c r="I49" s="557">
        <f t="shared" si="27"/>
        <v>378.55865210555601</v>
      </c>
      <c r="J49" s="557">
        <f t="shared" si="27"/>
        <v>981.2969170734375</v>
      </c>
      <c r="K49" s="557">
        <f t="shared" si="27"/>
        <v>1226.7038649001536</v>
      </c>
      <c r="L49" s="11">
        <f t="shared" si="18"/>
        <v>7576.5853245038134</v>
      </c>
      <c r="M49" s="11">
        <f t="shared" si="19"/>
        <v>841.84281383375708</v>
      </c>
    </row>
    <row r="50" spans="2:13">
      <c r="B50" s="69" t="s">
        <v>65</v>
      </c>
      <c r="C50" s="558">
        <f t="shared" ref="C50:K50" si="28">SUM(C41:C49)</f>
        <v>2024.5328491604512</v>
      </c>
      <c r="D50" s="558">
        <f t="shared" si="28"/>
        <v>1956.7861313705994</v>
      </c>
      <c r="E50" s="558">
        <f t="shared" si="28"/>
        <v>2463.4458162420779</v>
      </c>
      <c r="F50" s="558">
        <f t="shared" si="28"/>
        <v>2453.2022008620115</v>
      </c>
      <c r="G50" s="558">
        <f t="shared" si="28"/>
        <v>3478.0342960809412</v>
      </c>
      <c r="H50" s="558">
        <f t="shared" si="28"/>
        <v>2692.5846914761592</v>
      </c>
      <c r="I50" s="558">
        <f t="shared" si="28"/>
        <v>1656.0080003469548</v>
      </c>
      <c r="J50" s="558">
        <f t="shared" si="28"/>
        <v>3993.8411137183139</v>
      </c>
      <c r="K50" s="558">
        <f t="shared" si="28"/>
        <v>6927.0286388868899</v>
      </c>
      <c r="L50" s="11">
        <f t="shared" si="18"/>
        <v>27645.463738144397</v>
      </c>
      <c r="M50" s="11">
        <f t="shared" si="19"/>
        <v>3071.7181931271552</v>
      </c>
    </row>
    <row r="52" spans="2:13">
      <c r="B52" s="56" t="s">
        <v>88</v>
      </c>
      <c r="C52" s="10" t="s">
        <v>0</v>
      </c>
      <c r="D52" s="10" t="s">
        <v>1</v>
      </c>
      <c r="E52" s="10" t="s">
        <v>2</v>
      </c>
      <c r="F52" s="10" t="s">
        <v>3</v>
      </c>
      <c r="G52" s="10" t="s">
        <v>4</v>
      </c>
      <c r="H52" s="10" t="s">
        <v>5</v>
      </c>
      <c r="I52" s="10" t="s">
        <v>6</v>
      </c>
      <c r="J52" s="10" t="s">
        <v>7</v>
      </c>
      <c r="K52" s="10" t="s">
        <v>8</v>
      </c>
      <c r="L52" s="10" t="s">
        <v>95</v>
      </c>
    </row>
    <row r="53" spans="2:13">
      <c r="B53" s="7" t="s">
        <v>9</v>
      </c>
      <c r="C53" s="60">
        <f t="shared" ref="C53:C61" si="29">C41/$C$50</f>
        <v>1.0868811872226016E-2</v>
      </c>
      <c r="D53" s="60">
        <f t="shared" ref="D53:D61" si="30">D41/$D$50</f>
        <v>1.4479252252342336E-2</v>
      </c>
      <c r="E53" s="60">
        <f t="shared" ref="E53:E61" si="31">E41/$E$50</f>
        <v>1.2733599873199249E-2</v>
      </c>
      <c r="F53" s="60">
        <f t="shared" ref="F53:F61" si="32">F41/$F$50</f>
        <v>1.5397344738532891E-2</v>
      </c>
      <c r="G53" s="60">
        <f t="shared" ref="G53:G61" si="33">G41/$G$50</f>
        <v>1.3500039390901764E-2</v>
      </c>
      <c r="H53" s="60">
        <f t="shared" ref="H53:H61" si="34">H41/$H$50</f>
        <v>2.0184026215422462E-2</v>
      </c>
      <c r="I53" s="60">
        <f t="shared" ref="I53:I61" si="35">I41/$I$50</f>
        <v>1.2363869415109687E-2</v>
      </c>
      <c r="J53" s="60">
        <f t="shared" ref="J53:J61" si="36">J41/$J$50</f>
        <v>1.0566068804052156E-2</v>
      </c>
      <c r="K53" s="60">
        <f t="shared" ref="K53:K61" si="37">K41/$K$50</f>
        <v>6.3279080086268641E-3</v>
      </c>
      <c r="L53" s="60">
        <f t="shared" ref="L53:L61" si="38">L41/$L$50</f>
        <v>1.1838711398249623E-2</v>
      </c>
    </row>
    <row r="54" spans="2:13">
      <c r="B54" s="7" t="s">
        <v>91</v>
      </c>
      <c r="C54" s="60">
        <f t="shared" si="29"/>
        <v>2.0136003234971049E-2</v>
      </c>
      <c r="D54" s="60">
        <f t="shared" si="30"/>
        <v>2.5706692823280804E-2</v>
      </c>
      <c r="E54" s="60">
        <f t="shared" si="31"/>
        <v>2.6570911188073712E-2</v>
      </c>
      <c r="F54" s="60">
        <f t="shared" si="32"/>
        <v>2.8232487308083802E-2</v>
      </c>
      <c r="G54" s="60">
        <f t="shared" si="33"/>
        <v>2.7876522123214752E-2</v>
      </c>
      <c r="H54" s="60">
        <f t="shared" si="34"/>
        <v>3.3903297559770847E-2</v>
      </c>
      <c r="I54" s="60">
        <f t="shared" si="35"/>
        <v>2.3435877116456449E-2</v>
      </c>
      <c r="J54" s="60">
        <f t="shared" si="36"/>
        <v>2.1267120444088516E-2</v>
      </c>
      <c r="K54" s="60">
        <f t="shared" si="37"/>
        <v>1.689093637395463E-2</v>
      </c>
      <c r="L54" s="60">
        <f t="shared" si="38"/>
        <v>2.3684862232806581E-2</v>
      </c>
    </row>
    <row r="55" spans="2:13">
      <c r="B55" s="7" t="s">
        <v>92</v>
      </c>
      <c r="C55" s="60">
        <f t="shared" si="29"/>
        <v>5.2201891655287519E-2</v>
      </c>
      <c r="D55" s="60">
        <f t="shared" si="30"/>
        <v>5.9028763958870592E-2</v>
      </c>
      <c r="E55" s="60">
        <f t="shared" si="31"/>
        <v>7.152943560889477E-2</v>
      </c>
      <c r="F55" s="60">
        <f t="shared" si="32"/>
        <v>7.4511229056814648E-2</v>
      </c>
      <c r="G55" s="60">
        <f t="shared" si="33"/>
        <v>8.1441596762240401E-2</v>
      </c>
      <c r="H55" s="60">
        <f t="shared" si="34"/>
        <v>7.2397351369152277E-2</v>
      </c>
      <c r="I55" s="60">
        <f t="shared" si="35"/>
        <v>5.9374377674409923E-2</v>
      </c>
      <c r="J55" s="60">
        <f t="shared" si="36"/>
        <v>5.4185096628741311E-2</v>
      </c>
      <c r="K55" s="60">
        <f t="shared" si="37"/>
        <v>3.8897871037236575E-2</v>
      </c>
      <c r="L55" s="60">
        <f t="shared" si="38"/>
        <v>5.9415228882169102E-2</v>
      </c>
    </row>
    <row r="56" spans="2:13">
      <c r="B56" s="7" t="s">
        <v>10</v>
      </c>
      <c r="C56" s="60">
        <f t="shared" si="29"/>
        <v>0.25452785328412353</v>
      </c>
      <c r="D56" s="60">
        <f t="shared" si="30"/>
        <v>0.39800579620661752</v>
      </c>
      <c r="E56" s="60">
        <f t="shared" si="31"/>
        <v>0.31059249313831477</v>
      </c>
      <c r="F56" s="60">
        <f t="shared" si="32"/>
        <v>0.30373906116320404</v>
      </c>
      <c r="G56" s="60">
        <f t="shared" si="33"/>
        <v>0.41554506855454121</v>
      </c>
      <c r="H56" s="60">
        <f t="shared" si="34"/>
        <v>0.28271554761689688</v>
      </c>
      <c r="I56" s="60">
        <f t="shared" si="35"/>
        <v>0.23683460461412573</v>
      </c>
      <c r="J56" s="60">
        <f t="shared" si="36"/>
        <v>0.27931381550665235</v>
      </c>
      <c r="K56" s="60">
        <f t="shared" si="37"/>
        <v>0.18910978388843341</v>
      </c>
      <c r="L56" s="60">
        <f t="shared" si="38"/>
        <v>0.28317820427718549</v>
      </c>
    </row>
    <row r="57" spans="2:13">
      <c r="B57" s="7" t="s">
        <v>93</v>
      </c>
      <c r="C57" s="60">
        <f t="shared" si="29"/>
        <v>2.7578378565942623E-2</v>
      </c>
      <c r="D57" s="60">
        <f t="shared" si="30"/>
        <v>0.13207597922999448</v>
      </c>
      <c r="E57" s="60">
        <f t="shared" si="31"/>
        <v>7.8548510677283412E-2</v>
      </c>
      <c r="F57" s="60">
        <f t="shared" si="32"/>
        <v>5.4667777105363295E-2</v>
      </c>
      <c r="G57" s="60">
        <f t="shared" si="33"/>
        <v>0.15219324718269386</v>
      </c>
      <c r="H57" s="60">
        <f t="shared" si="34"/>
        <v>0.1294914391255477</v>
      </c>
      <c r="I57" s="60">
        <f t="shared" si="35"/>
        <v>8.8314790731300066E-2</v>
      </c>
      <c r="J57" s="60">
        <f t="shared" si="36"/>
        <v>7.917746680909285E-2</v>
      </c>
      <c r="K57" s="60">
        <f t="shared" si="37"/>
        <v>7.473141712748152E-2</v>
      </c>
      <c r="L57" s="60">
        <f t="shared" si="38"/>
        <v>9.0431754064892497E-2</v>
      </c>
    </row>
    <row r="58" spans="2:13">
      <c r="B58" s="7" t="s">
        <v>94</v>
      </c>
      <c r="C58" s="60">
        <f t="shared" si="29"/>
        <v>0</v>
      </c>
      <c r="D58" s="60">
        <f t="shared" si="30"/>
        <v>0</v>
      </c>
      <c r="E58" s="60">
        <f t="shared" si="31"/>
        <v>1.0283698210979395E-2</v>
      </c>
      <c r="F58" s="60">
        <f t="shared" si="32"/>
        <v>3.2746315532044455E-2</v>
      </c>
      <c r="G58" s="60">
        <f t="shared" si="33"/>
        <v>2.2426460856895696E-2</v>
      </c>
      <c r="H58" s="60">
        <f t="shared" si="34"/>
        <v>0.15709812261024858</v>
      </c>
      <c r="I58" s="60">
        <f t="shared" si="35"/>
        <v>7.3369210761387749E-2</v>
      </c>
      <c r="J58" s="60">
        <f t="shared" si="36"/>
        <v>0.19705340738187091</v>
      </c>
      <c r="K58" s="60">
        <f t="shared" si="37"/>
        <v>0.21582125294060178</v>
      </c>
      <c r="L58" s="60">
        <f t="shared" si="38"/>
        <v>0.10888465084828101</v>
      </c>
    </row>
    <row r="59" spans="2:13">
      <c r="B59" s="7" t="s">
        <v>13</v>
      </c>
      <c r="C59" s="60">
        <f t="shared" si="29"/>
        <v>7.7777101769300559E-3</v>
      </c>
      <c r="D59" s="60">
        <f t="shared" si="30"/>
        <v>1.1198019630159132E-2</v>
      </c>
      <c r="E59" s="60">
        <f t="shared" si="31"/>
        <v>4.8010871912371827E-2</v>
      </c>
      <c r="F59" s="60">
        <f t="shared" si="32"/>
        <v>2.649623520159531E-2</v>
      </c>
      <c r="G59" s="60">
        <f t="shared" si="33"/>
        <v>1.7853197455359245E-2</v>
      </c>
      <c r="H59" s="60">
        <f t="shared" si="34"/>
        <v>5.7403320344684712E-2</v>
      </c>
      <c r="I59" s="60">
        <f t="shared" si="35"/>
        <v>0.2017601198565053</v>
      </c>
      <c r="J59" s="60">
        <f t="shared" si="36"/>
        <v>8.374783721966382E-2</v>
      </c>
      <c r="K59" s="60">
        <f t="shared" si="37"/>
        <v>0.25186091124672627</v>
      </c>
      <c r="L59" s="60">
        <f t="shared" si="38"/>
        <v>0.10312101103779737</v>
      </c>
    </row>
    <row r="60" spans="2:13">
      <c r="B60" s="52" t="s">
        <v>16</v>
      </c>
      <c r="C60" s="60">
        <f t="shared" si="29"/>
        <v>5.410434762401483E-2</v>
      </c>
      <c r="D60" s="60">
        <f t="shared" si="30"/>
        <v>9.8838660436339237E-2</v>
      </c>
      <c r="E60" s="60">
        <f t="shared" si="31"/>
        <v>5.1163544959085989E-2</v>
      </c>
      <c r="F60" s="60">
        <f t="shared" si="32"/>
        <v>6.6883296889885271E-2</v>
      </c>
      <c r="G60" s="60">
        <f t="shared" si="33"/>
        <v>3.5918468975998818E-2</v>
      </c>
      <c r="H60" s="60">
        <f t="shared" si="34"/>
        <v>3.4298637655353389E-2</v>
      </c>
      <c r="I60" s="60">
        <f t="shared" si="35"/>
        <v>7.5950034341985828E-2</v>
      </c>
      <c r="J60" s="60">
        <f t="shared" si="36"/>
        <v>2.8986644432463037E-2</v>
      </c>
      <c r="K60" s="60">
        <f t="shared" si="37"/>
        <v>2.9270444387086224E-2</v>
      </c>
      <c r="L60" s="60">
        <f t="shared" si="38"/>
        <v>4.5383062110794549E-2</v>
      </c>
    </row>
    <row r="61" spans="2:13">
      <c r="B61" s="53" t="s">
        <v>17</v>
      </c>
      <c r="C61" s="64">
        <f t="shared" si="29"/>
        <v>0.57280500358650432</v>
      </c>
      <c r="D61" s="64">
        <f t="shared" si="30"/>
        <v>0.26066683546239583</v>
      </c>
      <c r="E61" s="64">
        <f t="shared" si="31"/>
        <v>0.39056693443179702</v>
      </c>
      <c r="F61" s="64">
        <f t="shared" si="32"/>
        <v>0.39732625300447644</v>
      </c>
      <c r="G61" s="64">
        <f t="shared" si="33"/>
        <v>0.23324539869815417</v>
      </c>
      <c r="H61" s="64">
        <f t="shared" si="34"/>
        <v>0.21250825750292326</v>
      </c>
      <c r="I61" s="64">
        <f t="shared" si="35"/>
        <v>0.22859711548871936</v>
      </c>
      <c r="J61" s="64">
        <f t="shared" si="36"/>
        <v>0.24570254277337497</v>
      </c>
      <c r="K61" s="64">
        <f t="shared" si="37"/>
        <v>0.17708947498985275</v>
      </c>
      <c r="L61" s="64">
        <f t="shared" si="38"/>
        <v>0.27406251514782382</v>
      </c>
    </row>
    <row r="62" spans="2:13">
      <c r="B62" s="69" t="s">
        <v>65</v>
      </c>
      <c r="C62" s="66">
        <f t="shared" ref="C62:K62" si="39">SUM(C53:C61)</f>
        <v>1</v>
      </c>
      <c r="D62" s="66">
        <f t="shared" si="39"/>
        <v>1</v>
      </c>
      <c r="E62" s="66">
        <f t="shared" si="39"/>
        <v>1.0000000000000002</v>
      </c>
      <c r="F62" s="66">
        <f t="shared" si="39"/>
        <v>1</v>
      </c>
      <c r="G62" s="66">
        <f t="shared" si="39"/>
        <v>1</v>
      </c>
      <c r="H62" s="66">
        <f t="shared" si="39"/>
        <v>1.0000000000000002</v>
      </c>
      <c r="I62" s="66">
        <f t="shared" si="39"/>
        <v>1.0000000000000002</v>
      </c>
      <c r="J62" s="66">
        <f t="shared" si="39"/>
        <v>1</v>
      </c>
      <c r="K62" s="66">
        <f t="shared" si="39"/>
        <v>1</v>
      </c>
      <c r="L62" s="66">
        <f>SUM(L53:L61)</f>
        <v>1</v>
      </c>
    </row>
    <row r="63" spans="2:13">
      <c r="L63" s="15"/>
      <c r="M63" s="178"/>
    </row>
    <row r="64" spans="2:13">
      <c r="B64" s="72"/>
      <c r="C64" s="15"/>
      <c r="D64" s="15"/>
      <c r="E64" s="15"/>
      <c r="F64" s="15"/>
      <c r="G64" s="15"/>
      <c r="H64" s="15"/>
      <c r="I64" s="15"/>
      <c r="J64" s="15"/>
      <c r="K64" s="15"/>
      <c r="L64" s="15"/>
      <c r="M64" s="178"/>
    </row>
    <row r="65" spans="2:13">
      <c r="B65" s="14"/>
      <c r="C65" s="71"/>
      <c r="D65" s="71"/>
      <c r="E65" s="71"/>
      <c r="F65" s="71"/>
      <c r="G65" s="71"/>
      <c r="H65" s="71"/>
      <c r="I65" s="71"/>
      <c r="J65" s="71"/>
      <c r="K65" s="71"/>
      <c r="M65" s="178"/>
    </row>
    <row r="70" spans="2:13">
      <c r="L70" s="50"/>
      <c r="M70" s="50"/>
    </row>
    <row r="71" spans="2:13">
      <c r="B71" s="6"/>
      <c r="L71" s="50"/>
      <c r="M71" s="50"/>
    </row>
    <row r="72" spans="2:13">
      <c r="B72" s="6"/>
      <c r="L72" s="50"/>
      <c r="M72" s="50"/>
    </row>
    <row r="73" spans="2:13">
      <c r="B73" s="6"/>
      <c r="L73" s="50"/>
      <c r="M73" s="50"/>
    </row>
    <row r="74" spans="2:13">
      <c r="B74" s="6"/>
      <c r="L74" s="50"/>
      <c r="M74" s="50"/>
    </row>
    <row r="75" spans="2:13">
      <c r="B75" s="6"/>
      <c r="L75" s="50"/>
      <c r="M75" s="50"/>
    </row>
    <row r="76" spans="2:13">
      <c r="B76" s="6"/>
      <c r="L76" s="50"/>
      <c r="M76" s="50"/>
    </row>
    <row r="77" spans="2:13">
      <c r="B77" s="6"/>
      <c r="L77" s="50"/>
      <c r="M77" s="50"/>
    </row>
    <row r="78" spans="2:13">
      <c r="B78" s="6"/>
      <c r="L78" s="50"/>
      <c r="M78" s="50"/>
    </row>
    <row r="79" spans="2:13">
      <c r="B79" s="6"/>
      <c r="L79" s="50"/>
      <c r="M79" s="50"/>
    </row>
    <row r="80" spans="2:13">
      <c r="B80" s="6"/>
      <c r="L80" s="50"/>
      <c r="M80" s="50"/>
    </row>
    <row r="81" spans="2:13">
      <c r="B81" s="6"/>
      <c r="L81" s="50"/>
      <c r="M81" s="50"/>
    </row>
    <row r="82" spans="2:13">
      <c r="B82" s="6"/>
      <c r="L82" s="50"/>
      <c r="M82" s="50"/>
    </row>
    <row r="83" spans="2:13">
      <c r="B83" s="6"/>
      <c r="L83" s="50"/>
      <c r="M83" s="50"/>
    </row>
    <row r="84" spans="2:13">
      <c r="B84" s="6"/>
      <c r="L84" s="50"/>
      <c r="M84" s="50"/>
    </row>
    <row r="85" spans="2:13">
      <c r="B85" s="6"/>
      <c r="L85" s="50"/>
      <c r="M85" s="50"/>
    </row>
    <row r="86" spans="2:13">
      <c r="B86" s="6"/>
      <c r="L86" s="50"/>
      <c r="M86" s="50"/>
    </row>
    <row r="87" spans="2:13">
      <c r="B87" s="6"/>
      <c r="L87" s="50"/>
      <c r="M87" s="50"/>
    </row>
    <row r="88" spans="2:13">
      <c r="B88" s="6"/>
      <c r="L88" s="50"/>
      <c r="M88" s="50"/>
    </row>
    <row r="89" spans="2:13">
      <c r="B89" s="6"/>
      <c r="L89" s="50"/>
      <c r="M89" s="50"/>
    </row>
    <row r="90" spans="2:13">
      <c r="B90" s="6"/>
      <c r="L90" s="50"/>
      <c r="M90" s="50"/>
    </row>
    <row r="91" spans="2:13">
      <c r="B91" s="6"/>
      <c r="L91" s="50"/>
      <c r="M91" s="50"/>
    </row>
    <row r="92" spans="2:13">
      <c r="B92" s="6"/>
      <c r="L92" s="50"/>
      <c r="M92" s="50"/>
    </row>
    <row r="93" spans="2:13">
      <c r="B93" s="6"/>
      <c r="L93" s="50"/>
      <c r="M93" s="50"/>
    </row>
    <row r="94" spans="2:13">
      <c r="B94" s="6"/>
      <c r="L94" s="50"/>
      <c r="M94" s="50"/>
    </row>
    <row r="95" spans="2:13">
      <c r="B95" s="6"/>
      <c r="L95" s="50"/>
      <c r="M95" s="50"/>
    </row>
    <row r="96" spans="2:13">
      <c r="B96" s="6"/>
      <c r="L96" s="50"/>
      <c r="M96" s="50"/>
    </row>
    <row r="97" spans="2:13">
      <c r="B97" s="6"/>
      <c r="L97" s="50"/>
      <c r="M97" s="50"/>
    </row>
    <row r="98" spans="2:13">
      <c r="B98" s="6"/>
      <c r="L98" s="50"/>
      <c r="M98" s="50"/>
    </row>
    <row r="99" spans="2:13">
      <c r="B99" s="6"/>
      <c r="L99" s="50"/>
      <c r="M99" s="50"/>
    </row>
    <row r="100" spans="2:13">
      <c r="B100" s="6"/>
      <c r="L100" s="50"/>
      <c r="M100" s="50"/>
    </row>
    <row r="101" spans="2:13">
      <c r="B101" s="6"/>
      <c r="L101" s="50"/>
      <c r="M101" s="50"/>
    </row>
    <row r="102" spans="2:13">
      <c r="B102" s="6"/>
      <c r="L102" s="50"/>
      <c r="M102" s="50"/>
    </row>
    <row r="103" spans="2:13">
      <c r="B103" s="6"/>
      <c r="L103" s="50"/>
      <c r="M103" s="50"/>
    </row>
    <row r="104" spans="2:13">
      <c r="B104" s="6"/>
      <c r="L104" s="50"/>
      <c r="M104" s="50"/>
    </row>
    <row r="105" spans="2:13">
      <c r="B105" s="6"/>
      <c r="L105" s="50"/>
      <c r="M105" s="50"/>
    </row>
    <row r="106" spans="2:13">
      <c r="B106" s="6"/>
      <c r="L106" s="50"/>
      <c r="M106" s="50"/>
    </row>
    <row r="107" spans="2:13">
      <c r="B107" s="6"/>
      <c r="L107" s="50"/>
      <c r="M107" s="50"/>
    </row>
    <row r="108" spans="2:13">
      <c r="B108" s="6"/>
      <c r="L108" s="50"/>
      <c r="M108" s="50"/>
    </row>
    <row r="109" spans="2:13">
      <c r="B109" s="6"/>
      <c r="L109" s="50"/>
      <c r="M109" s="50"/>
    </row>
    <row r="110" spans="2:13">
      <c r="B110" s="6"/>
      <c r="L110" s="50"/>
      <c r="M110" s="50"/>
    </row>
    <row r="111" spans="2:13">
      <c r="B111" s="6"/>
      <c r="L111" s="50"/>
      <c r="M111" s="50"/>
    </row>
    <row r="112" spans="2:13">
      <c r="B112" s="6"/>
      <c r="L112" s="50"/>
      <c r="M112" s="50"/>
    </row>
    <row r="113" spans="2:13">
      <c r="B113" s="6"/>
      <c r="L113" s="50"/>
      <c r="M113" s="50"/>
    </row>
    <row r="114" spans="2:13">
      <c r="B114" s="6"/>
      <c r="L114" s="50"/>
      <c r="M114" s="50"/>
    </row>
    <row r="115" spans="2:13">
      <c r="B115" s="6"/>
      <c r="L115" s="50"/>
      <c r="M115" s="50"/>
    </row>
    <row r="116" spans="2:13">
      <c r="B116" s="6"/>
      <c r="L116" s="50"/>
      <c r="M116" s="50"/>
    </row>
    <row r="117" spans="2:13">
      <c r="B117" s="6"/>
      <c r="L117" s="50"/>
      <c r="M117" s="50"/>
    </row>
    <row r="118" spans="2:13">
      <c r="B118" s="6"/>
      <c r="L118" s="50"/>
      <c r="M118" s="50"/>
    </row>
    <row r="119" spans="2:13">
      <c r="B119" s="6"/>
      <c r="L119" s="50"/>
      <c r="M119" s="50"/>
    </row>
    <row r="120" spans="2:13">
      <c r="B120" s="6"/>
      <c r="L120" s="50"/>
      <c r="M120" s="50"/>
    </row>
    <row r="121" spans="2:13">
      <c r="B121" s="6"/>
      <c r="L121" s="50"/>
      <c r="M121" s="50"/>
    </row>
    <row r="122" spans="2:13">
      <c r="B122" s="6"/>
      <c r="L122" s="50"/>
      <c r="M122" s="50"/>
    </row>
    <row r="123" spans="2:13">
      <c r="B123" s="6"/>
      <c r="L123" s="50"/>
      <c r="M123" s="50"/>
    </row>
    <row r="124" spans="2:13">
      <c r="B124" s="6"/>
      <c r="L124" s="50"/>
      <c r="M124" s="50"/>
    </row>
    <row r="125" spans="2:13">
      <c r="B125" s="6"/>
      <c r="L125" s="50"/>
      <c r="M125" s="50"/>
    </row>
    <row r="126" spans="2:13">
      <c r="B126" s="6"/>
      <c r="L126" s="50"/>
      <c r="M126" s="50"/>
    </row>
    <row r="127" spans="2:13">
      <c r="B127" s="6"/>
      <c r="L127" s="50"/>
      <c r="M127" s="50"/>
    </row>
    <row r="128" spans="2:13">
      <c r="B128" s="6"/>
      <c r="L128" s="50"/>
      <c r="M128" s="50"/>
    </row>
    <row r="129" spans="2:13">
      <c r="B129" s="6"/>
      <c r="L129" s="50"/>
      <c r="M129" s="50"/>
    </row>
    <row r="130" spans="2:13">
      <c r="B130" s="6"/>
      <c r="L130" s="50"/>
      <c r="M130" s="50"/>
    </row>
    <row r="131" spans="2:13">
      <c r="B131" s="6"/>
      <c r="L131" s="50"/>
      <c r="M131" s="50"/>
    </row>
    <row r="132" spans="2:13">
      <c r="B132" s="6"/>
      <c r="L132" s="50"/>
      <c r="M132" s="50"/>
    </row>
    <row r="133" spans="2:13">
      <c r="B133" s="6"/>
      <c r="L133" s="50"/>
      <c r="M133" s="50"/>
    </row>
    <row r="134" spans="2:13">
      <c r="B134" s="6"/>
      <c r="L134" s="50"/>
      <c r="M134" s="50"/>
    </row>
    <row r="135" spans="2:13">
      <c r="B135" s="6"/>
      <c r="L135" s="50"/>
      <c r="M135" s="50"/>
    </row>
    <row r="136" spans="2:13">
      <c r="B136" s="6"/>
      <c r="L136" s="50"/>
      <c r="M136" s="50"/>
    </row>
    <row r="137" spans="2:13">
      <c r="B137" s="6"/>
      <c r="L137" s="50"/>
      <c r="M137" s="50"/>
    </row>
    <row r="138" spans="2:13">
      <c r="B138" s="6"/>
      <c r="L138" s="50"/>
      <c r="M138" s="50"/>
    </row>
    <row r="139" spans="2:13">
      <c r="B139" s="6"/>
      <c r="L139" s="50"/>
      <c r="M139" s="50"/>
    </row>
    <row r="140" spans="2:13">
      <c r="B140" s="6"/>
      <c r="L140" s="50"/>
      <c r="M140" s="50"/>
    </row>
    <row r="141" spans="2:13">
      <c r="B141" s="6"/>
      <c r="L141" s="50"/>
      <c r="M141" s="50"/>
    </row>
    <row r="142" spans="2:13">
      <c r="B142" s="6"/>
      <c r="L142" s="50"/>
      <c r="M142" s="50"/>
    </row>
    <row r="143" spans="2:13">
      <c r="B143" s="6"/>
      <c r="L143" s="50"/>
      <c r="M143" s="50"/>
    </row>
    <row r="144" spans="2:13">
      <c r="B144" s="6"/>
      <c r="L144" s="50"/>
      <c r="M144" s="50"/>
    </row>
    <row r="145" spans="2:13">
      <c r="B145" s="6"/>
      <c r="L145" s="50"/>
      <c r="M145" s="50"/>
    </row>
    <row r="146" spans="2:13">
      <c r="B146" s="6"/>
      <c r="L146" s="50"/>
      <c r="M146" s="50"/>
    </row>
    <row r="147" spans="2:13">
      <c r="B147" s="6"/>
      <c r="L147" s="50"/>
      <c r="M147" s="50"/>
    </row>
    <row r="148" spans="2:13">
      <c r="B148" s="6"/>
      <c r="L148" s="50"/>
      <c r="M148" s="50"/>
    </row>
    <row r="149" spans="2:13">
      <c r="B149" s="6"/>
      <c r="L149" s="50"/>
      <c r="M149" s="50"/>
    </row>
    <row r="150" spans="2:13">
      <c r="B150" s="6"/>
      <c r="L150" s="50"/>
      <c r="M150" s="50"/>
    </row>
    <row r="151" spans="2:13">
      <c r="B151" s="6"/>
      <c r="L151" s="50"/>
      <c r="M151" s="50"/>
    </row>
    <row r="152" spans="2:13">
      <c r="B152" s="6"/>
      <c r="L152" s="50"/>
      <c r="M152" s="50"/>
    </row>
    <row r="153" spans="2:13">
      <c r="B153" s="6"/>
      <c r="L153" s="50"/>
      <c r="M153" s="50"/>
    </row>
    <row r="154" spans="2:13">
      <c r="B154" s="6"/>
      <c r="L154" s="50"/>
      <c r="M154" s="50"/>
    </row>
    <row r="155" spans="2:13">
      <c r="B155" s="6"/>
      <c r="L155" s="50"/>
      <c r="M155" s="50"/>
    </row>
    <row r="156" spans="2:13">
      <c r="B156" s="6"/>
      <c r="L156" s="50"/>
      <c r="M156" s="50"/>
    </row>
    <row r="157" spans="2:13">
      <c r="B157" s="6"/>
      <c r="L157" s="50"/>
      <c r="M157" s="50"/>
    </row>
    <row r="158" spans="2:13">
      <c r="B158" s="6"/>
      <c r="L158" s="50"/>
      <c r="M158" s="50"/>
    </row>
    <row r="159" spans="2:13">
      <c r="B159" s="6"/>
      <c r="L159" s="50"/>
      <c r="M159" s="50"/>
    </row>
    <row r="160" spans="2:13">
      <c r="B160" s="6"/>
      <c r="L160" s="50"/>
      <c r="M160" s="50"/>
    </row>
    <row r="161" spans="2:13">
      <c r="B161" s="6"/>
      <c r="L161" s="50"/>
      <c r="M161" s="50"/>
    </row>
    <row r="162" spans="2:13">
      <c r="B162" s="6"/>
      <c r="L162" s="50"/>
      <c r="M162" s="50"/>
    </row>
    <row r="163" spans="2:13">
      <c r="B163" s="6"/>
      <c r="L163" s="50"/>
      <c r="M163" s="50"/>
    </row>
    <row r="164" spans="2:13">
      <c r="B164" s="6"/>
      <c r="L164" s="50"/>
      <c r="M164" s="50"/>
    </row>
    <row r="165" spans="2:13">
      <c r="B165" s="6"/>
      <c r="L165" s="50"/>
      <c r="M165" s="50"/>
    </row>
    <row r="166" spans="2:13">
      <c r="B166" s="6"/>
      <c r="L166" s="50"/>
      <c r="M166" s="50"/>
    </row>
    <row r="167" spans="2:13">
      <c r="B167" s="6"/>
      <c r="L167" s="50"/>
      <c r="M167" s="50"/>
    </row>
    <row r="168" spans="2:13">
      <c r="B168" s="6"/>
      <c r="L168" s="50"/>
      <c r="M168" s="50"/>
    </row>
    <row r="169" spans="2:13">
      <c r="B169" s="6"/>
      <c r="L169" s="50"/>
      <c r="M169" s="50"/>
    </row>
    <row r="170" spans="2:13">
      <c r="B170" s="6"/>
      <c r="L170" s="50"/>
      <c r="M170" s="50"/>
    </row>
    <row r="171" spans="2:13">
      <c r="B171" s="6"/>
      <c r="L171" s="50"/>
      <c r="M171" s="50"/>
    </row>
    <row r="172" spans="2:13">
      <c r="B172" s="6"/>
      <c r="L172" s="50"/>
      <c r="M172" s="50"/>
    </row>
    <row r="173" spans="2:13">
      <c r="B173" s="6"/>
      <c r="L173" s="50"/>
      <c r="M173" s="50"/>
    </row>
    <row r="174" spans="2:13">
      <c r="B174" s="6"/>
      <c r="L174" s="50"/>
      <c r="M174" s="50"/>
    </row>
    <row r="175" spans="2:13">
      <c r="B175" s="6"/>
      <c r="L175" s="50"/>
      <c r="M175" s="50"/>
    </row>
    <row r="176" spans="2:13">
      <c r="B176" s="6"/>
      <c r="L176" s="50"/>
      <c r="M176" s="50"/>
    </row>
    <row r="177" spans="2:13">
      <c r="B177" s="6"/>
      <c r="L177" s="50"/>
      <c r="M177" s="50"/>
    </row>
    <row r="178" spans="2:13">
      <c r="B178" s="6"/>
      <c r="L178" s="50"/>
      <c r="M178" s="50"/>
    </row>
    <row r="179" spans="2:13">
      <c r="B179" s="6"/>
      <c r="L179" s="50"/>
      <c r="M179" s="50"/>
    </row>
    <row r="180" spans="2:13">
      <c r="B180" s="6"/>
      <c r="L180" s="50"/>
      <c r="M180" s="50"/>
    </row>
    <row r="181" spans="2:13">
      <c r="B181" s="6"/>
      <c r="L181" s="50"/>
      <c r="M181" s="50"/>
    </row>
    <row r="182" spans="2:13">
      <c r="B182" s="6"/>
      <c r="L182" s="50"/>
      <c r="M182" s="50"/>
    </row>
    <row r="183" spans="2:13">
      <c r="B183" s="6"/>
      <c r="L183" s="50"/>
      <c r="M183" s="50"/>
    </row>
    <row r="184" spans="2:13">
      <c r="B184" s="6"/>
      <c r="L184" s="50"/>
      <c r="M184" s="50"/>
    </row>
    <row r="185" spans="2:13">
      <c r="B185" s="6"/>
      <c r="L185" s="50"/>
      <c r="M185" s="50"/>
    </row>
    <row r="186" spans="2:13">
      <c r="B186" s="6"/>
      <c r="L186" s="50"/>
      <c r="M186" s="50"/>
    </row>
    <row r="187" spans="2:13">
      <c r="B187" s="6"/>
      <c r="L187" s="50"/>
      <c r="M187" s="50"/>
    </row>
    <row r="188" spans="2:13">
      <c r="B188" s="6"/>
      <c r="L188" s="50"/>
      <c r="M188" s="50"/>
    </row>
    <row r="189" spans="2:13">
      <c r="B189" s="6"/>
      <c r="L189" s="50"/>
      <c r="M189" s="50"/>
    </row>
    <row r="190" spans="2:13">
      <c r="B190" s="6"/>
      <c r="L190" s="50"/>
      <c r="M190" s="50"/>
    </row>
    <row r="191" spans="2:13">
      <c r="B191" s="6"/>
      <c r="L191" s="50"/>
      <c r="M191" s="50"/>
    </row>
    <row r="192" spans="2:13">
      <c r="B192" s="6"/>
      <c r="L192" s="50"/>
      <c r="M192" s="50"/>
    </row>
    <row r="193" spans="2:13">
      <c r="B193" s="6"/>
    </row>
    <row r="195" spans="2:13">
      <c r="L195" s="50"/>
      <c r="M195" s="50"/>
    </row>
    <row r="196" spans="2:13">
      <c r="B196" s="6"/>
      <c r="L196" s="50"/>
      <c r="M196" s="50"/>
    </row>
    <row r="197" spans="2:13">
      <c r="B197" s="6"/>
      <c r="L197" s="50"/>
      <c r="M197" s="50"/>
    </row>
    <row r="198" spans="2:13">
      <c r="B198" s="6"/>
      <c r="L198" s="50"/>
      <c r="M198" s="50"/>
    </row>
    <row r="199" spans="2:13">
      <c r="B199" s="6"/>
      <c r="L199" s="50"/>
      <c r="M199" s="50"/>
    </row>
    <row r="200" spans="2:13">
      <c r="B200" s="6"/>
      <c r="L200" s="50"/>
      <c r="M200" s="50"/>
    </row>
    <row r="201" spans="2:13">
      <c r="B201" s="6"/>
    </row>
    <row r="207" spans="2:13">
      <c r="L207" s="50"/>
      <c r="M207" s="50"/>
    </row>
    <row r="208" spans="2:13">
      <c r="B208" s="6"/>
    </row>
    <row r="214" spans="2:13">
      <c r="L214" s="50"/>
      <c r="M214" s="50"/>
    </row>
    <row r="215" spans="2:13">
      <c r="B215" s="6"/>
      <c r="L215" s="50"/>
      <c r="M215" s="50"/>
    </row>
    <row r="216" spans="2:13">
      <c r="B216" s="6"/>
      <c r="L216" s="50"/>
      <c r="M216" s="50"/>
    </row>
    <row r="217" spans="2:13">
      <c r="B217" s="6"/>
    </row>
    <row r="223" spans="2:13">
      <c r="L223" s="50"/>
      <c r="M223" s="50"/>
    </row>
    <row r="224" spans="2:13">
      <c r="B224" s="6"/>
    </row>
    <row r="230" spans="2:13">
      <c r="L230" s="50"/>
      <c r="M230" s="50"/>
    </row>
    <row r="231" spans="2:13">
      <c r="B231" s="6"/>
    </row>
    <row r="237" spans="2:13">
      <c r="L237" s="50"/>
      <c r="M237" s="50"/>
    </row>
    <row r="238" spans="2:13">
      <c r="B238" s="6"/>
    </row>
    <row r="246" spans="2:13">
      <c r="L246" s="50"/>
      <c r="M246" s="50"/>
    </row>
    <row r="247" spans="2:13">
      <c r="B247" s="6"/>
    </row>
    <row r="253" spans="2:13">
      <c r="L253" s="50"/>
      <c r="M253" s="50"/>
    </row>
    <row r="254" spans="2:13">
      <c r="B254" s="6"/>
    </row>
    <row r="260" spans="2:13">
      <c r="L260" s="50"/>
      <c r="M260" s="50"/>
    </row>
    <row r="261" spans="2:13">
      <c r="B261" s="6"/>
    </row>
    <row r="269" spans="2:13">
      <c r="L269" s="50"/>
      <c r="M269" s="50"/>
    </row>
    <row r="270" spans="2:13">
      <c r="B270" s="6"/>
    </row>
    <row r="276" spans="2:13">
      <c r="L276" s="50"/>
      <c r="M276" s="50"/>
    </row>
    <row r="277" spans="2:13">
      <c r="B277" s="6"/>
    </row>
    <row r="283" spans="2:13">
      <c r="L283" s="50"/>
      <c r="M283" s="50"/>
    </row>
    <row r="284" spans="2:13">
      <c r="B284" s="6"/>
    </row>
    <row r="290" spans="2:13">
      <c r="L290" s="50"/>
      <c r="M290" s="50"/>
    </row>
    <row r="291" spans="2:13">
      <c r="B291" s="6"/>
    </row>
    <row r="292" spans="2:13">
      <c r="L292" s="50"/>
      <c r="M292" s="50"/>
    </row>
    <row r="293" spans="2:13">
      <c r="B293" s="6"/>
    </row>
    <row r="299" spans="2:13">
      <c r="L299" s="50"/>
      <c r="M299" s="50"/>
    </row>
    <row r="300" spans="2:13">
      <c r="B300" s="6"/>
    </row>
    <row r="306" spans="2:13">
      <c r="L306" s="50"/>
      <c r="M306" s="50"/>
    </row>
    <row r="307" spans="2:13">
      <c r="B307" s="6"/>
    </row>
  </sheetData>
  <mergeCells count="1">
    <mergeCell ref="B2:K2"/>
  </mergeCells>
  <conditionalFormatting sqref="C53:L61 C41:K49">
    <cfRule type="cellIs" dxfId="9" priority="2" stopIfTrue="1" operator="equal">
      <formula>0</formula>
    </cfRule>
  </conditionalFormatting>
  <conditionalFormatting sqref="C29:L37">
    <cfRule type="cellIs" dxfId="8" priority="3" stopIfTrue="1" operator="equal">
      <formula>"NA"</formula>
    </cfRule>
  </conditionalFormatting>
  <conditionalFormatting sqref="D53:D61">
    <cfRule type="colorScale" priority="4">
      <colorScale>
        <cfvo type="min"/>
        <cfvo type="percentile" val="50"/>
        <cfvo type="max"/>
        <color rgb="FFF8696B"/>
        <color rgb="FFFFEB84"/>
        <color rgb="FF63BE7B"/>
      </colorScale>
    </cfRule>
  </conditionalFormatting>
  <conditionalFormatting sqref="C53:C61">
    <cfRule type="colorScale" priority="5">
      <colorScale>
        <cfvo type="min"/>
        <cfvo type="percentile" val="50"/>
        <cfvo type="max"/>
        <color rgb="FFF8696B"/>
        <color rgb="FFFFEB84"/>
        <color rgb="FF63BE7B"/>
      </colorScale>
    </cfRule>
  </conditionalFormatting>
  <conditionalFormatting sqref="E53:E61">
    <cfRule type="colorScale" priority="6">
      <colorScale>
        <cfvo type="min"/>
        <cfvo type="percentile" val="50"/>
        <cfvo type="max"/>
        <color rgb="FFF8696B"/>
        <color rgb="FFFFEB84"/>
        <color rgb="FF63BE7B"/>
      </colorScale>
    </cfRule>
  </conditionalFormatting>
  <conditionalFormatting sqref="F53:F61">
    <cfRule type="colorScale" priority="7">
      <colorScale>
        <cfvo type="min"/>
        <cfvo type="percentile" val="50"/>
        <cfvo type="max"/>
        <color rgb="FFF8696B"/>
        <color rgb="FFFFEB84"/>
        <color rgb="FF63BE7B"/>
      </colorScale>
    </cfRule>
  </conditionalFormatting>
  <conditionalFormatting sqref="G53:G61">
    <cfRule type="colorScale" priority="8">
      <colorScale>
        <cfvo type="min"/>
        <cfvo type="percentile" val="50"/>
        <cfvo type="max"/>
        <color rgb="FFF8696B"/>
        <color rgb="FFFFEB84"/>
        <color rgb="FF63BE7B"/>
      </colorScale>
    </cfRule>
  </conditionalFormatting>
  <conditionalFormatting sqref="H53:H61">
    <cfRule type="colorScale" priority="9">
      <colorScale>
        <cfvo type="min"/>
        <cfvo type="percentile" val="50"/>
        <cfvo type="max"/>
        <color rgb="FFF8696B"/>
        <color rgb="FFFFEB84"/>
        <color rgb="FF63BE7B"/>
      </colorScale>
    </cfRule>
  </conditionalFormatting>
  <conditionalFormatting sqref="I53:I61">
    <cfRule type="colorScale" priority="10">
      <colorScale>
        <cfvo type="min"/>
        <cfvo type="percentile" val="50"/>
        <cfvo type="max"/>
        <color rgb="FFF8696B"/>
        <color rgb="FFFFEB84"/>
        <color rgb="FF63BE7B"/>
      </colorScale>
    </cfRule>
  </conditionalFormatting>
  <conditionalFormatting sqref="J53:J61">
    <cfRule type="colorScale" priority="11">
      <colorScale>
        <cfvo type="min"/>
        <cfvo type="percentile" val="50"/>
        <cfvo type="max"/>
        <color rgb="FFF8696B"/>
        <color rgb="FFFFEB84"/>
        <color rgb="FF63BE7B"/>
      </colorScale>
    </cfRule>
  </conditionalFormatting>
  <conditionalFormatting sqref="K53:K61">
    <cfRule type="colorScale" priority="12">
      <colorScale>
        <cfvo type="min"/>
        <cfvo type="percentile" val="50"/>
        <cfvo type="max"/>
        <color rgb="FFF8696B"/>
        <color rgb="FFFFEB84"/>
        <color rgb="FF63BE7B"/>
      </colorScale>
    </cfRule>
  </conditionalFormatting>
  <conditionalFormatting sqref="L53:L61">
    <cfRule type="colorScale" priority="13">
      <colorScale>
        <cfvo type="min"/>
        <cfvo type="percentile" val="50"/>
        <cfvo type="max"/>
        <color rgb="FFF8696B"/>
        <color rgb="FFFFEB84"/>
        <color rgb="FF63BE7B"/>
      </colorScale>
    </cfRule>
  </conditionalFormatting>
  <pageMargins left="0.7" right="0.7" top="0.75" bottom="0.75" header="0.3" footer="0.3"/>
  <pageSetup scale="52" fitToHeight="4" orientation="landscape" r:id="rId1"/>
  <headerFooter alignWithMargins="0"/>
  <rowBreaks count="1" manualBreakCount="1">
    <brk id="50" min="1" max="10"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7" tint="0.59999389629810485"/>
    <pageSetUpPr fitToPage="1"/>
  </sheetPr>
  <dimension ref="A1:S46"/>
  <sheetViews>
    <sheetView view="pageBreakPreview" zoomScale="70" zoomScaleNormal="100" zoomScaleSheetLayoutView="70" workbookViewId="0"/>
  </sheetViews>
  <sheetFormatPr defaultColWidth="9.140625" defaultRowHeight="16.5"/>
  <cols>
    <col min="1" max="1" width="9.140625" style="75" customWidth="1"/>
    <col min="2" max="2" width="35.5703125" style="75" customWidth="1"/>
    <col min="3" max="3" width="17" style="75" customWidth="1"/>
    <col min="4" max="4" width="22" style="288" bestFit="1" customWidth="1"/>
    <col min="5" max="5" width="13.7109375" style="75" customWidth="1"/>
    <col min="6" max="6" width="12.42578125" style="75" customWidth="1"/>
    <col min="7" max="7" width="13.7109375" style="288" customWidth="1"/>
    <col min="8" max="8" width="18.28515625" style="288" customWidth="1"/>
    <col min="9" max="9" width="19" style="75" customWidth="1"/>
    <col min="10" max="10" width="14" style="75" bestFit="1" customWidth="1"/>
    <col min="11" max="11" width="22.140625" style="75" bestFit="1" customWidth="1"/>
    <col min="12" max="12" width="34" style="75" bestFit="1" customWidth="1"/>
    <col min="13" max="13" width="30.42578125" style="75" hidden="1" customWidth="1"/>
    <col min="14" max="14" width="20.5703125" style="75" hidden="1" customWidth="1"/>
    <col min="15" max="15" width="20.140625" style="75" hidden="1" customWidth="1"/>
    <col min="16" max="17" width="20.5703125" style="75" hidden="1" customWidth="1"/>
    <col min="18" max="18" width="20.140625" style="75" hidden="1" customWidth="1"/>
    <col min="19" max="19" width="19.7109375" style="75" hidden="1" customWidth="1"/>
    <col min="20" max="16384" width="9.140625" style="75"/>
  </cols>
  <sheetData>
    <row r="1" spans="1:19" ht="17.25" thickBot="1">
      <c r="A1" s="75" t="s">
        <v>14</v>
      </c>
      <c r="G1" s="75"/>
    </row>
    <row r="2" spans="1:19" ht="32.25" thickBot="1">
      <c r="B2" s="709" t="s">
        <v>179</v>
      </c>
      <c r="C2" s="710"/>
      <c r="D2" s="710"/>
      <c r="E2" s="710"/>
      <c r="F2" s="710"/>
      <c r="G2" s="710"/>
      <c r="H2" s="710"/>
      <c r="I2" s="710"/>
      <c r="J2" s="711"/>
      <c r="K2" s="74"/>
    </row>
    <row r="3" spans="1:19" ht="23.25" thickBot="1">
      <c r="B3" s="76"/>
      <c r="C3" s="76"/>
      <c r="D3" s="293"/>
      <c r="E3" s="76"/>
      <c r="F3" s="76"/>
      <c r="G3" s="76"/>
      <c r="H3" s="293"/>
      <c r="I3" s="76"/>
      <c r="J3" s="76"/>
      <c r="K3" s="74"/>
    </row>
    <row r="4" spans="1:19" ht="18">
      <c r="B4" s="653" t="s">
        <v>67</v>
      </c>
      <c r="C4" s="129" t="s">
        <v>176</v>
      </c>
      <c r="D4" s="656" t="s">
        <v>177</v>
      </c>
      <c r="E4" s="657"/>
      <c r="F4" s="657"/>
      <c r="G4" s="658"/>
      <c r="H4" s="656" t="s">
        <v>178</v>
      </c>
      <c r="I4" s="658"/>
      <c r="J4" s="314" t="s">
        <v>176</v>
      </c>
    </row>
    <row r="5" spans="1:19" ht="19.5" customHeight="1" thickBot="1">
      <c r="B5" s="654"/>
      <c r="C5" s="663" t="s">
        <v>85</v>
      </c>
      <c r="D5" s="665" t="s">
        <v>86</v>
      </c>
      <c r="E5" s="667" t="s">
        <v>121</v>
      </c>
      <c r="F5" s="669" t="s">
        <v>105</v>
      </c>
      <c r="G5" s="671" t="s">
        <v>106</v>
      </c>
      <c r="H5" s="665" t="s">
        <v>168</v>
      </c>
      <c r="I5" s="712" t="s">
        <v>169</v>
      </c>
      <c r="J5" s="677" t="s">
        <v>107</v>
      </c>
    </row>
    <row r="6" spans="1:19" ht="18" customHeight="1">
      <c r="B6" s="655"/>
      <c r="C6" s="664"/>
      <c r="D6" s="666"/>
      <c r="E6" s="668"/>
      <c r="F6" s="670"/>
      <c r="G6" s="672"/>
      <c r="H6" s="666"/>
      <c r="I6" s="713"/>
      <c r="J6" s="678"/>
      <c r="L6" s="77" t="s">
        <v>108</v>
      </c>
    </row>
    <row r="7" spans="1:19" ht="18.75" thickBot="1">
      <c r="B7" s="78" t="s">
        <v>167</v>
      </c>
      <c r="C7" s="79"/>
      <c r="D7" s="80"/>
      <c r="E7" s="312"/>
      <c r="F7" s="312"/>
      <c r="G7" s="81"/>
      <c r="H7" s="502"/>
      <c r="I7" s="359"/>
      <c r="J7" s="283"/>
      <c r="L7" s="331">
        <f>S17</f>
        <v>0.21828599692538883</v>
      </c>
    </row>
    <row r="8" spans="1:19" ht="18">
      <c r="B8" s="82" t="s">
        <v>55</v>
      </c>
      <c r="C8" s="83">
        <f>'2021-22 Univ'!$D$50</f>
        <v>1956.7861313705994</v>
      </c>
      <c r="D8" s="101">
        <v>19492959.864619661</v>
      </c>
      <c r="E8" s="84">
        <f>D8/$D$38</f>
        <v>3.8934964754077622E-2</v>
      </c>
      <c r="F8" s="85">
        <f>$C$38*E8*$L$7</f>
        <v>302.78213331258189</v>
      </c>
      <c r="G8" s="86">
        <f>C8+F8</f>
        <v>2259.568264683181</v>
      </c>
      <c r="H8" s="503">
        <v>89</v>
      </c>
      <c r="I8" s="86">
        <f>G8*$L$9*H8/100</f>
        <v>109.60035867845768</v>
      </c>
      <c r="J8" s="284">
        <f t="shared" ref="J8:J13" si="0">G8+I8</f>
        <v>2369.1686233616388</v>
      </c>
      <c r="K8" s="321"/>
      <c r="L8" s="77" t="s">
        <v>109</v>
      </c>
    </row>
    <row r="9" spans="1:19" ht="18.75" thickBot="1">
      <c r="B9" s="82" t="s">
        <v>56</v>
      </c>
      <c r="C9" s="83">
        <f>'2021-22 Univ'!$H$50</f>
        <v>2692.5846914761592</v>
      </c>
      <c r="D9" s="497">
        <v>32493208.666090719</v>
      </c>
      <c r="E9" s="84">
        <f t="shared" ref="E9:E13" si="1">D9/$D$38</f>
        <v>6.4901479454506444E-2</v>
      </c>
      <c r="F9" s="85">
        <f t="shared" ref="F9:F13" si="2">$C$38*E9*$L$7</f>
        <v>504.71365592594083</v>
      </c>
      <c r="G9" s="86">
        <f t="shared" ref="G9:G13" si="3">C9+F9</f>
        <v>3197.2983474020998</v>
      </c>
      <c r="H9" s="503">
        <v>87</v>
      </c>
      <c r="I9" s="86">
        <f t="shared" ref="I9:I13" si="4">G9*$L$9*H9/100</f>
        <v>151.59990114207056</v>
      </c>
      <c r="J9" s="284">
        <f t="shared" si="0"/>
        <v>3348.8982485441702</v>
      </c>
      <c r="K9" s="321"/>
      <c r="L9" s="332">
        <v>5.45E-2</v>
      </c>
    </row>
    <row r="10" spans="1:19" ht="18">
      <c r="B10" s="82" t="s">
        <v>57</v>
      </c>
      <c r="C10" s="83">
        <f>'2021-22 Univ'!$G$50</f>
        <v>3478.0342960809412</v>
      </c>
      <c r="D10" s="497">
        <v>49958943.89737004</v>
      </c>
      <c r="E10" s="84">
        <f t="shared" si="1"/>
        <v>9.9787294146413963E-2</v>
      </c>
      <c r="F10" s="85">
        <f t="shared" si="2"/>
        <v>776.00711827990233</v>
      </c>
      <c r="G10" s="86">
        <f t="shared" si="3"/>
        <v>4254.0414143608432</v>
      </c>
      <c r="H10" s="503">
        <v>87</v>
      </c>
      <c r="I10" s="86">
        <f t="shared" si="4"/>
        <v>201.7053736619194</v>
      </c>
      <c r="J10" s="284">
        <f t="shared" si="0"/>
        <v>4455.7467880227623</v>
      </c>
      <c r="K10" s="321"/>
    </row>
    <row r="11" spans="1:19" ht="18">
      <c r="B11" s="82" t="s">
        <v>58</v>
      </c>
      <c r="C11" s="83">
        <f>'2021-22 Univ'!$I$50</f>
        <v>1656.0080003469548</v>
      </c>
      <c r="D11" s="497">
        <v>27062627.090137672</v>
      </c>
      <c r="E11" s="84">
        <f t="shared" si="1"/>
        <v>5.405451194816871E-2</v>
      </c>
      <c r="F11" s="85">
        <f t="shared" si="2"/>
        <v>420.36099290735581</v>
      </c>
      <c r="G11" s="86">
        <f t="shared" si="3"/>
        <v>2076.3689932543107</v>
      </c>
      <c r="H11" s="503">
        <v>75</v>
      </c>
      <c r="I11" s="86">
        <f t="shared" si="4"/>
        <v>84.871582599269956</v>
      </c>
      <c r="J11" s="284">
        <f t="shared" si="0"/>
        <v>2161.2405758535806</v>
      </c>
      <c r="K11" s="321"/>
    </row>
    <row r="12" spans="1:19" ht="18">
      <c r="B12" s="82" t="s">
        <v>59</v>
      </c>
      <c r="C12" s="83">
        <f>'2021-22 Univ'!$E$50</f>
        <v>2463.4458162420779</v>
      </c>
      <c r="D12" s="497">
        <v>30090515.754672572</v>
      </c>
      <c r="E12" s="84">
        <f t="shared" si="1"/>
        <v>6.0102374317542021E-2</v>
      </c>
      <c r="F12" s="85">
        <f t="shared" si="2"/>
        <v>467.39287496364966</v>
      </c>
      <c r="G12" s="86">
        <f t="shared" si="3"/>
        <v>2930.8386912057276</v>
      </c>
      <c r="H12" s="503">
        <v>92</v>
      </c>
      <c r="I12" s="86">
        <f t="shared" si="4"/>
        <v>146.95225197705517</v>
      </c>
      <c r="J12" s="284">
        <f t="shared" si="0"/>
        <v>3077.7909431827829</v>
      </c>
      <c r="K12" s="321"/>
    </row>
    <row r="13" spans="1:19" ht="18">
      <c r="B13" s="87" t="s">
        <v>60</v>
      </c>
      <c r="C13" s="83">
        <f>'2021-22 Univ'!$J$50</f>
        <v>3993.8411137183139</v>
      </c>
      <c r="D13" s="497">
        <v>60967279.061066598</v>
      </c>
      <c r="E13" s="84">
        <f t="shared" si="1"/>
        <v>0.12177518847217708</v>
      </c>
      <c r="F13" s="85">
        <f t="shared" si="2"/>
        <v>946.99845198359935</v>
      </c>
      <c r="G13" s="86">
        <f t="shared" si="3"/>
        <v>4940.8395657019137</v>
      </c>
      <c r="H13" s="503">
        <v>83</v>
      </c>
      <c r="I13" s="86">
        <f t="shared" si="4"/>
        <v>223.49887775452606</v>
      </c>
      <c r="J13" s="284">
        <f t="shared" si="0"/>
        <v>5164.3384434564396</v>
      </c>
      <c r="K13" s="321"/>
      <c r="M13" s="647" t="s">
        <v>120</v>
      </c>
      <c r="N13" s="648"/>
      <c r="O13" s="648"/>
      <c r="P13" s="648"/>
      <c r="Q13" s="648"/>
      <c r="R13" s="648"/>
      <c r="S13" s="649"/>
    </row>
    <row r="14" spans="1:19" ht="18">
      <c r="B14" s="88" t="s">
        <v>87</v>
      </c>
      <c r="C14" s="89">
        <f t="shared" ref="C14" si="5">SUM(C8:C13)</f>
        <v>16240.700049235045</v>
      </c>
      <c r="D14" s="126">
        <f>SUM(D8:D13)</f>
        <v>220065534.33395728</v>
      </c>
      <c r="E14" s="90">
        <f>SUM(E8:E13)</f>
        <v>0.43955581309288583</v>
      </c>
      <c r="F14" s="91">
        <f>SUM(F8:F13)</f>
        <v>3418.2552273730303</v>
      </c>
      <c r="G14" s="92">
        <f>SUM(G8:G13)</f>
        <v>19658.955276608078</v>
      </c>
      <c r="H14" s="124" t="s">
        <v>147</v>
      </c>
      <c r="I14" s="92">
        <f>SUM(I8:I13)</f>
        <v>918.2283458132988</v>
      </c>
      <c r="J14" s="285">
        <f>SUM(J8:J13)</f>
        <v>20577.183622421377</v>
      </c>
      <c r="K14" s="321"/>
      <c r="M14" s="188"/>
      <c r="N14" s="309" t="s">
        <v>45</v>
      </c>
      <c r="O14" s="310" t="s">
        <v>44</v>
      </c>
      <c r="P14" s="310" t="s">
        <v>43</v>
      </c>
      <c r="Q14" s="310" t="s">
        <v>96</v>
      </c>
      <c r="R14" s="311" t="s">
        <v>69</v>
      </c>
      <c r="S14" s="311" t="s">
        <v>84</v>
      </c>
    </row>
    <row r="15" spans="1:19" ht="18">
      <c r="B15" s="94"/>
      <c r="C15" s="95"/>
      <c r="D15" s="358"/>
      <c r="E15" s="97"/>
      <c r="F15" s="98"/>
      <c r="G15" s="99"/>
      <c r="H15" s="294"/>
      <c r="I15" s="99"/>
      <c r="J15" s="286"/>
      <c r="K15" s="321"/>
      <c r="M15" s="185" t="s">
        <v>86</v>
      </c>
      <c r="N15" s="269">
        <v>366690869.55848902</v>
      </c>
      <c r="O15" s="270">
        <v>387809994.31726682</v>
      </c>
      <c r="P15" s="270">
        <v>377226237.08081514</v>
      </c>
      <c r="Q15" s="270">
        <v>399315726.19111466</v>
      </c>
      <c r="R15" s="271">
        <v>415758477.64899808</v>
      </c>
      <c r="S15" s="272">
        <v>389360260.9593367</v>
      </c>
    </row>
    <row r="16" spans="1:19" ht="18">
      <c r="B16" s="78" t="s">
        <v>42</v>
      </c>
      <c r="C16" s="95"/>
      <c r="D16" s="101" t="s">
        <v>14</v>
      </c>
      <c r="E16" s="97"/>
      <c r="F16" s="98"/>
      <c r="G16" s="99"/>
      <c r="H16" s="294"/>
      <c r="I16" s="99"/>
      <c r="J16" s="286"/>
      <c r="K16" s="321"/>
      <c r="M16" s="185" t="s">
        <v>102</v>
      </c>
      <c r="N16" s="269">
        <v>1660440473.6720634</v>
      </c>
      <c r="O16" s="270">
        <v>1758941535.9990635</v>
      </c>
      <c r="P16" s="270">
        <v>1789558365.309818</v>
      </c>
      <c r="Q16" s="270">
        <v>1834925392.4408126</v>
      </c>
      <c r="R16" s="271">
        <v>1874715049.5699492</v>
      </c>
      <c r="S16" s="272">
        <v>1783716163.3983414</v>
      </c>
    </row>
    <row r="17" spans="2:19" ht="18">
      <c r="B17" s="82" t="s">
        <v>20</v>
      </c>
      <c r="C17" s="83">
        <f>'2021-22 CC'!$C$57</f>
        <v>751.57556037883558</v>
      </c>
      <c r="D17" s="101">
        <v>10766507.37709251</v>
      </c>
      <c r="E17" s="84">
        <f t="shared" ref="E17:E35" si="6">D17/$D$38</f>
        <v>2.1504870895079575E-2</v>
      </c>
      <c r="F17" s="85">
        <f t="shared" ref="F17:F29" si="7">$C$38*E17*$L$7</f>
        <v>167.23504765833709</v>
      </c>
      <c r="G17" s="86">
        <f>C17+F17</f>
        <v>918.81060803717264</v>
      </c>
      <c r="H17" s="503">
        <v>94</v>
      </c>
      <c r="I17" s="86">
        <f>G17*$L$9*H17/100</f>
        <v>47.070667449744363</v>
      </c>
      <c r="J17" s="284">
        <f t="shared" ref="J17:J29" si="8">G17+I17</f>
        <v>965.88127548691705</v>
      </c>
      <c r="K17" s="321"/>
      <c r="M17" s="273" t="s">
        <v>111</v>
      </c>
      <c r="N17" s="274">
        <f>N15/N16</f>
        <v>0.22083951540132743</v>
      </c>
      <c r="O17" s="275">
        <f>O15/O16</f>
        <v>0.2204791838615569</v>
      </c>
      <c r="P17" s="275">
        <f>P15/P16</f>
        <v>0.21079292209366285</v>
      </c>
      <c r="Q17" s="275">
        <f>Q15/Q16</f>
        <v>0.21761959796084462</v>
      </c>
      <c r="R17" s="276">
        <f>R15/R16</f>
        <v>0.22177155815993002</v>
      </c>
      <c r="S17" s="276">
        <f t="shared" ref="S17" si="9">S15/S16</f>
        <v>0.21828599692538883</v>
      </c>
    </row>
    <row r="18" spans="2:19" ht="18">
      <c r="B18" s="82" t="s">
        <v>21</v>
      </c>
      <c r="C18" s="83">
        <f>'2021-22 CC'!$D$57</f>
        <v>366.41725859405341</v>
      </c>
      <c r="D18" s="497">
        <v>4253342.7866823152</v>
      </c>
      <c r="E18" s="84">
        <f t="shared" si="6"/>
        <v>8.4955672528245589E-3</v>
      </c>
      <c r="F18" s="85">
        <f t="shared" si="7"/>
        <v>66.066734431584052</v>
      </c>
      <c r="G18" s="86">
        <f t="shared" ref="G18:G29" si="10">C18+F18</f>
        <v>432.48399302563746</v>
      </c>
      <c r="H18" s="503">
        <v>83</v>
      </c>
      <c r="I18" s="86">
        <f t="shared" ref="I18:I29" si="11">G18*$L$9*H18/100</f>
        <v>19.563413424514707</v>
      </c>
      <c r="J18" s="284">
        <f t="shared" si="8"/>
        <v>452.04740645015215</v>
      </c>
      <c r="K18" s="321"/>
    </row>
    <row r="19" spans="2:19" ht="18">
      <c r="B19" s="82" t="s">
        <v>22</v>
      </c>
      <c r="C19" s="83">
        <f>'2021-22 CC'!$E$57</f>
        <v>517.20105463228833</v>
      </c>
      <c r="D19" s="497">
        <v>5807309.0776338903</v>
      </c>
      <c r="E19" s="84">
        <f t="shared" si="6"/>
        <v>1.1599437736703218E-2</v>
      </c>
      <c r="F19" s="85">
        <f t="shared" si="7"/>
        <v>90.204332412491738</v>
      </c>
      <c r="G19" s="86">
        <f t="shared" si="10"/>
        <v>607.40538704478013</v>
      </c>
      <c r="H19" s="503">
        <v>93</v>
      </c>
      <c r="I19" s="86">
        <f t="shared" si="11"/>
        <v>30.78634204236468</v>
      </c>
      <c r="J19" s="284">
        <f t="shared" si="8"/>
        <v>638.19172908714484</v>
      </c>
      <c r="K19" s="321"/>
    </row>
    <row r="20" spans="2:19" ht="18">
      <c r="B20" s="82" t="s">
        <v>23</v>
      </c>
      <c r="C20" s="83">
        <f>'2021-22 CC'!$F$57</f>
        <v>277.01088904554626</v>
      </c>
      <c r="D20" s="497">
        <v>4059597.7601019423</v>
      </c>
      <c r="E20" s="84">
        <f t="shared" si="6"/>
        <v>8.1085836529210756E-3</v>
      </c>
      <c r="F20" s="85">
        <f t="shared" si="7"/>
        <v>63.057312934072911</v>
      </c>
      <c r="G20" s="86">
        <f t="shared" si="10"/>
        <v>340.06820197961918</v>
      </c>
      <c r="H20" s="503">
        <v>99</v>
      </c>
      <c r="I20" s="86">
        <f t="shared" si="11"/>
        <v>18.348379837810352</v>
      </c>
      <c r="J20" s="284">
        <f t="shared" si="8"/>
        <v>358.41658181742952</v>
      </c>
      <c r="K20" s="321"/>
    </row>
    <row r="21" spans="2:19" ht="18">
      <c r="B21" s="82" t="s">
        <v>24</v>
      </c>
      <c r="C21" s="83">
        <f>'2021-22 CC'!$G$57</f>
        <v>411.70536190100688</v>
      </c>
      <c r="D21" s="497">
        <v>5655808.0900136176</v>
      </c>
      <c r="E21" s="84">
        <f t="shared" si="6"/>
        <v>1.1296831787982749E-2</v>
      </c>
      <c r="F21" s="85">
        <f t="shared" si="7"/>
        <v>87.851083211282031</v>
      </c>
      <c r="G21" s="86">
        <f t="shared" si="10"/>
        <v>499.55644511228888</v>
      </c>
      <c r="H21" s="503">
        <v>82</v>
      </c>
      <c r="I21" s="86">
        <f t="shared" si="11"/>
        <v>22.325177532068192</v>
      </c>
      <c r="J21" s="284">
        <f t="shared" si="8"/>
        <v>521.88162264435709</v>
      </c>
      <c r="K21" s="321"/>
    </row>
    <row r="22" spans="2:19" ht="18">
      <c r="B22" s="82" t="s">
        <v>25</v>
      </c>
      <c r="C22" s="83">
        <f>'2021-22 CC'!$H$57</f>
        <v>609.79492252604473</v>
      </c>
      <c r="D22" s="497">
        <v>6201176.8946885029</v>
      </c>
      <c r="E22" s="84">
        <f t="shared" si="6"/>
        <v>1.2386143792699401E-2</v>
      </c>
      <c r="F22" s="85">
        <f t="shared" si="7"/>
        <v>96.322240555698812</v>
      </c>
      <c r="G22" s="86">
        <f t="shared" si="10"/>
        <v>706.11716308174357</v>
      </c>
      <c r="H22" s="503">
        <v>91</v>
      </c>
      <c r="I22" s="86">
        <f t="shared" si="11"/>
        <v>35.019880703039071</v>
      </c>
      <c r="J22" s="284">
        <f t="shared" si="8"/>
        <v>741.13704378478269</v>
      </c>
      <c r="K22" s="321"/>
    </row>
    <row r="23" spans="2:19" ht="18">
      <c r="B23" s="82" t="s">
        <v>26</v>
      </c>
      <c r="C23" s="83">
        <f>'2021-22 CC'!$I$57</f>
        <v>607.87726915623216</v>
      </c>
      <c r="D23" s="497">
        <v>6921568.4557135692</v>
      </c>
      <c r="E23" s="84">
        <f t="shared" si="6"/>
        <v>1.3825043797236664E-2</v>
      </c>
      <c r="F23" s="85">
        <f t="shared" si="7"/>
        <v>107.51200830684719</v>
      </c>
      <c r="G23" s="86">
        <f t="shared" si="10"/>
        <v>715.38927746307934</v>
      </c>
      <c r="H23" s="503">
        <v>77</v>
      </c>
      <c r="I23" s="86">
        <f t="shared" si="11"/>
        <v>30.021311028738122</v>
      </c>
      <c r="J23" s="284">
        <f t="shared" si="8"/>
        <v>745.41058849181741</v>
      </c>
      <c r="K23" s="321"/>
    </row>
    <row r="24" spans="2:19" ht="18">
      <c r="B24" s="82" t="s">
        <v>61</v>
      </c>
      <c r="C24" s="83">
        <f>'2021-22 CC'!$J$57</f>
        <v>699.01600843621054</v>
      </c>
      <c r="D24" s="497">
        <v>8153546.4084107205</v>
      </c>
      <c r="E24" s="84">
        <f t="shared" si="6"/>
        <v>1.6285779288367795E-2</v>
      </c>
      <c r="F24" s="85">
        <f t="shared" si="7"/>
        <v>126.64819466860926</v>
      </c>
      <c r="G24" s="86">
        <f t="shared" si="10"/>
        <v>825.66420310481976</v>
      </c>
      <c r="H24" s="503">
        <v>94</v>
      </c>
      <c r="I24" s="86">
        <f t="shared" si="11"/>
        <v>42.298777125059914</v>
      </c>
      <c r="J24" s="284">
        <f t="shared" si="8"/>
        <v>867.96298022987969</v>
      </c>
      <c r="K24" s="321"/>
    </row>
    <row r="25" spans="2:19" ht="18">
      <c r="B25" s="82" t="s">
        <v>28</v>
      </c>
      <c r="C25" s="102">
        <f>'2021-22 CC'!$K$57</f>
        <v>945.6410036492274</v>
      </c>
      <c r="D25" s="497">
        <v>11474229.624001157</v>
      </c>
      <c r="E25" s="84">
        <f t="shared" si="6"/>
        <v>2.2918465389216824E-2</v>
      </c>
      <c r="F25" s="85">
        <f t="shared" si="7"/>
        <v>178.22802426117252</v>
      </c>
      <c r="G25" s="86">
        <f t="shared" si="10"/>
        <v>1123.8690279103998</v>
      </c>
      <c r="H25" s="503">
        <v>85</v>
      </c>
      <c r="I25" s="86">
        <f t="shared" si="11"/>
        <v>52.063232717949269</v>
      </c>
      <c r="J25" s="284">
        <f t="shared" si="8"/>
        <v>1175.932260628349</v>
      </c>
      <c r="K25" s="321"/>
    </row>
    <row r="26" spans="2:19" ht="18">
      <c r="B26" s="82" t="s">
        <v>29</v>
      </c>
      <c r="C26" s="83">
        <f>'2021-22 CC'!$L$57</f>
        <v>643.72444188513998</v>
      </c>
      <c r="D26" s="497">
        <v>10677996.373743644</v>
      </c>
      <c r="E26" s="84">
        <f t="shared" si="6"/>
        <v>2.1328080257861308E-2</v>
      </c>
      <c r="F26" s="85">
        <f t="shared" si="7"/>
        <v>165.86021538033867</v>
      </c>
      <c r="G26" s="86">
        <f t="shared" si="10"/>
        <v>809.58465726547865</v>
      </c>
      <c r="H26" s="503">
        <v>95</v>
      </c>
      <c r="I26" s="86">
        <f t="shared" si="11"/>
        <v>41.916245629920155</v>
      </c>
      <c r="J26" s="284">
        <f t="shared" si="8"/>
        <v>851.50090289539878</v>
      </c>
      <c r="K26" s="321"/>
    </row>
    <row r="27" spans="2:19" ht="18">
      <c r="B27" s="82" t="s">
        <v>30</v>
      </c>
      <c r="C27" s="83">
        <f>'2021-22 CC'!$M$57</f>
        <v>647.38859232375364</v>
      </c>
      <c r="D27" s="497">
        <v>15791532.596691597</v>
      </c>
      <c r="E27" s="84">
        <f t="shared" si="6"/>
        <v>3.1541785820890872E-2</v>
      </c>
      <c r="F27" s="85">
        <f t="shared" si="7"/>
        <v>245.2882456593901</v>
      </c>
      <c r="G27" s="86">
        <f t="shared" si="10"/>
        <v>892.67683798314374</v>
      </c>
      <c r="H27" s="503">
        <v>79</v>
      </c>
      <c r="I27" s="86">
        <f t="shared" si="11"/>
        <v>38.434201259364251</v>
      </c>
      <c r="J27" s="284">
        <f t="shared" si="8"/>
        <v>931.11103924250801</v>
      </c>
      <c r="K27" s="321"/>
    </row>
    <row r="28" spans="2:19" ht="18">
      <c r="B28" s="82" t="s">
        <v>31</v>
      </c>
      <c r="C28" s="83">
        <f>'2021-22 CC'!$N$57</f>
        <v>869.0605617012252</v>
      </c>
      <c r="D28" s="497">
        <v>8550155.6509015951</v>
      </c>
      <c r="E28" s="84">
        <f t="shared" si="6"/>
        <v>1.7077961029097241E-2</v>
      </c>
      <c r="F28" s="85">
        <f t="shared" si="7"/>
        <v>132.80868509011955</v>
      </c>
      <c r="G28" s="86">
        <f t="shared" si="10"/>
        <v>1001.8692467913447</v>
      </c>
      <c r="H28" s="503">
        <v>94</v>
      </c>
      <c r="I28" s="86">
        <f t="shared" si="11"/>
        <v>51.32576151312059</v>
      </c>
      <c r="J28" s="284">
        <f t="shared" si="8"/>
        <v>1053.1950083044653</v>
      </c>
      <c r="K28" s="321"/>
    </row>
    <row r="29" spans="2:19" ht="18">
      <c r="B29" s="87" t="s">
        <v>32</v>
      </c>
      <c r="C29" s="83">
        <f>'2021-22 CC'!$O$57</f>
        <v>633.91978044575717</v>
      </c>
      <c r="D29" s="497">
        <v>11373000.753776073</v>
      </c>
      <c r="E29" s="84">
        <f t="shared" si="6"/>
        <v>2.2716272262996811E-2</v>
      </c>
      <c r="F29" s="85">
        <f t="shared" si="7"/>
        <v>176.65564666985534</v>
      </c>
      <c r="G29" s="86">
        <f t="shared" si="10"/>
        <v>810.57542711561246</v>
      </c>
      <c r="H29" s="503">
        <v>69</v>
      </c>
      <c r="I29" s="86">
        <f t="shared" si="11"/>
        <v>30.481688936682609</v>
      </c>
      <c r="J29" s="284">
        <f t="shared" si="8"/>
        <v>841.0571160522951</v>
      </c>
      <c r="K29" s="321"/>
    </row>
    <row r="30" spans="2:19" ht="18">
      <c r="B30" s="88" t="s">
        <v>103</v>
      </c>
      <c r="C30" s="89">
        <f t="shared" ref="C30" si="12">SUM(C17:C29)</f>
        <v>7980.3327046753211</v>
      </c>
      <c r="D30" s="126">
        <f>SUM(D17:D29)</f>
        <v>109685771.84945112</v>
      </c>
      <c r="E30" s="90">
        <f>SUM(E17:E29)</f>
        <v>0.21908482296387807</v>
      </c>
      <c r="F30" s="91">
        <f>SUM(F17:F29)</f>
        <v>1703.7377712397993</v>
      </c>
      <c r="G30" s="92">
        <f>SUM(G17:G29)</f>
        <v>9684.0704759151213</v>
      </c>
      <c r="H30" s="124" t="s">
        <v>147</v>
      </c>
      <c r="I30" s="92">
        <f>SUM(I17:I29)</f>
        <v>459.65507920037629</v>
      </c>
      <c r="J30" s="285">
        <f>SUM(J17:J29)</f>
        <v>10143.725555115496</v>
      </c>
      <c r="K30" s="321"/>
    </row>
    <row r="31" spans="2:19" ht="18">
      <c r="B31" s="94"/>
      <c r="C31" s="95"/>
      <c r="D31" s="358"/>
      <c r="E31" s="97"/>
      <c r="F31" s="98"/>
      <c r="G31" s="99"/>
      <c r="H31" s="294"/>
      <c r="I31" s="99"/>
      <c r="J31" s="286"/>
      <c r="K31" s="321"/>
      <c r="L31" s="75" t="s">
        <v>14</v>
      </c>
    </row>
    <row r="32" spans="2:19" ht="18">
      <c r="B32" s="78" t="s">
        <v>62</v>
      </c>
      <c r="C32" s="95"/>
      <c r="D32" s="101" t="s">
        <v>14</v>
      </c>
      <c r="E32" s="97"/>
      <c r="F32" s="98"/>
      <c r="G32" s="99"/>
      <c r="H32" s="294"/>
      <c r="I32" s="99"/>
      <c r="J32" s="286"/>
      <c r="K32" s="321"/>
    </row>
    <row r="33" spans="2:12" ht="18">
      <c r="B33" s="82" t="s">
        <v>63</v>
      </c>
      <c r="C33" s="83">
        <f>'2021-22 Univ'!$F$50</f>
        <v>2453.2022008620115</v>
      </c>
      <c r="D33" s="101">
        <v>26770988.561390914</v>
      </c>
      <c r="E33" s="84">
        <f t="shared" si="6"/>
        <v>5.3471997239445811E-2</v>
      </c>
      <c r="F33" s="85">
        <f>$C$38*E33*$L$7</f>
        <v>415.83100174627214</v>
      </c>
      <c r="G33" s="86">
        <f>C33+F33</f>
        <v>2869.0332026082838</v>
      </c>
      <c r="H33" s="503">
        <v>88</v>
      </c>
      <c r="I33" s="86">
        <f>G33*$L$9*H33/100</f>
        <v>137.5988323970933</v>
      </c>
      <c r="J33" s="284">
        <f>G33+I33</f>
        <v>3006.632035005377</v>
      </c>
      <c r="K33" s="321"/>
    </row>
    <row r="34" spans="2:12" ht="18">
      <c r="B34" s="82" t="s">
        <v>64</v>
      </c>
      <c r="C34" s="83">
        <f>'2021-22 Univ'!$K$50</f>
        <v>6927.0286388868899</v>
      </c>
      <c r="D34" s="497">
        <v>125489575.8757422</v>
      </c>
      <c r="E34" s="84">
        <f t="shared" si="6"/>
        <v>0.25065111956621289</v>
      </c>
      <c r="F34" s="85">
        <f>$C$38*E34*$L$7</f>
        <v>1949.2166277483739</v>
      </c>
      <c r="G34" s="86">
        <f t="shared" ref="G34:G35" si="13">C34+F34</f>
        <v>8876.2452666352638</v>
      </c>
      <c r="H34" s="503">
        <v>92</v>
      </c>
      <c r="I34" s="86">
        <f t="shared" ref="I34:I35" si="14">G34*$L$9*H34/100</f>
        <v>445.05493766909211</v>
      </c>
      <c r="J34" s="284">
        <f>G34+I34</f>
        <v>9321.3002043043562</v>
      </c>
      <c r="K34" s="321"/>
    </row>
    <row r="35" spans="2:12" ht="18">
      <c r="B35" s="87" t="s">
        <v>68</v>
      </c>
      <c r="C35" s="83">
        <f>'2021-22 Univ'!$C$50</f>
        <v>2024.5328491604512</v>
      </c>
      <c r="D35" s="497">
        <v>18642489.483333569</v>
      </c>
      <c r="E35" s="84">
        <f t="shared" si="6"/>
        <v>3.7236247137577415E-2</v>
      </c>
      <c r="F35" s="85">
        <f>$C$38*E35*$L$7</f>
        <v>289.57186467439777</v>
      </c>
      <c r="G35" s="86">
        <f t="shared" si="13"/>
        <v>2314.104713834849</v>
      </c>
      <c r="H35" s="503">
        <v>83</v>
      </c>
      <c r="I35" s="86">
        <f t="shared" si="14"/>
        <v>104.67852673031939</v>
      </c>
      <c r="J35" s="284">
        <f>G35+I35</f>
        <v>2418.7832405651684</v>
      </c>
      <c r="K35" s="321"/>
      <c r="L35" s="75" t="s">
        <v>14</v>
      </c>
    </row>
    <row r="36" spans="2:12" ht="18">
      <c r="B36" s="88" t="s">
        <v>87</v>
      </c>
      <c r="C36" s="89">
        <f t="shared" ref="C36" si="15">SUM(C33:C35)</f>
        <v>11404.763688909352</v>
      </c>
      <c r="D36" s="126">
        <f>SUM(D33:D35)</f>
        <v>170903053.92046666</v>
      </c>
      <c r="E36" s="90">
        <f>SUM(E33:E35)</f>
        <v>0.34135936394323607</v>
      </c>
      <c r="F36" s="91">
        <f>SUM(F33:F35)</f>
        <v>2654.6194941690437</v>
      </c>
      <c r="G36" s="92">
        <f>SUM(G33:G35)</f>
        <v>14059.383183078397</v>
      </c>
      <c r="H36" s="124" t="s">
        <v>147</v>
      </c>
      <c r="I36" s="92">
        <f>SUM(I33:I35)</f>
        <v>687.33229679650481</v>
      </c>
      <c r="J36" s="285">
        <f>SUM(J33:J35)</f>
        <v>14746.715479874902</v>
      </c>
      <c r="K36" s="321"/>
    </row>
    <row r="37" spans="2:12" ht="18">
      <c r="B37" s="103"/>
      <c r="C37" s="83"/>
      <c r="D37" s="498"/>
      <c r="E37" s="84"/>
      <c r="F37" s="85"/>
      <c r="G37" s="86"/>
      <c r="H37" s="127"/>
      <c r="I37" s="86"/>
      <c r="J37" s="284"/>
      <c r="K37" s="321"/>
    </row>
    <row r="38" spans="2:12" ht="18.75" thickBot="1">
      <c r="B38" s="105" t="s">
        <v>110</v>
      </c>
      <c r="C38" s="106">
        <f>SUM(C14,C30,C36)</f>
        <v>35625.796442819716</v>
      </c>
      <c r="D38" s="128">
        <f>SUM(D14,D30,D36)</f>
        <v>500654360.10387504</v>
      </c>
      <c r="E38" s="107">
        <f>SUM(E14,E30,E36)</f>
        <v>1</v>
      </c>
      <c r="F38" s="108">
        <f>SUM(F14,F30,F36)</f>
        <v>7776.6124927818737</v>
      </c>
      <c r="G38" s="109">
        <f>SUM(G36,G30,G14)</f>
        <v>43402.40893560159</v>
      </c>
      <c r="H38" s="125" t="s">
        <v>147</v>
      </c>
      <c r="I38" s="109">
        <f>SUM(I36,I30,I14)</f>
        <v>2065.2157218101802</v>
      </c>
      <c r="J38" s="287">
        <f>SUM(J36,J30,J14)</f>
        <v>45467.624657411776</v>
      </c>
      <c r="K38" s="321"/>
    </row>
    <row r="39" spans="2:12">
      <c r="G39" s="75"/>
    </row>
    <row r="40" spans="2:12" ht="18">
      <c r="C40" s="119"/>
      <c r="D40" s="499"/>
      <c r="E40" s="119"/>
      <c r="F40" s="110"/>
      <c r="G40" s="111"/>
      <c r="I40" s="75" t="s">
        <v>14</v>
      </c>
    </row>
    <row r="41" spans="2:12" ht="18">
      <c r="C41" s="119"/>
      <c r="D41" s="500"/>
      <c r="E41" s="119"/>
      <c r="G41" s="75"/>
    </row>
    <row r="42" spans="2:12" ht="18">
      <c r="C42" s="119"/>
      <c r="D42" s="500"/>
      <c r="E42" s="119"/>
      <c r="G42" s="75"/>
    </row>
    <row r="43" spans="2:12">
      <c r="C43" s="119"/>
      <c r="D43" s="501"/>
      <c r="E43" s="119"/>
      <c r="G43" s="75"/>
    </row>
    <row r="44" spans="2:12">
      <c r="C44" s="119"/>
      <c r="D44" s="333"/>
      <c r="E44" s="119"/>
      <c r="G44" s="75"/>
    </row>
    <row r="45" spans="2:12">
      <c r="C45" s="119"/>
      <c r="D45" s="333"/>
      <c r="E45" s="119"/>
      <c r="G45" s="75"/>
    </row>
    <row r="46" spans="2:12">
      <c r="G46" s="75"/>
    </row>
  </sheetData>
  <mergeCells count="13">
    <mergeCell ref="B2:J2"/>
    <mergeCell ref="D4:G4"/>
    <mergeCell ref="H4:I4"/>
    <mergeCell ref="J5:J6"/>
    <mergeCell ref="M13:S13"/>
    <mergeCell ref="B4:B6"/>
    <mergeCell ref="C5:C6"/>
    <mergeCell ref="D5:D6"/>
    <mergeCell ref="E5:E6"/>
    <mergeCell ref="F5:F6"/>
    <mergeCell ref="G5:G6"/>
    <mergeCell ref="H5:H6"/>
    <mergeCell ref="I5:I6"/>
  </mergeCells>
  <pageMargins left="0.7" right="0.7" top="0.75" bottom="0.75" header="0.3" footer="0.3"/>
  <pageSetup scale="73"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14</vt:i4>
      </vt:variant>
    </vt:vector>
  </HeadingPairs>
  <TitlesOfParts>
    <vt:vector size="26" baseType="lpstr">
      <vt:lpstr>Tabs Flow Chart</vt:lpstr>
      <vt:lpstr>2022-23 CC</vt:lpstr>
      <vt:lpstr>2022-23 Univ</vt:lpstr>
      <vt:lpstr>22-23 Point Calculation</vt:lpstr>
      <vt:lpstr>CC Data</vt:lpstr>
      <vt:lpstr>Univ Data</vt:lpstr>
      <vt:lpstr>2021-22 CC</vt:lpstr>
      <vt:lpstr>2021-22 Univ</vt:lpstr>
      <vt:lpstr>21-22 Point Calculation</vt:lpstr>
      <vt:lpstr>22-23 Recommendation</vt:lpstr>
      <vt:lpstr>22-23 Need</vt:lpstr>
      <vt:lpstr>Scales</vt:lpstr>
      <vt:lpstr>'2021-22 CC'!Print_Area</vt:lpstr>
      <vt:lpstr>'2021-22 Univ'!Print_Area</vt:lpstr>
      <vt:lpstr>'2022-23 CC'!Print_Area</vt:lpstr>
      <vt:lpstr>'2022-23 Univ'!Print_Area</vt:lpstr>
      <vt:lpstr>'21-22 Point Calculation'!Print_Area</vt:lpstr>
      <vt:lpstr>'22-23 Need'!Print_Area</vt:lpstr>
      <vt:lpstr>'22-23 Point Calculation'!Print_Area</vt:lpstr>
      <vt:lpstr>'22-23 Recommendation'!Print_Area</vt:lpstr>
      <vt:lpstr>'CC Data'!Print_Area</vt:lpstr>
      <vt:lpstr>Scales!Print_Area</vt:lpstr>
      <vt:lpstr>'Tabs Flow Chart'!Print_Area</vt:lpstr>
      <vt:lpstr>'Univ Data'!Print_Area</vt:lpstr>
      <vt:lpstr>'2021-22 Univ'!Print_Titles</vt:lpstr>
      <vt:lpstr>'2022-23 Univ'!Print_Titles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THEC</dc:creator>
  <cp:lastModifiedBy>Crystal Collins</cp:lastModifiedBy>
  <cp:lastPrinted>2018-10-08T16:56:36Z</cp:lastPrinted>
  <dcterms:created xsi:type="dcterms:W3CDTF">2014-08-21T16:12:05Z</dcterms:created>
  <dcterms:modified xsi:type="dcterms:W3CDTF">2022-05-18T21:21:05Z</dcterms:modified>
  <cp:contentStatus/>
</cp:coreProperties>
</file>