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3985" yWindow="-15" windowWidth="23910" windowHeight="10650" tabRatio="804"/>
  </bookViews>
  <sheets>
    <sheet name="Tabs Flow Chart" sheetId="68" r:id="rId1"/>
    <sheet name="2020-21 CC" sheetId="70" r:id="rId2"/>
    <sheet name="2020-21 Univ" sheetId="71" r:id="rId3"/>
    <sheet name="20-21 Point Calculation" sheetId="72" r:id="rId4"/>
    <sheet name="CC Data" sheetId="42" r:id="rId5"/>
    <sheet name="Univ Data" sheetId="43" r:id="rId6"/>
    <sheet name="2019-20 CC" sheetId="47" r:id="rId7"/>
    <sheet name="2019-20 Univ" sheetId="53" r:id="rId8"/>
    <sheet name="19-20 Point Calculation" sheetId="61" r:id="rId9"/>
    <sheet name="20-21 Recommendation" sheetId="67" r:id="rId10"/>
    <sheet name="Scales" sheetId="62" r:id="rId11"/>
  </sheets>
  <externalReferences>
    <externalReference r:id="rId12"/>
    <externalReference r:id="rId13"/>
  </externalReferences>
  <definedNames>
    <definedName name="_" localSheetId="8">#REF!</definedName>
    <definedName name="_" localSheetId="3">#REF!</definedName>
    <definedName name="_" localSheetId="9">#REF!</definedName>
    <definedName name="_">#REF!</definedName>
    <definedName name="_CEN1" localSheetId="8">#REF!</definedName>
    <definedName name="_CEN1" localSheetId="3">#REF!</definedName>
    <definedName name="_CEN1" localSheetId="9">#REF!</definedName>
    <definedName name="_CEN1">#REF!</definedName>
    <definedName name="_SA3" localSheetId="8">#REF!</definedName>
    <definedName name="_SA3" localSheetId="3">#REF!</definedName>
    <definedName name="_SA3" localSheetId="9">#REF!</definedName>
    <definedName name="_SA3">#REF!</definedName>
    <definedName name="_SC2" localSheetId="8">#REF!</definedName>
    <definedName name="_SC2" localSheetId="3">#REF!</definedName>
    <definedName name="_SC2" localSheetId="9">#REF!</definedName>
    <definedName name="_SC2">#REF!</definedName>
    <definedName name="_Scd10" localSheetId="8">#REF!</definedName>
    <definedName name="_Scd10" localSheetId="3">#REF!</definedName>
    <definedName name="_Scd10" localSheetId="9">#REF!</definedName>
    <definedName name="_Scd10">#REF!</definedName>
    <definedName name="_Scd11" localSheetId="8">#REF!</definedName>
    <definedName name="_Scd11" localSheetId="3">#REF!</definedName>
    <definedName name="_Scd11" localSheetId="9">#REF!</definedName>
    <definedName name="_Scd11">#REF!</definedName>
    <definedName name="_Scd12" localSheetId="8">#REF!</definedName>
    <definedName name="_Scd12" localSheetId="3">#REF!</definedName>
    <definedName name="_Scd12" localSheetId="9">#REF!</definedName>
    <definedName name="_Scd12">#REF!</definedName>
    <definedName name="_Scd2" localSheetId="8">#REF!</definedName>
    <definedName name="_Scd2" localSheetId="3">#REF!</definedName>
    <definedName name="_Scd2" localSheetId="9">#REF!</definedName>
    <definedName name="_Scd2">#REF!</definedName>
    <definedName name="_Scd3" localSheetId="8">#REF!</definedName>
    <definedName name="_Scd3" localSheetId="3">#REF!</definedName>
    <definedName name="_Scd3" localSheetId="9">#REF!</definedName>
    <definedName name="_Scd3">#REF!</definedName>
    <definedName name="_Scd4" localSheetId="8">#REF!</definedName>
    <definedName name="_Scd4" localSheetId="3">#REF!</definedName>
    <definedName name="_Scd4" localSheetId="9">#REF!</definedName>
    <definedName name="_Scd4">#REF!</definedName>
    <definedName name="_SCD5" localSheetId="8">#REF!</definedName>
    <definedName name="_SCD5" localSheetId="3">#REF!</definedName>
    <definedName name="_SCD5" localSheetId="9">#REF!</definedName>
    <definedName name="_SCD5">#REF!</definedName>
    <definedName name="_Scd6" localSheetId="8">#REF!</definedName>
    <definedName name="_Scd6" localSheetId="3">#REF!</definedName>
    <definedName name="_Scd6" localSheetId="9">#REF!</definedName>
    <definedName name="_Scd6">#REF!</definedName>
    <definedName name="_Scd7" localSheetId="8">#REF!</definedName>
    <definedName name="_Scd7" localSheetId="3">#REF!</definedName>
    <definedName name="_Scd7" localSheetId="9">#REF!</definedName>
    <definedName name="_Scd7">#REF!</definedName>
    <definedName name="_Scd8" localSheetId="8">#REF!</definedName>
    <definedName name="_Scd8" localSheetId="3">#REF!</definedName>
    <definedName name="_Scd8" localSheetId="9">#REF!</definedName>
    <definedName name="_Scd8">#REF!</definedName>
    <definedName name="_Scd9" localSheetId="8">#REF!</definedName>
    <definedName name="_Scd9" localSheetId="3">#REF!</definedName>
    <definedName name="_Scd9" localSheetId="9">#REF!</definedName>
    <definedName name="_Scd9">#REF!</definedName>
    <definedName name="A" localSheetId="8">#REF!</definedName>
    <definedName name="A" localSheetId="3">#REF!</definedName>
    <definedName name="A" localSheetId="9">#REF!</definedName>
    <definedName name="A">#REF!</definedName>
    <definedName name="A3Inst" localSheetId="8">#REF!</definedName>
    <definedName name="A3Inst" localSheetId="3">#REF!</definedName>
    <definedName name="A3Inst" localSheetId="9">#REF!</definedName>
    <definedName name="A3Inst">#REF!</definedName>
    <definedName name="B" localSheetId="8">#REF!</definedName>
    <definedName name="B" localSheetId="3">#REF!</definedName>
    <definedName name="B" localSheetId="9">#REF!</definedName>
    <definedName name="B">#REF!</definedName>
    <definedName name="Button5">"Button 5"</definedName>
    <definedName name="cbh" localSheetId="8">#REF!</definedName>
    <definedName name="cbh" localSheetId="3">#REF!</definedName>
    <definedName name="cbh" localSheetId="9">#REF!</definedName>
    <definedName name="cbh">#REF!</definedName>
    <definedName name="CBInst" localSheetId="8">#REF!</definedName>
    <definedName name="CBInst" localSheetId="3">#REF!</definedName>
    <definedName name="CBInst" localSheetId="9">#REF!</definedName>
    <definedName name="CBInst">#REF!</definedName>
    <definedName name="cempapp" localSheetId="8">#REF!</definedName>
    <definedName name="cempapp" localSheetId="3">#REF!</definedName>
    <definedName name="cempapp" localSheetId="9">#REF!</definedName>
    <definedName name="cempapp">#REF!</definedName>
    <definedName name="CEMPEAPP" localSheetId="8">#REF!</definedName>
    <definedName name="CEMPEAPP" localSheetId="3">#REF!</definedName>
    <definedName name="CEMPEAPP" localSheetId="9">#REF!</definedName>
    <definedName name="CEMPEAPP">#REF!</definedName>
    <definedName name="CEMPEGT" localSheetId="8">#REF!</definedName>
    <definedName name="CEMPEGT" localSheetId="3">#REF!</definedName>
    <definedName name="CEMPEGT" localSheetId="9">#REF!</definedName>
    <definedName name="CEMPEGT">#REF!</definedName>
    <definedName name="CEMPEINS" localSheetId="8">#REF!</definedName>
    <definedName name="CEMPEINS" localSheetId="3">#REF!</definedName>
    <definedName name="CEMPEINS" localSheetId="9">#REF!</definedName>
    <definedName name="CEMPEINS">#REF!</definedName>
    <definedName name="CEMPEMAT" localSheetId="8">#REF!</definedName>
    <definedName name="CEMPEMAT" localSheetId="3">#REF!</definedName>
    <definedName name="CEMPEMAT" localSheetId="9">#REF!</definedName>
    <definedName name="CEMPEMAT">#REF!</definedName>
    <definedName name="cempmat" localSheetId="8">#REF!</definedName>
    <definedName name="cempmat" localSheetId="3">#REF!</definedName>
    <definedName name="cempmat" localSheetId="9">#REF!</definedName>
    <definedName name="cempmat">#REF!</definedName>
    <definedName name="cemptot" localSheetId="8">#REF!</definedName>
    <definedName name="cemptot" localSheetId="3">#REF!</definedName>
    <definedName name="cemptot" localSheetId="9">#REF!</definedName>
    <definedName name="cemptot">#REF!</definedName>
    <definedName name="EInst" localSheetId="8">#REF!</definedName>
    <definedName name="EInst" localSheetId="3">#REF!</definedName>
    <definedName name="EInst" localSheetId="9">#REF!</definedName>
    <definedName name="EInst">#REF!</definedName>
    <definedName name="FInst" localSheetId="8">#REF!</definedName>
    <definedName name="FInst" localSheetId="3">#REF!</definedName>
    <definedName name="FInst" localSheetId="9">#REF!</definedName>
    <definedName name="FInst">#REF!</definedName>
    <definedName name="FMRGRAD" localSheetId="8">#REF!</definedName>
    <definedName name="FMRGRAD" localSheetId="3">#REF!</definedName>
    <definedName name="FMRGRAD" localSheetId="9">#REF!</definedName>
    <definedName name="FMRGRAD">#REF!</definedName>
    <definedName name="FMRPFTE" localSheetId="8">#REF!</definedName>
    <definedName name="FMRPFTE" localSheetId="3">#REF!</definedName>
    <definedName name="FMRPFTE" localSheetId="9">#REF!</definedName>
    <definedName name="FMRPFTE">#REF!</definedName>
    <definedName name="FMRPFTET" localSheetId="8">#REF!</definedName>
    <definedName name="FMRPFTET" localSheetId="3">#REF!</definedName>
    <definedName name="FMRPFTET" localSheetId="9">#REF!</definedName>
    <definedName name="FMRPFTET">#REF!</definedName>
    <definedName name="FMRPGRAD" localSheetId="8">#REF!</definedName>
    <definedName name="FMRPGRAD" localSheetId="3">#REF!</definedName>
    <definedName name="FMRPGRAD" localSheetId="9">#REF!</definedName>
    <definedName name="FMRPGRAD">#REF!</definedName>
    <definedName name="FTERESENR" localSheetId="8">#REF!</definedName>
    <definedName name="FTERESENR" localSheetId="3">#REF!</definedName>
    <definedName name="FTERESENR" localSheetId="9">#REF!</definedName>
    <definedName name="FTERESENR">#REF!</definedName>
    <definedName name="NETRESACT" localSheetId="8">#REF!</definedName>
    <definedName name="NETRESACT" localSheetId="3">#REF!</definedName>
    <definedName name="NETRESACT" localSheetId="9">#REF!</definedName>
    <definedName name="NETRESACT">#REF!</definedName>
    <definedName name="PNFADDAPP" localSheetId="8">#REF!</definedName>
    <definedName name="PNFADDAPP" localSheetId="3">#REF!</definedName>
    <definedName name="PNFADDAPP" localSheetId="9">#REF!</definedName>
    <definedName name="PNFADDAPP">#REF!</definedName>
    <definedName name="PNFOC" localSheetId="8">#REF!</definedName>
    <definedName name="PNFOC" localSheetId="3">#REF!</definedName>
    <definedName name="PNFOC" localSheetId="9">#REF!</definedName>
    <definedName name="PNFOC">#REF!</definedName>
    <definedName name="PNFTotExp" localSheetId="8">#REF!</definedName>
    <definedName name="PNFTotExp" localSheetId="3">#REF!</definedName>
    <definedName name="PNFTotExp" localSheetId="9">#REF!</definedName>
    <definedName name="PNFTotExp">#REF!</definedName>
    <definedName name="PNFTotRev" localSheetId="8">#REF!</definedName>
    <definedName name="PNFTotRev" localSheetId="3">#REF!</definedName>
    <definedName name="PNFTotRev" localSheetId="9">#REF!</definedName>
    <definedName name="PNFTotRev">#REF!</definedName>
    <definedName name="_xlnm.Print_Area" localSheetId="8">'19-20 Point Calculation'!$B$2:$J$38</definedName>
    <definedName name="_xlnm.Print_Area" localSheetId="6">'2019-20 CC'!$B$2:$O$57</definedName>
    <definedName name="_xlnm.Print_Area" localSheetId="7">'2019-20 Univ'!$B$2:$K$48</definedName>
    <definedName name="_xlnm.Print_Area" localSheetId="1">'2020-21 CC'!$B$2:$O$57</definedName>
    <definedName name="_xlnm.Print_Area" localSheetId="2">'2020-21 Univ'!$B$2:$K$48</definedName>
    <definedName name="_xlnm.Print_Area" localSheetId="3">'20-21 Point Calculation'!$B$2:$L$38</definedName>
    <definedName name="_xlnm.Print_Area" localSheetId="9">'20-21 Recommendation'!$B$2:$I$40</definedName>
    <definedName name="_xlnm.Print_Area" localSheetId="4">'CC Data'!$B$2:$Q$314</definedName>
    <definedName name="_xlnm.Print_Area" localSheetId="10">Scales!$B$2:$E$29</definedName>
    <definedName name="_xlnm.Print_Area" localSheetId="0">'Tabs Flow Chart'!$B$2:$W$35</definedName>
    <definedName name="_xlnm.Print_Area" localSheetId="5">'Univ Data'!$B$2:$Q$157</definedName>
    <definedName name="_xlnm.Print_Titles" localSheetId="7">'2019-20 Univ'!$2:$2</definedName>
    <definedName name="_xlnm.Print_Titles" localSheetId="2">'2020-21 Univ'!$2:$2</definedName>
    <definedName name="russ" localSheetId="8">#REF!</definedName>
    <definedName name="russ" localSheetId="3">#REF!</definedName>
    <definedName name="russ" localSheetId="9">#REF!</definedName>
    <definedName name="russ">#REF!</definedName>
    <definedName name="S13A" localSheetId="8">#REF!</definedName>
    <definedName name="S13A" localSheetId="3">#REF!</definedName>
    <definedName name="S13A" localSheetId="9">#REF!</definedName>
    <definedName name="S13A">#REF!</definedName>
    <definedName name="S13B" localSheetId="8">#REF!</definedName>
    <definedName name="S13B" localSheetId="3">#REF!</definedName>
    <definedName name="S13B" localSheetId="9">#REF!</definedName>
    <definedName name="S13B">#REF!</definedName>
    <definedName name="S13C" localSheetId="8">#REF!</definedName>
    <definedName name="S13C" localSheetId="3">#REF!</definedName>
    <definedName name="S13C" localSheetId="9">#REF!</definedName>
    <definedName name="S13C">#REF!</definedName>
    <definedName name="S14A" localSheetId="8">#REF!</definedName>
    <definedName name="S14A" localSheetId="3">#REF!</definedName>
    <definedName name="S14A" localSheetId="9">#REF!</definedName>
    <definedName name="S14A">#REF!</definedName>
    <definedName name="S14B" localSheetId="8">#REF!</definedName>
    <definedName name="S14B" localSheetId="3">#REF!</definedName>
    <definedName name="S14B" localSheetId="9">#REF!</definedName>
    <definedName name="S14B">#REF!</definedName>
    <definedName name="S14C" localSheetId="8">#REF!</definedName>
    <definedName name="S14C" localSheetId="3">#REF!</definedName>
    <definedName name="S14C" localSheetId="9">#REF!</definedName>
    <definedName name="S14C">#REF!</definedName>
    <definedName name="S15A" localSheetId="8">#REF!</definedName>
    <definedName name="S15A" localSheetId="3">#REF!</definedName>
    <definedName name="S15A" localSheetId="9">#REF!</definedName>
    <definedName name="S15A">#REF!</definedName>
    <definedName name="S15B" localSheetId="8">#REF!</definedName>
    <definedName name="S15B" localSheetId="3">#REF!</definedName>
    <definedName name="S15B" localSheetId="9">#REF!</definedName>
    <definedName name="S15B">#REF!</definedName>
    <definedName name="S15C" localSheetId="8">#REF!</definedName>
    <definedName name="S15C" localSheetId="3">#REF!</definedName>
    <definedName name="S15C" localSheetId="9">#REF!</definedName>
    <definedName name="S15C">#REF!</definedName>
    <definedName name="Scd12Ins" localSheetId="8">#REF!</definedName>
    <definedName name="Scd12Ins" localSheetId="3">#REF!</definedName>
    <definedName name="Scd12Ins" localSheetId="9">#REF!</definedName>
    <definedName name="Scd12Ins">#REF!</definedName>
    <definedName name="Scd2Org" localSheetId="8">#REF!</definedName>
    <definedName name="Scd2Org" localSheetId="3">#REF!</definedName>
    <definedName name="Scd2Org" localSheetId="9">#REF!</definedName>
    <definedName name="Scd2Org">#REF!</definedName>
    <definedName name="Scd3Org" localSheetId="8">#REF!</definedName>
    <definedName name="Scd3Org" localSheetId="3">#REF!</definedName>
    <definedName name="Scd3Org" localSheetId="9">#REF!</definedName>
    <definedName name="Scd3Org">#REF!</definedName>
    <definedName name="Scd3TBL" localSheetId="8">#REF!</definedName>
    <definedName name="Scd3TBL" localSheetId="3">#REF!</definedName>
    <definedName name="Scd3TBL" localSheetId="9">#REF!</definedName>
    <definedName name="Scd3TBL">#REF!</definedName>
    <definedName name="Scd4Ins" localSheetId="8">#REF!</definedName>
    <definedName name="Scd4Ins" localSheetId="3">#REF!</definedName>
    <definedName name="Scd4Ins" localSheetId="9">#REF!</definedName>
    <definedName name="Scd4Ins">#REF!</definedName>
    <definedName name="Scd4Org" localSheetId="8">#REF!</definedName>
    <definedName name="Scd4Org" localSheetId="3">#REF!</definedName>
    <definedName name="Scd4Org" localSheetId="9">#REF!</definedName>
    <definedName name="Scd4Org">#REF!</definedName>
    <definedName name="Scd6Org" localSheetId="8">#REF!</definedName>
    <definedName name="Scd6Org" localSheetId="3">#REF!</definedName>
    <definedName name="Scd6Org" localSheetId="9">#REF!</definedName>
    <definedName name="Scd6Org">#REF!</definedName>
    <definedName name="Scd7Org" localSheetId="8">#REF!</definedName>
    <definedName name="Scd7Org" localSheetId="3">#REF!</definedName>
    <definedName name="Scd7Org" localSheetId="9">#REF!</definedName>
    <definedName name="Scd7Org">#REF!</definedName>
    <definedName name="Scd8Org" localSheetId="8">#REF!</definedName>
    <definedName name="Scd8Org" localSheetId="3">#REF!</definedName>
    <definedName name="Scd8Org" localSheetId="9">#REF!</definedName>
    <definedName name="Scd8Org">#REF!</definedName>
    <definedName name="Scd9Ins" localSheetId="8">#REF!</definedName>
    <definedName name="Scd9Ins" localSheetId="3">#REF!</definedName>
    <definedName name="Scd9Ins" localSheetId="9">#REF!</definedName>
    <definedName name="Scd9Ins">#REF!</definedName>
    <definedName name="Scd9Prog" localSheetId="8">#REF!</definedName>
    <definedName name="Scd9Prog" localSheetId="3">#REF!</definedName>
    <definedName name="Scd9Prog" localSheetId="9">#REF!</definedName>
    <definedName name="Scd9Prog">#REF!</definedName>
    <definedName name="ScdIns" localSheetId="8">#REF!</definedName>
    <definedName name="ScdIns" localSheetId="3">#REF!</definedName>
    <definedName name="ScdIns" localSheetId="9">#REF!</definedName>
    <definedName name="ScdIns">#REF!</definedName>
    <definedName name="ScdOrg" localSheetId="8">#REF!</definedName>
    <definedName name="ScdOrg" localSheetId="3">#REF!</definedName>
    <definedName name="ScdOrg" localSheetId="9">#REF!</definedName>
    <definedName name="ScdOrg">#REF!</definedName>
    <definedName name="SchedA" localSheetId="8">#REF!</definedName>
    <definedName name="SchedA" localSheetId="3">#REF!</definedName>
    <definedName name="SchedA" localSheetId="9">#REF!</definedName>
    <definedName name="SchedA">#REF!</definedName>
    <definedName name="SE" localSheetId="8">#REF!</definedName>
    <definedName name="SE" localSheetId="3">#REF!</definedName>
    <definedName name="SE" localSheetId="9">#REF!</definedName>
    <definedName name="SE">#REF!</definedName>
    <definedName name="SF" localSheetId="8">#REF!</definedName>
    <definedName name="SF" localSheetId="3">#REF!</definedName>
    <definedName name="SF" localSheetId="9">#REF!</definedName>
    <definedName name="SF">#REF!</definedName>
    <definedName name="SI" localSheetId="8">#REF!</definedName>
    <definedName name="SI" localSheetId="3">#REF!</definedName>
    <definedName name="SI" localSheetId="9">#REF!</definedName>
    <definedName name="SI">#REF!</definedName>
    <definedName name="SPFTE" localSheetId="8">#REF!</definedName>
    <definedName name="SPFTE" localSheetId="3">#REF!</definedName>
    <definedName name="SPFTE" localSheetId="9">#REF!</definedName>
    <definedName name="SPFTE">#REF!</definedName>
    <definedName name="SPSCH" localSheetId="8">#REF!</definedName>
    <definedName name="SPSCH" localSheetId="3">#REF!</definedName>
    <definedName name="SPSCH" localSheetId="9">#REF!</definedName>
    <definedName name="SPSCH">#REF!</definedName>
    <definedName name="SPTFTE" localSheetId="8">#REF!</definedName>
    <definedName name="SPTFTE" localSheetId="3">#REF!</definedName>
    <definedName name="SPTFTE" localSheetId="9">#REF!</definedName>
    <definedName name="SPTFTE">#REF!</definedName>
    <definedName name="SPTSCH" localSheetId="8">#REF!</definedName>
    <definedName name="SPTSCH" localSheetId="3">#REF!</definedName>
    <definedName name="SPTSCH" localSheetId="9">#REF!</definedName>
    <definedName name="SPTSCH">#REF!</definedName>
    <definedName name="Stud1995" localSheetId="8">#REF!</definedName>
    <definedName name="Stud1995" localSheetId="3">#REF!</definedName>
    <definedName name="Stud1995" localSheetId="9">#REF!</definedName>
    <definedName name="Stud1995">#REF!</definedName>
    <definedName name="Stud1996" localSheetId="8">#REF!</definedName>
    <definedName name="Stud1996" localSheetId="3">#REF!</definedName>
    <definedName name="Stud1996" localSheetId="9">#REF!</definedName>
    <definedName name="Stud1996">#REF!</definedName>
    <definedName name="Stud1997" localSheetId="8">#REF!</definedName>
    <definedName name="Stud1997" localSheetId="3">#REF!</definedName>
    <definedName name="Stud1997" localSheetId="9">#REF!</definedName>
    <definedName name="Stud1997">#REF!</definedName>
    <definedName name="Tben" localSheetId="8">#REF!</definedName>
    <definedName name="Tben" localSheetId="3">#REF!</definedName>
    <definedName name="Tben" localSheetId="9">#REF!</definedName>
    <definedName name="Tben">#REF!</definedName>
    <definedName name="TEIRPS" localSheetId="8">'[1]Schedule J'!#REF!</definedName>
    <definedName name="TEIRPS" localSheetId="3">'[1]Schedule J'!#REF!</definedName>
    <definedName name="TEIRPS" localSheetId="9">'[1]Schedule J'!#REF!</definedName>
    <definedName name="TEIRPS">'[1]Schedule J'!#REF!</definedName>
    <definedName name="TERESACT" localSheetId="8">#REF!</definedName>
    <definedName name="TERESACT" localSheetId="3">#REF!</definedName>
    <definedName name="TERESACT" localSheetId="9">#REF!</definedName>
    <definedName name="TERESACT">#REF!</definedName>
    <definedName name="TFUELUTIL" localSheetId="8">#REF!</definedName>
    <definedName name="TFUELUTIL" localSheetId="3">#REF!</definedName>
    <definedName name="TFUELUTIL" localSheetId="9">#REF!</definedName>
    <definedName name="TFUELUTIL">#REF!</definedName>
    <definedName name="TitleText" localSheetId="8">#REF!</definedName>
    <definedName name="TitleText" localSheetId="3">#REF!</definedName>
    <definedName name="TitleText" localSheetId="9">#REF!</definedName>
    <definedName name="TitleText">#REF!</definedName>
    <definedName name="total" localSheetId="8">#REF!</definedName>
    <definedName name="total" localSheetId="3">#REF!</definedName>
    <definedName name="total" localSheetId="9">#REF!</definedName>
    <definedName name="total">#REF!</definedName>
    <definedName name="TotExp" localSheetId="8">#REF!</definedName>
    <definedName name="TotExp" localSheetId="3">#REF!</definedName>
    <definedName name="TotExp" localSheetId="9">#REF!</definedName>
    <definedName name="TotExp">#REF!</definedName>
    <definedName name="TOTFUELS" localSheetId="8">#REF!</definedName>
    <definedName name="TOTFUELS" localSheetId="3">#REF!</definedName>
    <definedName name="TOTFUELS" localSheetId="9">#REF!</definedName>
    <definedName name="TOTFUELS">#REF!</definedName>
    <definedName name="TotImp" localSheetId="8">'[2]Schedule 1'!#REF!</definedName>
    <definedName name="TotImp" localSheetId="3">'[2]Schedule 1'!#REF!</definedName>
    <definedName name="TotImp" localSheetId="9">'[2]Schedule 1'!#REF!</definedName>
    <definedName name="TotImp">'[2]Schedule 1'!#REF!</definedName>
    <definedName name="TOTUTIL" localSheetId="8">#REF!</definedName>
    <definedName name="TOTUTIL" localSheetId="3">#REF!</definedName>
    <definedName name="TOTUTIL" localSheetId="9">#REF!</definedName>
    <definedName name="TOTUTIL">#REF!</definedName>
    <definedName name="TRENTSTAT" localSheetId="8">#REF!</definedName>
    <definedName name="TRENTSTAT" localSheetId="3">#REF!</definedName>
    <definedName name="TRENTSTAT" localSheetId="9">#REF!</definedName>
    <definedName name="TRENTSTAT">#REF!</definedName>
    <definedName name="TRRESACT" localSheetId="8">#REF!</definedName>
    <definedName name="TRRESACT" localSheetId="3">#REF!</definedName>
    <definedName name="TRRESACT" localSheetId="9">#REF!</definedName>
    <definedName name="TRRESACT">#REF!</definedName>
    <definedName name="TSal" localSheetId="8">#REF!</definedName>
    <definedName name="TSal" localSheetId="3">#REF!</definedName>
    <definedName name="TSal" localSheetId="9">#REF!</definedName>
    <definedName name="TSal">#REF!</definedName>
  </definedNames>
  <calcPr calcId="145621"/>
</workbook>
</file>

<file path=xl/calcChain.xml><?xml version="1.0" encoding="utf-8"?>
<calcChain xmlns="http://schemas.openxmlformats.org/spreadsheetml/2006/main">
  <c r="E38" i="61" l="1"/>
  <c r="E36" i="61"/>
  <c r="E30" i="61"/>
  <c r="E14" i="61"/>
  <c r="E8" i="61"/>
  <c r="Q12" i="43" l="1"/>
  <c r="C11" i="53" l="1"/>
  <c r="AK154" i="43" l="1"/>
  <c r="U16" i="72" l="1"/>
  <c r="U15" i="72"/>
  <c r="Q19" i="43" l="1"/>
  <c r="Q35" i="43" s="1"/>
  <c r="Q51" i="43" s="1"/>
  <c r="Q67" i="43" s="1"/>
  <c r="Q83" i="43" s="1"/>
  <c r="Q99" i="43" s="1"/>
  <c r="Q115" i="43" s="1"/>
  <c r="Q131" i="43" s="1"/>
  <c r="Q10" i="43"/>
  <c r="Q154" i="43" s="1"/>
  <c r="Q26" i="43"/>
  <c r="Q42" i="43"/>
  <c r="Q58" i="43"/>
  <c r="Q74" i="43"/>
  <c r="Q90" i="43"/>
  <c r="Q106" i="43"/>
  <c r="Q122" i="43"/>
  <c r="Q138" i="43"/>
  <c r="Q26" i="42"/>
  <c r="Q49" i="42" s="1"/>
  <c r="Q72" i="42" s="1"/>
  <c r="Q95" i="42" s="1"/>
  <c r="Q118" i="42" s="1"/>
  <c r="Q141" i="42" s="1"/>
  <c r="Q164" i="42" s="1"/>
  <c r="Q187" i="42" s="1"/>
  <c r="Q210" i="42" s="1"/>
  <c r="Q233" i="42" s="1"/>
  <c r="Q256" i="42" s="1"/>
  <c r="Q279" i="42" s="1"/>
  <c r="Q302" i="42" s="1"/>
  <c r="AL19" i="43"/>
  <c r="AL35" i="43" s="1"/>
  <c r="AL51" i="43" s="1"/>
  <c r="AL67" i="43" s="1"/>
  <c r="AL83" i="43" s="1"/>
  <c r="AL99" i="43" s="1"/>
  <c r="AL115" i="43" s="1"/>
  <c r="AL131" i="43" s="1"/>
  <c r="AL147" i="43" s="1"/>
  <c r="BC155" i="43"/>
  <c r="BC154" i="43"/>
  <c r="BC153" i="43"/>
  <c r="BC151" i="43"/>
  <c r="BC152" i="43"/>
  <c r="BC19" i="43"/>
  <c r="BC35" i="43" s="1"/>
  <c r="BC51" i="43" s="1"/>
  <c r="BC67" i="43" s="1"/>
  <c r="BC83" i="43" s="1"/>
  <c r="BC99" i="43" s="1"/>
  <c r="BC115" i="43" s="1"/>
  <c r="BC131" i="43" s="1"/>
  <c r="BC147" i="43" s="1"/>
  <c r="BU156" i="43"/>
  <c r="BU19" i="43"/>
  <c r="BU35" i="43" s="1"/>
  <c r="BU51" i="43" s="1"/>
  <c r="BU67" i="43" s="1"/>
  <c r="BU83" i="43" s="1"/>
  <c r="BU99" i="43" s="1"/>
  <c r="BU115" i="43" s="1"/>
  <c r="BU131" i="43" s="1"/>
  <c r="BU147" i="43" s="1"/>
  <c r="CM19" i="43"/>
  <c r="CM35" i="43" s="1"/>
  <c r="CM51" i="43" s="1"/>
  <c r="CM67" i="43" s="1"/>
  <c r="CM83" i="43" s="1"/>
  <c r="CM99" i="43" s="1"/>
  <c r="CM115" i="43" s="1"/>
  <c r="CM131" i="43" s="1"/>
  <c r="CM147" i="43" s="1"/>
  <c r="CM160" i="43" l="1"/>
  <c r="CM153" i="43"/>
  <c r="CM158" i="43"/>
  <c r="BU152" i="43"/>
  <c r="BC148" i="43"/>
  <c r="CM152" i="43"/>
  <c r="BU160" i="43"/>
  <c r="BU159" i="43"/>
  <c r="BC150" i="43"/>
  <c r="CM159" i="43"/>
  <c r="BU153" i="43"/>
  <c r="BC149" i="43"/>
  <c r="BU151" i="43"/>
  <c r="CM151" i="43"/>
  <c r="BU158" i="43"/>
  <c r="Q28" i="43"/>
  <c r="Q44" i="43"/>
  <c r="Q60" i="43"/>
  <c r="Q76" i="43"/>
  <c r="Q92" i="43"/>
  <c r="Q108" i="43"/>
  <c r="Q124" i="43"/>
  <c r="CM150" i="43"/>
  <c r="CM155" i="43"/>
  <c r="BU149" i="43"/>
  <c r="CM149" i="43"/>
  <c r="BU157" i="43"/>
  <c r="CM157" i="43"/>
  <c r="CM148" i="43"/>
  <c r="CM156" i="43"/>
  <c r="BU150" i="43"/>
  <c r="BU155" i="43"/>
  <c r="AL148" i="43"/>
  <c r="CM42" i="43"/>
  <c r="Q4" i="43"/>
  <c r="Q68" i="43"/>
  <c r="Q132" i="43"/>
  <c r="AL8" i="43"/>
  <c r="AL24" i="43"/>
  <c r="AL40" i="43"/>
  <c r="AL56" i="43"/>
  <c r="Q53" i="43"/>
  <c r="Q117" i="43"/>
  <c r="AL72" i="43"/>
  <c r="BU26" i="43"/>
  <c r="BU58" i="43"/>
  <c r="BU122" i="43"/>
  <c r="CM145" i="43"/>
  <c r="AL88" i="43"/>
  <c r="AL104" i="43"/>
  <c r="AL120" i="43"/>
  <c r="AL136" i="43"/>
  <c r="Q6" i="43"/>
  <c r="Q22" i="43"/>
  <c r="Q38" i="43"/>
  <c r="Q54" i="43"/>
  <c r="Q70" i="43"/>
  <c r="Q86" i="43"/>
  <c r="Q102" i="43"/>
  <c r="Q118" i="43"/>
  <c r="Q134" i="43"/>
  <c r="AL57" i="43"/>
  <c r="AL107" i="43"/>
  <c r="AL121" i="43"/>
  <c r="AL137" i="43"/>
  <c r="AL150" i="43"/>
  <c r="AL25" i="43"/>
  <c r="AL41" i="43"/>
  <c r="AL73" i="43"/>
  <c r="AL89" i="43"/>
  <c r="AL105" i="43"/>
  <c r="AL123" i="43"/>
  <c r="AL139" i="43"/>
  <c r="CM17" i="43"/>
  <c r="CM33" i="43"/>
  <c r="CM49" i="43"/>
  <c r="CM65" i="43"/>
  <c r="CM81" i="43"/>
  <c r="CM97" i="43"/>
  <c r="CM113" i="43"/>
  <c r="CM129" i="43"/>
  <c r="BU148" i="43"/>
  <c r="AL156" i="43"/>
  <c r="Q140" i="43"/>
  <c r="AL11" i="43"/>
  <c r="AL27" i="43"/>
  <c r="AL43" i="43"/>
  <c r="AL59" i="43"/>
  <c r="AL75" i="43"/>
  <c r="AL91" i="43"/>
  <c r="AL103" i="43"/>
  <c r="AL119" i="43"/>
  <c r="AL135" i="43"/>
  <c r="AL149" i="43"/>
  <c r="Q5" i="43"/>
  <c r="Q21" i="43"/>
  <c r="Q37" i="43"/>
  <c r="Q69" i="43"/>
  <c r="Q85" i="43"/>
  <c r="Q101" i="43"/>
  <c r="Q133" i="43"/>
  <c r="CM74" i="43"/>
  <c r="CM106" i="43"/>
  <c r="CM122" i="43"/>
  <c r="BU33" i="43"/>
  <c r="BU65" i="43"/>
  <c r="BU81" i="43"/>
  <c r="BU97" i="43"/>
  <c r="BU113" i="43"/>
  <c r="BU129" i="43"/>
  <c r="BU145" i="43"/>
  <c r="Q20" i="43"/>
  <c r="Q36" i="43"/>
  <c r="Q52" i="43"/>
  <c r="Q84" i="43"/>
  <c r="Q100" i="43"/>
  <c r="Q116" i="43"/>
  <c r="AL87" i="43"/>
  <c r="AL71" i="43"/>
  <c r="AL55" i="43"/>
  <c r="AL39" i="43"/>
  <c r="AL23" i="43"/>
  <c r="AL7" i="43"/>
  <c r="CM138" i="43"/>
  <c r="BU74" i="43"/>
  <c r="BU90" i="43"/>
  <c r="BU106" i="43"/>
  <c r="BU138" i="43"/>
  <c r="AL9" i="43"/>
  <c r="CM26" i="43"/>
  <c r="CM58" i="43"/>
  <c r="CM90" i="43"/>
  <c r="BU49" i="43"/>
  <c r="BU10" i="43"/>
  <c r="BU42" i="43"/>
  <c r="BU17" i="43"/>
  <c r="CM10" i="43"/>
  <c r="DE13" i="43"/>
  <c r="Q283" i="42"/>
  <c r="Q260" i="42"/>
  <c r="Q237" i="42"/>
  <c r="Q214" i="42"/>
  <c r="Q191" i="42"/>
  <c r="Q168" i="42"/>
  <c r="Q145" i="42"/>
  <c r="Q122" i="42"/>
  <c r="Q99" i="42"/>
  <c r="Q76" i="42"/>
  <c r="Q53" i="42"/>
  <c r="Q7" i="42"/>
  <c r="AL26" i="42"/>
  <c r="AL49" i="42" s="1"/>
  <c r="AL72" i="42" s="1"/>
  <c r="AL95" i="42" s="1"/>
  <c r="AL118" i="42" s="1"/>
  <c r="AL141" i="42" s="1"/>
  <c r="AL164" i="42" s="1"/>
  <c r="AL187" i="42" s="1"/>
  <c r="AL210" i="42" s="1"/>
  <c r="AL233" i="42" s="1"/>
  <c r="AL256" i="42" s="1"/>
  <c r="AL279" i="42" s="1"/>
  <c r="AL302" i="42" s="1"/>
  <c r="AL323" i="42" s="1"/>
  <c r="AL332" i="42" s="1"/>
  <c r="AL341" i="42" s="1"/>
  <c r="AL350" i="42" s="1"/>
  <c r="AL359" i="42" s="1"/>
  <c r="Q13" i="42"/>
  <c r="Q82" i="42"/>
  <c r="Q105" i="42"/>
  <c r="Q126" i="42"/>
  <c r="Q174" i="42"/>
  <c r="Q220" i="42"/>
  <c r="Q243" i="42"/>
  <c r="Q266" i="42"/>
  <c r="BF26" i="42"/>
  <c r="BF49" i="42" s="1"/>
  <c r="BF72" i="42" s="1"/>
  <c r="BF95" i="42" s="1"/>
  <c r="BF118" i="42" s="1"/>
  <c r="BF141" i="42" s="1"/>
  <c r="BF164" i="42" s="1"/>
  <c r="BF187" i="42" s="1"/>
  <c r="BF210" i="42" s="1"/>
  <c r="BF233" i="42" s="1"/>
  <c r="BF256" i="42" s="1"/>
  <c r="BF279" i="42" s="1"/>
  <c r="BF302" i="42" s="1"/>
  <c r="BZ302" i="42"/>
  <c r="BZ279" i="42"/>
  <c r="BZ256" i="42"/>
  <c r="BZ233" i="42"/>
  <c r="BZ210" i="42"/>
  <c r="BZ187" i="42"/>
  <c r="BZ164" i="42"/>
  <c r="BZ141" i="42"/>
  <c r="BZ118" i="42"/>
  <c r="BZ95" i="42"/>
  <c r="BZ72" i="42"/>
  <c r="BZ49" i="42"/>
  <c r="BZ26" i="42"/>
  <c r="Q156" i="43" l="1"/>
  <c r="Q58" i="42"/>
  <c r="Q150" i="42"/>
  <c r="Q242" i="42"/>
  <c r="Q75" i="43"/>
  <c r="Q11" i="43"/>
  <c r="Q139" i="43"/>
  <c r="Q73" i="43"/>
  <c r="Q137" i="43"/>
  <c r="Q88" i="43"/>
  <c r="Q56" i="43"/>
  <c r="Q81" i="42"/>
  <c r="Q173" i="42"/>
  <c r="Q265" i="42"/>
  <c r="Q59" i="43"/>
  <c r="Q123" i="43"/>
  <c r="Q41" i="43"/>
  <c r="Q121" i="43"/>
  <c r="Q136" i="43"/>
  <c r="Q72" i="43"/>
  <c r="Q40" i="43"/>
  <c r="Q104" i="42"/>
  <c r="Q196" i="42"/>
  <c r="Q288" i="42"/>
  <c r="Q43" i="43"/>
  <c r="Q105" i="43"/>
  <c r="Q25" i="43"/>
  <c r="Q107" i="43"/>
  <c r="Q120" i="43"/>
  <c r="Q24" i="43"/>
  <c r="Q35" i="42"/>
  <c r="Q127" i="42"/>
  <c r="Q219" i="42"/>
  <c r="AL155" i="43"/>
  <c r="Q91" i="43"/>
  <c r="Q27" i="43"/>
  <c r="Q89" i="43"/>
  <c r="Q57" i="43"/>
  <c r="Q104" i="43"/>
  <c r="Q8" i="43"/>
  <c r="Q34" i="42"/>
  <c r="Q264" i="42"/>
  <c r="Q218" i="42"/>
  <c r="Q172" i="42"/>
  <c r="Q80" i="42"/>
  <c r="Q287" i="42"/>
  <c r="Q241" i="42"/>
  <c r="Q195" i="42"/>
  <c r="Q149" i="42"/>
  <c r="Q103" i="42"/>
  <c r="Q57" i="42"/>
  <c r="BF307" i="42"/>
  <c r="AL222" i="42"/>
  <c r="AL130" i="42"/>
  <c r="BF303" i="42"/>
  <c r="BF311" i="42"/>
  <c r="BF315" i="42"/>
  <c r="BF319" i="42"/>
  <c r="BF323" i="42"/>
  <c r="AL152" i="43"/>
  <c r="BF306" i="42"/>
  <c r="BF310" i="42"/>
  <c r="BF314" i="42"/>
  <c r="BF318" i="42"/>
  <c r="BF322" i="42"/>
  <c r="Q23" i="43"/>
  <c r="Q55" i="43"/>
  <c r="BZ318" i="42"/>
  <c r="Q148" i="43"/>
  <c r="Q150" i="43"/>
  <c r="Q103" i="43"/>
  <c r="CM161" i="43"/>
  <c r="BF305" i="42"/>
  <c r="BF309" i="42"/>
  <c r="BF313" i="42"/>
  <c r="BF317" i="42"/>
  <c r="BF321" i="42"/>
  <c r="BF308" i="42"/>
  <c r="BF312" i="42"/>
  <c r="BF316" i="42"/>
  <c r="BF320" i="42"/>
  <c r="AL308" i="42"/>
  <c r="Q125" i="42"/>
  <c r="AL176" i="42"/>
  <c r="Q217" i="42"/>
  <c r="AL268" i="42"/>
  <c r="Q29" i="42"/>
  <c r="Q10" i="42"/>
  <c r="Q52" i="42"/>
  <c r="Q101" i="42"/>
  <c r="Q120" i="42"/>
  <c r="Q144" i="42"/>
  <c r="Q193" i="42"/>
  <c r="Q236" i="42"/>
  <c r="Q238" i="42"/>
  <c r="Q280" i="42"/>
  <c r="Q285" i="42"/>
  <c r="Q87" i="43"/>
  <c r="Q149" i="43"/>
  <c r="CR17" i="42"/>
  <c r="AL199" i="42"/>
  <c r="AL84" i="42"/>
  <c r="AL303" i="42"/>
  <c r="Q4" i="42"/>
  <c r="Q9" i="42"/>
  <c r="Q28" i="42"/>
  <c r="Q32" i="42"/>
  <c r="Q51" i="42"/>
  <c r="Q56" i="42"/>
  <c r="Q75" i="42"/>
  <c r="Q77" i="42"/>
  <c r="Q119" i="42"/>
  <c r="Q124" i="42"/>
  <c r="Q143" i="42"/>
  <c r="Q148" i="42"/>
  <c r="Q167" i="42"/>
  <c r="Q169" i="42"/>
  <c r="Q211" i="42"/>
  <c r="Q216" i="42"/>
  <c r="Q235" i="42"/>
  <c r="Q240" i="42"/>
  <c r="Q259" i="42"/>
  <c r="Q261" i="42"/>
  <c r="AL153" i="43"/>
  <c r="Q9" i="43"/>
  <c r="Q153" i="43" s="1"/>
  <c r="Q39" i="43"/>
  <c r="AL245" i="42"/>
  <c r="Q27" i="42"/>
  <c r="Q50" i="42"/>
  <c r="AL309" i="42"/>
  <c r="AL337" i="42" s="1"/>
  <c r="Q55" i="42"/>
  <c r="Q74" i="42"/>
  <c r="Q79" i="42"/>
  <c r="Q98" i="42"/>
  <c r="AL107" i="42"/>
  <c r="Q100" i="42"/>
  <c r="Q142" i="42"/>
  <c r="Q147" i="42"/>
  <c r="Q166" i="42"/>
  <c r="Q171" i="42"/>
  <c r="Q190" i="42"/>
  <c r="Q192" i="42"/>
  <c r="Q234" i="42"/>
  <c r="Q239" i="42"/>
  <c r="Q258" i="42"/>
  <c r="Q263" i="42"/>
  <c r="Q282" i="42"/>
  <c r="AL291" i="42"/>
  <c r="Q284" i="42"/>
  <c r="Q135" i="43"/>
  <c r="Q5" i="42"/>
  <c r="AL310" i="42"/>
  <c r="Q33" i="42"/>
  <c r="Q54" i="42"/>
  <c r="Q96" i="42"/>
  <c r="Q146" i="42"/>
  <c r="Q188" i="42"/>
  <c r="Q212" i="42"/>
  <c r="BF304" i="42"/>
  <c r="Q6" i="42"/>
  <c r="AL307" i="42"/>
  <c r="AL345" i="42" s="1"/>
  <c r="Q8" i="42"/>
  <c r="AL312" i="42"/>
  <c r="Q12" i="42"/>
  <c r="Q31" i="42"/>
  <c r="Q73" i="42"/>
  <c r="Q78" i="42"/>
  <c r="Q97" i="42"/>
  <c r="Q102" i="42"/>
  <c r="Q121" i="42"/>
  <c r="Q123" i="42"/>
  <c r="Q165" i="42"/>
  <c r="Q170" i="42"/>
  <c r="Q189" i="42"/>
  <c r="Q194" i="42"/>
  <c r="Q213" i="42"/>
  <c r="Q215" i="42"/>
  <c r="Q257" i="42"/>
  <c r="Q262" i="42"/>
  <c r="Q281" i="42"/>
  <c r="Q286" i="42"/>
  <c r="Q7" i="43"/>
  <c r="Q71" i="43"/>
  <c r="Q119" i="43"/>
  <c r="AL306" i="42"/>
  <c r="Q30" i="42"/>
  <c r="Q306" i="42" s="1"/>
  <c r="AL311" i="42"/>
  <c r="Q11" i="42"/>
  <c r="BZ304" i="42"/>
  <c r="BZ308" i="42"/>
  <c r="BZ312" i="42"/>
  <c r="BZ316" i="42"/>
  <c r="BZ320" i="42"/>
  <c r="AL305" i="42"/>
  <c r="AL335" i="42" s="1"/>
  <c r="AL304" i="42"/>
  <c r="AL153" i="42"/>
  <c r="BZ310" i="42"/>
  <c r="BZ314" i="42"/>
  <c r="BZ322" i="42"/>
  <c r="BU161" i="43"/>
  <c r="AL151" i="43"/>
  <c r="BU154" i="43"/>
  <c r="CM154" i="43"/>
  <c r="AL15" i="42"/>
  <c r="AL38" i="42"/>
  <c r="AL61" i="42"/>
  <c r="BZ306" i="42"/>
  <c r="BZ321" i="42"/>
  <c r="BZ317" i="42"/>
  <c r="BZ313" i="42"/>
  <c r="BZ309" i="42"/>
  <c r="BZ305" i="42"/>
  <c r="BZ323" i="42"/>
  <c r="BZ319" i="42"/>
  <c r="BZ315" i="42"/>
  <c r="BZ311" i="42"/>
  <c r="BZ307" i="42"/>
  <c r="BZ303" i="42"/>
  <c r="K36" i="53"/>
  <c r="J36" i="53"/>
  <c r="I36" i="53"/>
  <c r="H36" i="53"/>
  <c r="G36" i="53"/>
  <c r="F36" i="53"/>
  <c r="E36" i="53"/>
  <c r="D36" i="53"/>
  <c r="C36" i="53"/>
  <c r="L36" i="53" s="1"/>
  <c r="L35" i="53"/>
  <c r="L34" i="53"/>
  <c r="L33" i="53"/>
  <c r="L32" i="53"/>
  <c r="L31" i="53"/>
  <c r="L30" i="53"/>
  <c r="L29" i="53"/>
  <c r="L28" i="53"/>
  <c r="L27" i="53"/>
  <c r="O43" i="47"/>
  <c r="N43" i="47"/>
  <c r="M43" i="47"/>
  <c r="L43" i="47"/>
  <c r="K43" i="47"/>
  <c r="J43" i="47"/>
  <c r="I43" i="47"/>
  <c r="H43" i="47"/>
  <c r="G43" i="47"/>
  <c r="F43" i="47"/>
  <c r="E43" i="47"/>
  <c r="D43" i="47"/>
  <c r="C43" i="47"/>
  <c r="P42" i="47"/>
  <c r="P41" i="47"/>
  <c r="P40" i="47"/>
  <c r="P39" i="47"/>
  <c r="P36" i="47"/>
  <c r="P35" i="47"/>
  <c r="P34" i="47"/>
  <c r="P33" i="47"/>
  <c r="P32" i="47"/>
  <c r="P43" i="47" s="1"/>
  <c r="Q155" i="43" l="1"/>
  <c r="AL351" i="42"/>
  <c r="Q152" i="43"/>
  <c r="Q14" i="42"/>
  <c r="Q152" i="42"/>
  <c r="Q311" i="42"/>
  <c r="Q290" i="42"/>
  <c r="Q175" i="42"/>
  <c r="Q221" i="42"/>
  <c r="Q244" i="42"/>
  <c r="Q60" i="42"/>
  <c r="Q83" i="42"/>
  <c r="Q267" i="42"/>
  <c r="Q106" i="42"/>
  <c r="Q37" i="42"/>
  <c r="Q198" i="42"/>
  <c r="Q129" i="42"/>
  <c r="AL338" i="42"/>
  <c r="Q310" i="42"/>
  <c r="AL314" i="42"/>
  <c r="Q313" i="42" s="1"/>
  <c r="AL334" i="42"/>
  <c r="AL333" i="42"/>
  <c r="AL356" i="42"/>
  <c r="AL326" i="42"/>
  <c r="AL354" i="42"/>
  <c r="AL327" i="42"/>
  <c r="AL329" i="42"/>
  <c r="AL336" i="42"/>
  <c r="AL343" i="42"/>
  <c r="AL353" i="42"/>
  <c r="AL347" i="42"/>
  <c r="Q304" i="42"/>
  <c r="AL328" i="42"/>
  <c r="Q151" i="43"/>
  <c r="Q307" i="42"/>
  <c r="Q303" i="42"/>
  <c r="AL355" i="42"/>
  <c r="AL342" i="42"/>
  <c r="AL360" i="42" s="1"/>
  <c r="AL346" i="42"/>
  <c r="AL324" i="42"/>
  <c r="Q309" i="42"/>
  <c r="Q308" i="42"/>
  <c r="Q305" i="42"/>
  <c r="AL352" i="42"/>
  <c r="AL325" i="42"/>
  <c r="AL344" i="42"/>
  <c r="AL362" i="42" s="1"/>
  <c r="AL365" i="42" l="1"/>
  <c r="AL364" i="42"/>
  <c r="AL361" i="42"/>
  <c r="AL363" i="42"/>
  <c r="M85" i="43"/>
  <c r="M52" i="43"/>
  <c r="M4" i="43"/>
  <c r="AH154" i="43" l="1"/>
  <c r="AH193" i="43" l="1"/>
  <c r="AH192" i="43"/>
  <c r="AH184" i="43"/>
  <c r="AH183" i="43"/>
  <c r="AH175" i="43"/>
  <c r="AH174" i="43"/>
  <c r="AH194" i="43"/>
  <c r="AH191" i="43"/>
  <c r="AH190" i="43"/>
  <c r="AH189" i="43"/>
  <c r="AH185" i="43"/>
  <c r="AH182" i="43"/>
  <c r="AH200" i="43" s="1"/>
  <c r="AH181" i="43"/>
  <c r="AH180" i="43"/>
  <c r="AH176" i="43"/>
  <c r="AH173" i="43"/>
  <c r="AH172" i="43"/>
  <c r="AH171" i="43"/>
  <c r="AH203" i="43" l="1"/>
  <c r="AH198" i="43"/>
  <c r="AH201" i="43"/>
  <c r="AH199" i="43"/>
  <c r="AH202" i="43"/>
  <c r="P138" i="43"/>
  <c r="P122" i="43"/>
  <c r="P106" i="43"/>
  <c r="P90" i="43"/>
  <c r="P74" i="43"/>
  <c r="P58" i="43"/>
  <c r="P42" i="43"/>
  <c r="P26" i="43"/>
  <c r="P10" i="43"/>
  <c r="P140" i="43" l="1"/>
  <c r="P124" i="43"/>
  <c r="P108" i="43"/>
  <c r="P92" i="43"/>
  <c r="P76" i="43"/>
  <c r="P60" i="43"/>
  <c r="P44" i="43"/>
  <c r="P28" i="43"/>
  <c r="P12" i="43"/>
  <c r="AJ156" i="43" l="1"/>
  <c r="O70" i="43"/>
  <c r="BT160" i="43"/>
  <c r="BT159" i="43"/>
  <c r="BT158" i="43"/>
  <c r="BT157" i="43"/>
  <c r="BT156" i="43"/>
  <c r="BT155" i="43"/>
  <c r="BT153" i="43"/>
  <c r="BT152" i="43"/>
  <c r="BT151" i="43"/>
  <c r="BT150" i="43"/>
  <c r="BT149" i="43"/>
  <c r="BT148" i="43"/>
  <c r="AJ9" i="43" l="1"/>
  <c r="AJ24" i="43"/>
  <c r="AJ25" i="43"/>
  <c r="AJ40" i="43"/>
  <c r="AJ41" i="43"/>
  <c r="AJ56" i="43"/>
  <c r="AJ72" i="43"/>
  <c r="AJ73" i="43"/>
  <c r="AK88" i="43"/>
  <c r="AJ8" i="43"/>
  <c r="AJ103" i="43"/>
  <c r="AK89" i="43"/>
  <c r="AK104" i="43"/>
  <c r="AK105" i="43"/>
  <c r="AK120" i="43"/>
  <c r="BR159" i="43"/>
  <c r="CJ159" i="43"/>
  <c r="BR152" i="43"/>
  <c r="CJ152" i="43"/>
  <c r="BR158" i="43"/>
  <c r="BR153" i="43"/>
  <c r="BR160" i="43"/>
  <c r="BR151" i="43"/>
  <c r="CJ151" i="43"/>
  <c r="P69" i="43"/>
  <c r="N38" i="43"/>
  <c r="P37" i="43"/>
  <c r="P85" i="43"/>
  <c r="P117" i="43"/>
  <c r="CJ155" i="43"/>
  <c r="CJ150" i="43"/>
  <c r="O4" i="43"/>
  <c r="O20" i="43"/>
  <c r="O22" i="43"/>
  <c r="O36" i="43"/>
  <c r="O38" i="43"/>
  <c r="O52" i="43"/>
  <c r="O54" i="43"/>
  <c r="O68" i="43"/>
  <c r="O84" i="43"/>
  <c r="O86" i="43"/>
  <c r="O100" i="43"/>
  <c r="O102" i="43"/>
  <c r="O116" i="43"/>
  <c r="O118" i="43"/>
  <c r="O132" i="43"/>
  <c r="O134" i="43"/>
  <c r="CJ149" i="43"/>
  <c r="N22" i="43"/>
  <c r="N70" i="43"/>
  <c r="N102" i="43"/>
  <c r="O6" i="43"/>
  <c r="P6" i="43"/>
  <c r="P22" i="43"/>
  <c r="P52" i="43"/>
  <c r="P68" i="43"/>
  <c r="P84" i="43"/>
  <c r="P100" i="43"/>
  <c r="P102" i="43"/>
  <c r="P116" i="43"/>
  <c r="P118" i="43"/>
  <c r="P132" i="43"/>
  <c r="P134" i="43"/>
  <c r="BR157" i="43"/>
  <c r="CJ157" i="43"/>
  <c r="CJ148" i="43"/>
  <c r="P5" i="43"/>
  <c r="P21" i="43"/>
  <c r="P53" i="43"/>
  <c r="P101" i="43"/>
  <c r="P133" i="43"/>
  <c r="BR155" i="43"/>
  <c r="N54" i="43"/>
  <c r="N86" i="43"/>
  <c r="P4" i="43"/>
  <c r="P20" i="43"/>
  <c r="P36" i="43"/>
  <c r="P38" i="43"/>
  <c r="P54" i="43"/>
  <c r="P70" i="43"/>
  <c r="G7" i="71" s="1"/>
  <c r="P86" i="43"/>
  <c r="O5" i="43"/>
  <c r="O21" i="43"/>
  <c r="O37" i="43"/>
  <c r="O53" i="43"/>
  <c r="F6" i="71" s="1"/>
  <c r="O69" i="43"/>
  <c r="G6" i="71" s="1"/>
  <c r="O85" i="43"/>
  <c r="O101" i="43"/>
  <c r="O117" i="43"/>
  <c r="J6" i="71" s="1"/>
  <c r="O133" i="43"/>
  <c r="BR156" i="43"/>
  <c r="AK121" i="43"/>
  <c r="N118" i="43"/>
  <c r="J18" i="53" s="1"/>
  <c r="J41" i="53" s="1"/>
  <c r="AK136" i="43"/>
  <c r="AK137" i="43"/>
  <c r="AJ57" i="43"/>
  <c r="N134" i="43"/>
  <c r="AK8" i="43"/>
  <c r="AK24" i="43"/>
  <c r="AK40" i="43"/>
  <c r="AK41" i="43"/>
  <c r="AK56" i="43"/>
  <c r="AK57" i="43"/>
  <c r="AK72" i="43"/>
  <c r="N21" i="43"/>
  <c r="N37" i="43"/>
  <c r="N53" i="43"/>
  <c r="N69" i="43"/>
  <c r="N85" i="43"/>
  <c r="N101" i="43"/>
  <c r="N117" i="43"/>
  <c r="N133" i="43"/>
  <c r="AK9" i="43"/>
  <c r="AK25" i="43"/>
  <c r="AK73" i="43"/>
  <c r="AJ135" i="43"/>
  <c r="AJ139" i="43"/>
  <c r="BR149" i="43"/>
  <c r="N5" i="43"/>
  <c r="AJ71" i="43"/>
  <c r="AJ75" i="43"/>
  <c r="AK87" i="43"/>
  <c r="AK91" i="43"/>
  <c r="AK103" i="43"/>
  <c r="AK107" i="43"/>
  <c r="BR148" i="43"/>
  <c r="N4" i="43"/>
  <c r="N36" i="43"/>
  <c r="N84" i="43"/>
  <c r="N132" i="43"/>
  <c r="K16" i="53" s="1"/>
  <c r="K39" i="53" s="1"/>
  <c r="DB13" i="43"/>
  <c r="BR150" i="43"/>
  <c r="N6" i="43"/>
  <c r="AJ87" i="43"/>
  <c r="AJ91" i="43"/>
  <c r="AJ107" i="43"/>
  <c r="AJ119" i="43"/>
  <c r="AJ123" i="43"/>
  <c r="AJ7" i="43"/>
  <c r="AJ11" i="43"/>
  <c r="AJ23" i="43"/>
  <c r="AJ27" i="43"/>
  <c r="AJ39" i="43"/>
  <c r="AJ43" i="43"/>
  <c r="AJ55" i="43"/>
  <c r="AJ59" i="43"/>
  <c r="AK119" i="43"/>
  <c r="AK123" i="43"/>
  <c r="AK135" i="43"/>
  <c r="AK139" i="43"/>
  <c r="N20" i="43"/>
  <c r="N52" i="43"/>
  <c r="N68" i="43"/>
  <c r="N100" i="43"/>
  <c r="I16" i="53" s="1"/>
  <c r="I39" i="53" s="1"/>
  <c r="N116" i="43"/>
  <c r="J16" i="53" s="1"/>
  <c r="J39" i="53" s="1"/>
  <c r="AK7" i="43"/>
  <c r="AK11" i="43"/>
  <c r="AK23" i="43"/>
  <c r="AK27" i="43"/>
  <c r="AK39" i="43"/>
  <c r="AK43" i="43"/>
  <c r="AK55" i="43"/>
  <c r="AK59" i="43"/>
  <c r="AK71" i="43"/>
  <c r="AK75" i="43"/>
  <c r="AJ88" i="43"/>
  <c r="AJ89" i="43"/>
  <c r="AJ104" i="43"/>
  <c r="AJ105" i="43"/>
  <c r="AJ120" i="43"/>
  <c r="AJ121" i="43"/>
  <c r="AJ136" i="43"/>
  <c r="AJ137" i="43"/>
  <c r="AZ151" i="43"/>
  <c r="AZ155" i="43"/>
  <c r="AZ154" i="43"/>
  <c r="AZ150" i="43"/>
  <c r="CJ160" i="43"/>
  <c r="CJ156" i="43"/>
  <c r="AZ153" i="43"/>
  <c r="AZ149" i="43"/>
  <c r="AZ152" i="43"/>
  <c r="AZ148" i="43"/>
  <c r="CJ158" i="43"/>
  <c r="CJ153" i="43"/>
  <c r="P283" i="42"/>
  <c r="P287" i="42"/>
  <c r="P289" i="42"/>
  <c r="P260" i="42"/>
  <c r="P264" i="42"/>
  <c r="P266" i="42"/>
  <c r="P237" i="42"/>
  <c r="P241" i="42"/>
  <c r="P243" i="42"/>
  <c r="P214" i="42"/>
  <c r="P218" i="42"/>
  <c r="P220" i="42"/>
  <c r="P191" i="42"/>
  <c r="P195" i="42"/>
  <c r="P197" i="42"/>
  <c r="P168" i="42"/>
  <c r="P172" i="42"/>
  <c r="P174" i="42"/>
  <c r="P145" i="42"/>
  <c r="P149" i="42"/>
  <c r="P151" i="42"/>
  <c r="P122" i="42"/>
  <c r="P126" i="42"/>
  <c r="P128" i="42"/>
  <c r="P99" i="42"/>
  <c r="P103" i="42"/>
  <c r="P105" i="42"/>
  <c r="P76" i="42"/>
  <c r="P80" i="42"/>
  <c r="P82" i="42"/>
  <c r="P53" i="42"/>
  <c r="P57" i="42"/>
  <c r="P59" i="42"/>
  <c r="P30" i="42"/>
  <c r="P34" i="42"/>
  <c r="P36" i="42"/>
  <c r="P7" i="42"/>
  <c r="P11" i="42"/>
  <c r="P13" i="42"/>
  <c r="P288" i="42"/>
  <c r="P265" i="42"/>
  <c r="P242" i="42"/>
  <c r="P219" i="42"/>
  <c r="P196" i="42"/>
  <c r="P173" i="42"/>
  <c r="P150" i="42"/>
  <c r="P127" i="42"/>
  <c r="P104" i="42"/>
  <c r="P81" i="42"/>
  <c r="P58" i="42"/>
  <c r="P35" i="42"/>
  <c r="P12" i="42"/>
  <c r="H6" i="71" l="1"/>
  <c r="P89" i="43"/>
  <c r="P120" i="43"/>
  <c r="P105" i="43"/>
  <c r="P104" i="43"/>
  <c r="P88" i="43"/>
  <c r="E6" i="71"/>
  <c r="C7" i="71"/>
  <c r="H5" i="71"/>
  <c r="K6" i="71"/>
  <c r="C6" i="71"/>
  <c r="I17" i="53"/>
  <c r="I40" i="53" s="1"/>
  <c r="F7" i="71"/>
  <c r="K5" i="71"/>
  <c r="D7" i="71"/>
  <c r="J7" i="71"/>
  <c r="H7" i="71"/>
  <c r="F5" i="71"/>
  <c r="F16" i="71" s="1"/>
  <c r="D5" i="71"/>
  <c r="D16" i="71" s="1"/>
  <c r="I6" i="71"/>
  <c r="J5" i="71"/>
  <c r="E7" i="71"/>
  <c r="C5" i="71"/>
  <c r="C16" i="71" s="1"/>
  <c r="I5" i="71"/>
  <c r="D6" i="71"/>
  <c r="K7" i="71"/>
  <c r="I7" i="71"/>
  <c r="G5" i="71"/>
  <c r="G16" i="71" s="1"/>
  <c r="E5" i="71"/>
  <c r="E16" i="71" s="1"/>
  <c r="E17" i="53"/>
  <c r="E40" i="53" s="1"/>
  <c r="G17" i="53"/>
  <c r="G40" i="53" s="1"/>
  <c r="J17" i="53"/>
  <c r="J40" i="53" s="1"/>
  <c r="F17" i="53"/>
  <c r="F40" i="53" s="1"/>
  <c r="H16" i="53"/>
  <c r="H39" i="53" s="1"/>
  <c r="H18" i="53"/>
  <c r="H41" i="53" s="1"/>
  <c r="C18" i="53"/>
  <c r="I18" i="53"/>
  <c r="I41" i="53" s="1"/>
  <c r="H17" i="53"/>
  <c r="H40" i="53" s="1"/>
  <c r="D17" i="53"/>
  <c r="D40" i="53" s="1"/>
  <c r="K18" i="53"/>
  <c r="K41" i="53" s="1"/>
  <c r="G18" i="53"/>
  <c r="G41" i="53" s="1"/>
  <c r="E18" i="53"/>
  <c r="E41" i="53" s="1"/>
  <c r="D16" i="53"/>
  <c r="D39" i="53" s="1"/>
  <c r="G16" i="53"/>
  <c r="G39" i="53" s="1"/>
  <c r="E16" i="53"/>
  <c r="E39" i="53" s="1"/>
  <c r="K17" i="53"/>
  <c r="K40" i="53" s="1"/>
  <c r="F18" i="53"/>
  <c r="F41" i="53" s="1"/>
  <c r="D18" i="53"/>
  <c r="D41" i="53" s="1"/>
  <c r="F16" i="53"/>
  <c r="F39" i="53" s="1"/>
  <c r="AI175" i="43"/>
  <c r="P75" i="43"/>
  <c r="P43" i="43"/>
  <c r="P11" i="43"/>
  <c r="P107" i="43"/>
  <c r="P9" i="43"/>
  <c r="P41" i="43"/>
  <c r="P136" i="43"/>
  <c r="P123" i="43"/>
  <c r="P72" i="43"/>
  <c r="P40" i="43"/>
  <c r="P59" i="43"/>
  <c r="P27" i="43"/>
  <c r="P91" i="43"/>
  <c r="P73" i="43"/>
  <c r="P57" i="43"/>
  <c r="P24" i="43"/>
  <c r="P121" i="43"/>
  <c r="P139" i="43"/>
  <c r="P25" i="43"/>
  <c r="P56" i="43"/>
  <c r="P8" i="43"/>
  <c r="P137" i="43"/>
  <c r="AJ153" i="43"/>
  <c r="N135" i="43"/>
  <c r="AI174" i="43"/>
  <c r="AI155" i="43"/>
  <c r="AI184" i="43"/>
  <c r="BR154" i="43"/>
  <c r="N87" i="43"/>
  <c r="N119" i="43"/>
  <c r="N7" i="43"/>
  <c r="N71" i="43"/>
  <c r="N23" i="43"/>
  <c r="AI183" i="43"/>
  <c r="N39" i="43"/>
  <c r="BR161" i="43"/>
  <c r="AI193" i="43"/>
  <c r="N103" i="43"/>
  <c r="N55" i="43"/>
  <c r="AI192" i="43"/>
  <c r="CJ154" i="43"/>
  <c r="CJ161" i="43"/>
  <c r="C39" i="71" l="1"/>
  <c r="M6" i="53"/>
  <c r="C16" i="53"/>
  <c r="M5" i="53"/>
  <c r="L7" i="53"/>
  <c r="L5" i="53"/>
  <c r="M7" i="53"/>
  <c r="C17" i="53"/>
  <c r="L6" i="53"/>
  <c r="M18" i="53"/>
  <c r="L18" i="53"/>
  <c r="C41" i="53"/>
  <c r="AI202" i="43"/>
  <c r="AI201" i="43"/>
  <c r="C40" i="53" l="1"/>
  <c r="M17" i="53"/>
  <c r="L17" i="53"/>
  <c r="C39" i="53"/>
  <c r="L16" i="53"/>
  <c r="M16" i="53"/>
  <c r="M41" i="53"/>
  <c r="L41" i="53"/>
  <c r="M39" i="53" l="1"/>
  <c r="L39" i="53"/>
  <c r="L40" i="53"/>
  <c r="M40" i="53"/>
  <c r="N50" i="42"/>
  <c r="N73" i="42"/>
  <c r="N32" i="42"/>
  <c r="N28" i="42"/>
  <c r="N257" i="42"/>
  <c r="N239" i="42"/>
  <c r="N235" i="42"/>
  <c r="N217" i="42"/>
  <c r="N213" i="42"/>
  <c r="N165" i="42"/>
  <c r="N147" i="42"/>
  <c r="N143" i="42"/>
  <c r="N125" i="42"/>
  <c r="N10" i="42"/>
  <c r="N121" i="42"/>
  <c r="N55" i="42"/>
  <c r="N51" i="42"/>
  <c r="N33" i="42"/>
  <c r="N29" i="42"/>
  <c r="N6" i="42"/>
  <c r="N280" i="42"/>
  <c r="N262" i="42"/>
  <c r="N258" i="42"/>
  <c r="N240" i="42"/>
  <c r="N236" i="42"/>
  <c r="N188" i="42"/>
  <c r="N170" i="42"/>
  <c r="N166" i="42"/>
  <c r="N148" i="42"/>
  <c r="N144" i="42"/>
  <c r="N8" i="42"/>
  <c r="N286" i="42"/>
  <c r="N282" i="42"/>
  <c r="N261" i="42"/>
  <c r="N234" i="42"/>
  <c r="N216" i="42"/>
  <c r="N212" i="42"/>
  <c r="N194" i="42"/>
  <c r="N190" i="42"/>
  <c r="N169" i="42"/>
  <c r="N142" i="42"/>
  <c r="N124" i="42"/>
  <c r="N120" i="42"/>
  <c r="N102" i="42"/>
  <c r="N98" i="42"/>
  <c r="N77" i="42"/>
  <c r="N215" i="42"/>
  <c r="N123" i="42"/>
  <c r="N284" i="42"/>
  <c r="N192" i="42"/>
  <c r="N100" i="42"/>
  <c r="N285" i="42"/>
  <c r="N281" i="42"/>
  <c r="N263" i="42"/>
  <c r="N259" i="42"/>
  <c r="N238" i="42"/>
  <c r="N211" i="42"/>
  <c r="N193" i="42"/>
  <c r="N189" i="42"/>
  <c r="N171" i="42"/>
  <c r="N167" i="42"/>
  <c r="N146" i="42"/>
  <c r="N119" i="42"/>
  <c r="N101" i="42"/>
  <c r="N97" i="42"/>
  <c r="N79" i="42"/>
  <c r="N75" i="42"/>
  <c r="N54" i="42"/>
  <c r="N27" i="42"/>
  <c r="N9" i="42"/>
  <c r="N5" i="42"/>
  <c r="N96" i="42"/>
  <c r="N78" i="42"/>
  <c r="N74" i="42"/>
  <c r="N56" i="42"/>
  <c r="N52" i="42"/>
  <c r="N31" i="42"/>
  <c r="N4" i="42"/>
  <c r="BC322" i="42"/>
  <c r="BC314" i="42"/>
  <c r="BC306" i="42"/>
  <c r="BC321" i="42"/>
  <c r="BC313" i="42"/>
  <c r="BC309" i="42"/>
  <c r="BC320" i="42"/>
  <c r="BC316" i="42"/>
  <c r="BC308" i="42"/>
  <c r="BC323" i="42"/>
  <c r="BC315" i="42"/>
  <c r="BC307" i="42"/>
  <c r="BC318" i="42"/>
  <c r="BC310" i="42"/>
  <c r="BC317" i="42"/>
  <c r="BC305" i="42"/>
  <c r="BC312" i="42"/>
  <c r="BC304" i="42"/>
  <c r="BC319" i="42"/>
  <c r="BC311" i="42"/>
  <c r="BC303" i="42"/>
  <c r="O8" i="42" l="1"/>
  <c r="O9" i="42"/>
  <c r="O33" i="42"/>
  <c r="O54" i="42"/>
  <c r="O55" i="42"/>
  <c r="O79" i="42"/>
  <c r="O100" i="42"/>
  <c r="O101" i="42"/>
  <c r="O125" i="42"/>
  <c r="O146" i="42"/>
  <c r="O147" i="42"/>
  <c r="O5" i="42"/>
  <c r="O27" i="42"/>
  <c r="O29" i="42"/>
  <c r="O51" i="42"/>
  <c r="O73" i="42"/>
  <c r="O75" i="42"/>
  <c r="O97" i="42"/>
  <c r="O119" i="42"/>
  <c r="O121" i="42"/>
  <c r="O143" i="42"/>
  <c r="O165" i="42"/>
  <c r="O167" i="42"/>
  <c r="O171" i="42"/>
  <c r="O189" i="42"/>
  <c r="O192" i="42"/>
  <c r="O193" i="42"/>
  <c r="O211" i="42"/>
  <c r="O213" i="42"/>
  <c r="O217" i="42"/>
  <c r="O235" i="42"/>
  <c r="O238" i="42"/>
  <c r="O239" i="42"/>
  <c r="O257" i="42"/>
  <c r="O259" i="42"/>
  <c r="P5" i="42"/>
  <c r="P8" i="42"/>
  <c r="P9" i="42"/>
  <c r="P27" i="42"/>
  <c r="P29" i="42"/>
  <c r="P33" i="42"/>
  <c r="D25" i="47" s="1"/>
  <c r="D52" i="47" s="1"/>
  <c r="P51" i="42"/>
  <c r="P54" i="42"/>
  <c r="P55" i="42"/>
  <c r="P73" i="42"/>
  <c r="F19" i="47" s="1"/>
  <c r="F46" i="47" s="1"/>
  <c r="P75" i="42"/>
  <c r="P79" i="42"/>
  <c r="P97" i="42"/>
  <c r="P100" i="42"/>
  <c r="G23" i="47" s="1"/>
  <c r="G50" i="47" s="1"/>
  <c r="P101" i="42"/>
  <c r="P119" i="42"/>
  <c r="P121" i="42"/>
  <c r="P125" i="42"/>
  <c r="P143" i="42"/>
  <c r="P146" i="42"/>
  <c r="P147" i="42"/>
  <c r="P165" i="42"/>
  <c r="P167" i="42"/>
  <c r="P171" i="42"/>
  <c r="P189" i="42"/>
  <c r="P192" i="42"/>
  <c r="P193" i="42"/>
  <c r="P211" i="42"/>
  <c r="P213" i="42"/>
  <c r="P217" i="42"/>
  <c r="P235" i="42"/>
  <c r="P238" i="42"/>
  <c r="P239" i="42"/>
  <c r="P257" i="42"/>
  <c r="P259" i="42"/>
  <c r="P263" i="42"/>
  <c r="P281" i="42"/>
  <c r="P284" i="42"/>
  <c r="P285" i="42"/>
  <c r="O258" i="42"/>
  <c r="O262" i="42"/>
  <c r="O280" i="42"/>
  <c r="O282" i="42"/>
  <c r="O286" i="42"/>
  <c r="O4" i="42"/>
  <c r="O6" i="42"/>
  <c r="O10" i="42"/>
  <c r="O28" i="42"/>
  <c r="O31" i="42"/>
  <c r="O32" i="42"/>
  <c r="O50" i="42"/>
  <c r="O52" i="42"/>
  <c r="O56" i="42"/>
  <c r="O74" i="42"/>
  <c r="O77" i="42"/>
  <c r="O78" i="42"/>
  <c r="O96" i="42"/>
  <c r="O98" i="42"/>
  <c r="O102" i="42"/>
  <c r="O120" i="42"/>
  <c r="O123" i="42"/>
  <c r="O124" i="42"/>
  <c r="O142" i="42"/>
  <c r="O144" i="42"/>
  <c r="O148" i="42"/>
  <c r="O166" i="42"/>
  <c r="O169" i="42"/>
  <c r="O170" i="42"/>
  <c r="O188" i="42"/>
  <c r="O190" i="42"/>
  <c r="O194" i="42"/>
  <c r="O212" i="42"/>
  <c r="O215" i="42"/>
  <c r="O216" i="42"/>
  <c r="O234" i="42"/>
  <c r="O236" i="42"/>
  <c r="O240" i="42"/>
  <c r="O261" i="42"/>
  <c r="P4" i="42"/>
  <c r="P6" i="42"/>
  <c r="P10" i="42"/>
  <c r="P28" i="42"/>
  <c r="P31" i="42"/>
  <c r="P32" i="42"/>
  <c r="P50" i="42"/>
  <c r="P52" i="42"/>
  <c r="P56" i="42"/>
  <c r="P74" i="42"/>
  <c r="P77" i="42"/>
  <c r="P78" i="42"/>
  <c r="P96" i="42"/>
  <c r="P98" i="42"/>
  <c r="P102" i="42"/>
  <c r="P120" i="42"/>
  <c r="P123" i="42"/>
  <c r="P124" i="42"/>
  <c r="P142" i="42"/>
  <c r="P144" i="42"/>
  <c r="P148" i="42"/>
  <c r="P166" i="42"/>
  <c r="P169" i="42"/>
  <c r="P170" i="42"/>
  <c r="P188" i="42"/>
  <c r="P190" i="42"/>
  <c r="P194" i="42"/>
  <c r="P212" i="42"/>
  <c r="P215" i="42"/>
  <c r="P216" i="42"/>
  <c r="P234" i="42"/>
  <c r="P236" i="42"/>
  <c r="P240" i="42"/>
  <c r="P258" i="42"/>
  <c r="P261" i="42"/>
  <c r="P262" i="42"/>
  <c r="P280" i="42"/>
  <c r="P282" i="42"/>
  <c r="P286" i="42"/>
  <c r="O263" i="42"/>
  <c r="O281" i="42"/>
  <c r="O284" i="42"/>
  <c r="O10" i="70" s="1"/>
  <c r="O285" i="42"/>
  <c r="M6" i="70" l="1"/>
  <c r="M19" i="70" s="1"/>
  <c r="O7" i="70"/>
  <c r="O20" i="70" s="1"/>
  <c r="L11" i="70"/>
  <c r="K8" i="70"/>
  <c r="J7" i="70"/>
  <c r="H11" i="70"/>
  <c r="G8" i="70"/>
  <c r="F7" i="70"/>
  <c r="K12" i="70"/>
  <c r="J10" i="70"/>
  <c r="I6" i="70"/>
  <c r="I19" i="70" s="1"/>
  <c r="G12" i="70"/>
  <c r="F10" i="70"/>
  <c r="E6" i="70"/>
  <c r="E19" i="70" s="1"/>
  <c r="C12" i="70"/>
  <c r="O8" i="70"/>
  <c r="N6" i="70"/>
  <c r="N19" i="70" s="1"/>
  <c r="L12" i="70"/>
  <c r="K10" i="70"/>
  <c r="J6" i="70"/>
  <c r="J19" i="70" s="1"/>
  <c r="G7" i="70"/>
  <c r="D8" i="70"/>
  <c r="D21" i="70" s="1"/>
  <c r="I10" i="70"/>
  <c r="F12" i="70"/>
  <c r="C11" i="70"/>
  <c r="C24" i="70" s="1"/>
  <c r="N25" i="47"/>
  <c r="N52" i="47" s="1"/>
  <c r="N12" i="70"/>
  <c r="N10" i="70"/>
  <c r="D11" i="70"/>
  <c r="D24" i="70" s="1"/>
  <c r="C8" i="70"/>
  <c r="C21" i="70" s="1"/>
  <c r="O6" i="70"/>
  <c r="O19" i="70" s="1"/>
  <c r="M11" i="70"/>
  <c r="L8" i="70"/>
  <c r="K7" i="70"/>
  <c r="I7" i="70"/>
  <c r="F8" i="70"/>
  <c r="D6" i="70"/>
  <c r="D19" i="70" s="1"/>
  <c r="D46" i="70" s="1"/>
  <c r="H12" i="70"/>
  <c r="E11" i="70"/>
  <c r="E24" i="70" s="1"/>
  <c r="C10" i="70"/>
  <c r="C23" i="70" s="1"/>
  <c r="L10" i="70"/>
  <c r="I12" i="70"/>
  <c r="G6" i="70"/>
  <c r="G19" i="70" s="1"/>
  <c r="E12" i="70"/>
  <c r="E25" i="70" s="1"/>
  <c r="D10" i="70"/>
  <c r="D23" i="70" s="1"/>
  <c r="C6" i="70"/>
  <c r="N11" i="70"/>
  <c r="M10" i="70"/>
  <c r="L6" i="70"/>
  <c r="L19" i="70" s="1"/>
  <c r="J12" i="70"/>
  <c r="H8" i="70"/>
  <c r="F6" i="70"/>
  <c r="F19" i="70" s="1"/>
  <c r="C7" i="70"/>
  <c r="G11" i="70"/>
  <c r="E10" i="70"/>
  <c r="E23" i="70" s="1"/>
  <c r="O11" i="70"/>
  <c r="M12" i="70"/>
  <c r="K6" i="70"/>
  <c r="K19" i="70" s="1"/>
  <c r="H10" i="70"/>
  <c r="M8" i="70"/>
  <c r="L7" i="70"/>
  <c r="J11" i="70"/>
  <c r="I8" i="70"/>
  <c r="H7" i="70"/>
  <c r="F11" i="70"/>
  <c r="E8" i="70"/>
  <c r="E21" i="70" s="1"/>
  <c r="D7" i="70"/>
  <c r="D20" i="70" s="1"/>
  <c r="O12" i="70"/>
  <c r="N7" i="70"/>
  <c r="N8" i="70"/>
  <c r="M7" i="70"/>
  <c r="K11" i="70"/>
  <c r="J8" i="70"/>
  <c r="H6" i="70"/>
  <c r="H19" i="70" s="1"/>
  <c r="E7" i="70"/>
  <c r="E20" i="70" s="1"/>
  <c r="I11" i="70"/>
  <c r="G10" i="70"/>
  <c r="D12" i="70"/>
  <c r="D25" i="70" s="1"/>
  <c r="O24" i="47"/>
  <c r="O51" i="47" s="1"/>
  <c r="M19" i="47"/>
  <c r="M46" i="47" s="1"/>
  <c r="D20" i="47"/>
  <c r="D47" i="47" s="1"/>
  <c r="F21" i="47"/>
  <c r="F48" i="47" s="1"/>
  <c r="I25" i="47"/>
  <c r="I52" i="47" s="1"/>
  <c r="L20" i="47"/>
  <c r="L47" i="47" s="1"/>
  <c r="E23" i="47"/>
  <c r="E50" i="47" s="1"/>
  <c r="I19" i="47"/>
  <c r="I46" i="47" s="1"/>
  <c r="O20" i="47"/>
  <c r="O47" i="47" s="1"/>
  <c r="N23" i="47"/>
  <c r="N50" i="47" s="1"/>
  <c r="O19" i="47"/>
  <c r="O46" i="47" s="1"/>
  <c r="G20" i="47"/>
  <c r="G47" i="47" s="1"/>
  <c r="D21" i="47"/>
  <c r="D48" i="47" s="1"/>
  <c r="I23" i="47"/>
  <c r="I50" i="47" s="1"/>
  <c r="F25" i="47"/>
  <c r="F52" i="47" s="1"/>
  <c r="C24" i="47"/>
  <c r="L24" i="47"/>
  <c r="L51" i="47" s="1"/>
  <c r="H24" i="47"/>
  <c r="H51" i="47" s="1"/>
  <c r="D24" i="47"/>
  <c r="D51" i="47" s="1"/>
  <c r="K23" i="47"/>
  <c r="K50" i="47" s="1"/>
  <c r="J19" i="47"/>
  <c r="J46" i="47" s="1"/>
  <c r="M25" i="47"/>
  <c r="M52" i="47" s="1"/>
  <c r="L23" i="47"/>
  <c r="L50" i="47" s="1"/>
  <c r="K19" i="47"/>
  <c r="K46" i="47" s="1"/>
  <c r="H23" i="47"/>
  <c r="H50" i="47" s="1"/>
  <c r="G19" i="47"/>
  <c r="G46" i="47" s="1"/>
  <c r="E25" i="47"/>
  <c r="E52" i="47" s="1"/>
  <c r="D23" i="47"/>
  <c r="D50" i="47" s="1"/>
  <c r="N24" i="47"/>
  <c r="N51" i="47" s="1"/>
  <c r="M24" i="47"/>
  <c r="M51" i="47" s="1"/>
  <c r="L21" i="47"/>
  <c r="L48" i="47" s="1"/>
  <c r="K20" i="47"/>
  <c r="K47" i="47" s="1"/>
  <c r="I20" i="47"/>
  <c r="I47" i="47" s="1"/>
  <c r="D19" i="47"/>
  <c r="D46" i="47" s="1"/>
  <c r="H25" i="47"/>
  <c r="H52" i="47" s="1"/>
  <c r="E24" i="47"/>
  <c r="E51" i="47" s="1"/>
  <c r="C23" i="47"/>
  <c r="J20" i="47"/>
  <c r="J47" i="47" s="1"/>
  <c r="G21" i="47"/>
  <c r="G48" i="47" s="1"/>
  <c r="N19" i="47"/>
  <c r="N46" i="47" s="1"/>
  <c r="L25" i="47"/>
  <c r="L52" i="47" s="1"/>
  <c r="M21" i="47"/>
  <c r="M48" i="47" s="1"/>
  <c r="J24" i="47"/>
  <c r="J51" i="47" s="1"/>
  <c r="I21" i="47"/>
  <c r="I48" i="47" s="1"/>
  <c r="H20" i="47"/>
  <c r="H47" i="47" s="1"/>
  <c r="F24" i="47"/>
  <c r="F51" i="47" s="1"/>
  <c r="E21" i="47"/>
  <c r="E48" i="47" s="1"/>
  <c r="O25" i="47"/>
  <c r="O52" i="47" s="1"/>
  <c r="N20" i="47"/>
  <c r="N47" i="47" s="1"/>
  <c r="M23" i="47"/>
  <c r="M50" i="47" s="1"/>
  <c r="L19" i="47"/>
  <c r="L46" i="47" s="1"/>
  <c r="J25" i="47"/>
  <c r="J52" i="47" s="1"/>
  <c r="H21" i="47"/>
  <c r="H48" i="47" s="1"/>
  <c r="C20" i="47"/>
  <c r="G24" i="47"/>
  <c r="G51" i="47" s="1"/>
  <c r="K21" i="47"/>
  <c r="K48" i="47" s="1"/>
  <c r="F20" i="47"/>
  <c r="F47" i="47" s="1"/>
  <c r="O23" i="47"/>
  <c r="O50" i="47" s="1"/>
  <c r="K25" i="47"/>
  <c r="K52" i="47" s="1"/>
  <c r="J23" i="47"/>
  <c r="J50" i="47" s="1"/>
  <c r="G25" i="47"/>
  <c r="G52" i="47" s="1"/>
  <c r="F23" i="47"/>
  <c r="F50" i="47" s="1"/>
  <c r="C25" i="47"/>
  <c r="O21" i="47"/>
  <c r="O48" i="47" s="1"/>
  <c r="N21" i="47"/>
  <c r="N48" i="47" s="1"/>
  <c r="M20" i="47"/>
  <c r="M47" i="47" s="1"/>
  <c r="K24" i="47"/>
  <c r="K51" i="47" s="1"/>
  <c r="J21" i="47"/>
  <c r="J48" i="47" s="1"/>
  <c r="H19" i="47"/>
  <c r="H46" i="47" s="1"/>
  <c r="E20" i="47"/>
  <c r="E47" i="47" s="1"/>
  <c r="I24" i="47"/>
  <c r="I51" i="47" s="1"/>
  <c r="C19" i="47"/>
  <c r="C21" i="47"/>
  <c r="E19" i="47"/>
  <c r="E46" i="47" s="1"/>
  <c r="AK15" i="42"/>
  <c r="P6" i="70" l="1"/>
  <c r="C19" i="70"/>
  <c r="C46" i="70" s="1"/>
  <c r="Q6" i="70"/>
  <c r="P10" i="70"/>
  <c r="Q10" i="70"/>
  <c r="Q12" i="70"/>
  <c r="C25" i="70"/>
  <c r="P12" i="70"/>
  <c r="Q8" i="70"/>
  <c r="P8" i="70"/>
  <c r="P7" i="70"/>
  <c r="Q7" i="70"/>
  <c r="C20" i="70"/>
  <c r="P11" i="70"/>
  <c r="Q11" i="70"/>
  <c r="Q10" i="47"/>
  <c r="P7" i="47"/>
  <c r="P11" i="47"/>
  <c r="Q8" i="47"/>
  <c r="Q12" i="47"/>
  <c r="Q6" i="47"/>
  <c r="P8" i="47"/>
  <c r="Q7" i="47"/>
  <c r="P10" i="47"/>
  <c r="Q11" i="47"/>
  <c r="P12" i="47"/>
  <c r="P6" i="47"/>
  <c r="C47" i="47"/>
  <c r="P20" i="47"/>
  <c r="C51" i="47"/>
  <c r="P24" i="47"/>
  <c r="C50" i="47"/>
  <c r="P23" i="47"/>
  <c r="C48" i="47"/>
  <c r="P21" i="47"/>
  <c r="C52" i="47"/>
  <c r="P25" i="47"/>
  <c r="C46" i="47"/>
  <c r="P19" i="47"/>
  <c r="P14" i="42"/>
  <c r="AK170" i="43"/>
  <c r="AK179" i="43" s="1"/>
  <c r="AK188" i="43" s="1"/>
  <c r="AK197" i="43" s="1"/>
  <c r="AJ170" i="43"/>
  <c r="AK35" i="43"/>
  <c r="AK67" i="43" s="1"/>
  <c r="AK99" i="43" s="1"/>
  <c r="AK131" i="43" s="1"/>
  <c r="AK19" i="43"/>
  <c r="AK51" i="43" s="1"/>
  <c r="AK83" i="43" s="1"/>
  <c r="AK115" i="43" s="1"/>
  <c r="AK147" i="43" s="1"/>
  <c r="AJ19" i="43"/>
  <c r="AK149" i="43"/>
  <c r="AK150" i="43"/>
  <c r="AK153" i="43"/>
  <c r="AK148" i="43"/>
  <c r="AK151" i="43"/>
  <c r="AK152" i="43"/>
  <c r="AK156" i="43"/>
  <c r="P305" i="42"/>
  <c r="P307" i="42"/>
  <c r="P309" i="42"/>
  <c r="P303" i="42"/>
  <c r="CQ17" i="42"/>
  <c r="AK332" i="42"/>
  <c r="AK341" i="42" s="1"/>
  <c r="AK84" i="42"/>
  <c r="AK107" i="42"/>
  <c r="AK176" i="42"/>
  <c r="AK199" i="42"/>
  <c r="AK268" i="42"/>
  <c r="AK291" i="42"/>
  <c r="AK303" i="42"/>
  <c r="AK304" i="42"/>
  <c r="AK305" i="42"/>
  <c r="AK306" i="42"/>
  <c r="AK307" i="42"/>
  <c r="AK308" i="42"/>
  <c r="AK309" i="42"/>
  <c r="AK310" i="42"/>
  <c r="AK311" i="42"/>
  <c r="AK312" i="42"/>
  <c r="AK313" i="42"/>
  <c r="S17" i="61"/>
  <c r="L7" i="61" s="1"/>
  <c r="R17" i="61"/>
  <c r="Q17" i="61"/>
  <c r="P17" i="61"/>
  <c r="O17" i="61"/>
  <c r="N17" i="61"/>
  <c r="P48" i="47" l="1"/>
  <c r="P51" i="47"/>
  <c r="P52" i="47"/>
  <c r="P50" i="47"/>
  <c r="P47" i="47"/>
  <c r="P46" i="47"/>
  <c r="P175" i="42"/>
  <c r="P290" i="42"/>
  <c r="P106" i="42"/>
  <c r="P267" i="42"/>
  <c r="P83" i="42"/>
  <c r="P198" i="42"/>
  <c r="P312" i="42"/>
  <c r="P304" i="42"/>
  <c r="P308" i="42"/>
  <c r="P311" i="42"/>
  <c r="P310" i="42"/>
  <c r="P306" i="42"/>
  <c r="P154" i="43"/>
  <c r="P156" i="43"/>
  <c r="P153" i="43"/>
  <c r="P149" i="43"/>
  <c r="P152" i="43"/>
  <c r="P148" i="43"/>
  <c r="P150" i="43"/>
  <c r="P155" i="43"/>
  <c r="AK350" i="42"/>
  <c r="AK359" i="42"/>
  <c r="AK314" i="42"/>
  <c r="P313" i="42" s="1"/>
  <c r="AK130" i="42"/>
  <c r="AK38" i="42"/>
  <c r="AK245" i="42"/>
  <c r="AK153" i="42"/>
  <c r="AK61" i="42"/>
  <c r="AK222" i="42"/>
  <c r="D30" i="61"/>
  <c r="D36" i="61"/>
  <c r="D14" i="61"/>
  <c r="P129" i="42" l="1"/>
  <c r="P152" i="42"/>
  <c r="P60" i="42"/>
  <c r="P244" i="42"/>
  <c r="P221" i="42"/>
  <c r="P37" i="42"/>
  <c r="D38" i="61"/>
  <c r="E34" i="61" l="1"/>
  <c r="E13" i="61"/>
  <c r="E11" i="61"/>
  <c r="E9" i="61"/>
  <c r="E10" i="61"/>
  <c r="E26" i="61"/>
  <c r="E17" i="61"/>
  <c r="E18" i="61"/>
  <c r="E22" i="61"/>
  <c r="E23" i="61"/>
  <c r="E19" i="61"/>
  <c r="E28" i="61"/>
  <c r="E27" i="61"/>
  <c r="E29" i="61"/>
  <c r="E25" i="61"/>
  <c r="E21" i="61"/>
  <c r="E12" i="61"/>
  <c r="E33" i="61"/>
  <c r="E35" i="61"/>
  <c r="E20" i="61"/>
  <c r="E24" i="61"/>
  <c r="AJ332" i="42" l="1"/>
  <c r="AJ341" i="42" s="1"/>
  <c r="AJ197" i="43"/>
  <c r="AJ188" i="43"/>
  <c r="AJ179" i="43"/>
  <c r="AJ147" i="43"/>
  <c r="AJ131" i="43"/>
  <c r="AJ115" i="43"/>
  <c r="AJ99" i="43"/>
  <c r="AJ83" i="43"/>
  <c r="AJ67" i="43"/>
  <c r="AJ51" i="43"/>
  <c r="AJ35" i="43"/>
  <c r="AJ350" i="42" l="1"/>
  <c r="AJ359" i="42"/>
  <c r="DD13" i="43" l="1"/>
  <c r="DC13" i="43"/>
  <c r="O283" i="42" l="1"/>
  <c r="O9" i="70" s="1"/>
  <c r="O287" i="42"/>
  <c r="O13" i="70" s="1"/>
  <c r="O288" i="42"/>
  <c r="O14" i="70" s="1"/>
  <c r="O289" i="42"/>
  <c r="O260" i="42"/>
  <c r="N9" i="70" s="1"/>
  <c r="O264" i="42"/>
  <c r="N13" i="70" s="1"/>
  <c r="O265" i="42"/>
  <c r="N14" i="70" s="1"/>
  <c r="O266" i="42"/>
  <c r="N15" i="70" s="1"/>
  <c r="O237" i="42"/>
  <c r="M9" i="70" s="1"/>
  <c r="O241" i="42"/>
  <c r="M13" i="70" s="1"/>
  <c r="O242" i="42"/>
  <c r="M14" i="70" s="1"/>
  <c r="O243" i="42"/>
  <c r="M15" i="70" s="1"/>
  <c r="O214" i="42"/>
  <c r="L9" i="70" s="1"/>
  <c r="O218" i="42"/>
  <c r="L13" i="70" s="1"/>
  <c r="O219" i="42"/>
  <c r="L14" i="70" s="1"/>
  <c r="O220" i="42"/>
  <c r="L15" i="70" s="1"/>
  <c r="O191" i="42"/>
  <c r="K9" i="70" s="1"/>
  <c r="O195" i="42"/>
  <c r="K13" i="70" s="1"/>
  <c r="O196" i="42"/>
  <c r="K14" i="70" s="1"/>
  <c r="O197" i="42"/>
  <c r="O168" i="42"/>
  <c r="J9" i="70" s="1"/>
  <c r="O172" i="42"/>
  <c r="J13" i="70" s="1"/>
  <c r="O173" i="42"/>
  <c r="J14" i="70" s="1"/>
  <c r="O174" i="42"/>
  <c r="J15" i="70" s="1"/>
  <c r="O145" i="42"/>
  <c r="I9" i="70" s="1"/>
  <c r="O149" i="42"/>
  <c r="I13" i="70" s="1"/>
  <c r="O150" i="42"/>
  <c r="I14" i="70" s="1"/>
  <c r="O151" i="42"/>
  <c r="O122" i="42"/>
  <c r="H9" i="70" s="1"/>
  <c r="O126" i="42"/>
  <c r="H13" i="70" s="1"/>
  <c r="O127" i="42"/>
  <c r="H14" i="70" s="1"/>
  <c r="O128" i="42"/>
  <c r="O99" i="42"/>
  <c r="G9" i="70" s="1"/>
  <c r="O103" i="42"/>
  <c r="G13" i="70" s="1"/>
  <c r="O104" i="42"/>
  <c r="G14" i="70" s="1"/>
  <c r="O105" i="42"/>
  <c r="G15" i="70" s="1"/>
  <c r="O76" i="42"/>
  <c r="F9" i="70" s="1"/>
  <c r="O80" i="42"/>
  <c r="F13" i="70" s="1"/>
  <c r="O81" i="42"/>
  <c r="F14" i="70" s="1"/>
  <c r="O82" i="42"/>
  <c r="F15" i="70" s="1"/>
  <c r="O53" i="42"/>
  <c r="E9" i="70" s="1"/>
  <c r="E22" i="70" s="1"/>
  <c r="O57" i="42"/>
  <c r="E13" i="70" s="1"/>
  <c r="E26" i="70" s="1"/>
  <c r="O58" i="42"/>
  <c r="E14" i="70" s="1"/>
  <c r="E27" i="70" s="1"/>
  <c r="O59" i="42"/>
  <c r="O30" i="42"/>
  <c r="D9" i="70" s="1"/>
  <c r="D22" i="70" s="1"/>
  <c r="O34" i="42"/>
  <c r="D13" i="70" s="1"/>
  <c r="D26" i="70" s="1"/>
  <c r="O35" i="42"/>
  <c r="D14" i="70" s="1"/>
  <c r="D27" i="70" s="1"/>
  <c r="O36" i="42"/>
  <c r="O7" i="42"/>
  <c r="C9" i="70" s="1"/>
  <c r="C22" i="70" s="1"/>
  <c r="O11" i="42"/>
  <c r="C13" i="70" s="1"/>
  <c r="O12" i="42"/>
  <c r="C14" i="70" s="1"/>
  <c r="O13" i="42"/>
  <c r="C15" i="70" s="1"/>
  <c r="O10" i="43"/>
  <c r="O12" i="43"/>
  <c r="C13" i="71" s="1"/>
  <c r="O26" i="43"/>
  <c r="O28" i="43"/>
  <c r="D13" i="71" s="1"/>
  <c r="O42" i="43"/>
  <c r="O44" i="43"/>
  <c r="E13" i="71" s="1"/>
  <c r="O58" i="43"/>
  <c r="O60" i="43"/>
  <c r="F13" i="71" s="1"/>
  <c r="O74" i="43"/>
  <c r="O76" i="43"/>
  <c r="G13" i="71" s="1"/>
  <c r="O90" i="43"/>
  <c r="O92" i="43"/>
  <c r="H13" i="71" s="1"/>
  <c r="O106" i="43"/>
  <c r="O108" i="43"/>
  <c r="I13" i="71" s="1"/>
  <c r="O122" i="43"/>
  <c r="O124" i="43"/>
  <c r="J13" i="71" s="1"/>
  <c r="O138" i="43"/>
  <c r="O140" i="43"/>
  <c r="K13" i="71" s="1"/>
  <c r="C28" i="70" l="1"/>
  <c r="P14" i="70"/>
  <c r="C27" i="70"/>
  <c r="Q14" i="70"/>
  <c r="C26" i="70"/>
  <c r="Q13" i="70"/>
  <c r="P13" i="70"/>
  <c r="P9" i="70"/>
  <c r="Q9" i="70"/>
  <c r="O150" i="43"/>
  <c r="O156" i="43"/>
  <c r="O309" i="42"/>
  <c r="O308" i="42"/>
  <c r="O307" i="42"/>
  <c r="O154" i="43"/>
  <c r="O312" i="42"/>
  <c r="O149" i="43"/>
  <c r="O148" i="43"/>
  <c r="O306" i="42"/>
  <c r="O310" i="42"/>
  <c r="O311" i="42"/>
  <c r="O305" i="42"/>
  <c r="O304" i="42"/>
  <c r="O303" i="42"/>
  <c r="O8" i="43"/>
  <c r="C9" i="71" s="1"/>
  <c r="O9" i="43"/>
  <c r="C10" i="71" s="1"/>
  <c r="O11" i="43"/>
  <c r="C12" i="71" s="1"/>
  <c r="O24" i="43"/>
  <c r="D9" i="71" s="1"/>
  <c r="O25" i="43"/>
  <c r="D10" i="71" s="1"/>
  <c r="O27" i="43"/>
  <c r="D12" i="71" s="1"/>
  <c r="AJ149" i="43"/>
  <c r="O40" i="43"/>
  <c r="E9" i="71" s="1"/>
  <c r="O43" i="43"/>
  <c r="E12" i="71" s="1"/>
  <c r="AJ148" i="43"/>
  <c r="O57" i="43"/>
  <c r="F10" i="71" s="1"/>
  <c r="O59" i="43"/>
  <c r="F12" i="71" s="1"/>
  <c r="O72" i="43"/>
  <c r="G9" i="71" s="1"/>
  <c r="O73" i="43"/>
  <c r="G10" i="71" s="1"/>
  <c r="O75" i="43"/>
  <c r="G12" i="71" s="1"/>
  <c r="O88" i="43"/>
  <c r="H9" i="71" s="1"/>
  <c r="O89" i="43"/>
  <c r="H10" i="71" s="1"/>
  <c r="O91" i="43"/>
  <c r="H12" i="71" s="1"/>
  <c r="O104" i="43"/>
  <c r="I9" i="71" s="1"/>
  <c r="O105" i="43"/>
  <c r="I10" i="71" s="1"/>
  <c r="O107" i="43"/>
  <c r="I12" i="71" s="1"/>
  <c r="O120" i="43"/>
  <c r="J9" i="71" s="1"/>
  <c r="O121" i="43"/>
  <c r="J10" i="71" s="1"/>
  <c r="O123" i="43"/>
  <c r="J12" i="71" s="1"/>
  <c r="O136" i="43"/>
  <c r="K9" i="71" s="1"/>
  <c r="O137" i="43"/>
  <c r="K10" i="71" s="1"/>
  <c r="O139" i="43"/>
  <c r="K12" i="71" s="1"/>
  <c r="AJ150" i="43"/>
  <c r="AJ154" i="43"/>
  <c r="BB148" i="43"/>
  <c r="BB149" i="43"/>
  <c r="BB150" i="43"/>
  <c r="BB151" i="43"/>
  <c r="BB152" i="43"/>
  <c r="BB153" i="43"/>
  <c r="BB154" i="43"/>
  <c r="BB155" i="43"/>
  <c r="BT10" i="43"/>
  <c r="BT17" i="43"/>
  <c r="BT26" i="43"/>
  <c r="BT33" i="43"/>
  <c r="BT42" i="43"/>
  <c r="BT49" i="43"/>
  <c r="BT58" i="43"/>
  <c r="BT65" i="43"/>
  <c r="BT74" i="43"/>
  <c r="BT81" i="43"/>
  <c r="BT90" i="43"/>
  <c r="BT97" i="43"/>
  <c r="BT106" i="43"/>
  <c r="BT113" i="43"/>
  <c r="BT122" i="43"/>
  <c r="BT129" i="43"/>
  <c r="BT138" i="43"/>
  <c r="BT145" i="43"/>
  <c r="AK189" i="43"/>
  <c r="AK190" i="43"/>
  <c r="AK191" i="43"/>
  <c r="CL148" i="43"/>
  <c r="CL149" i="43"/>
  <c r="CL152" i="43"/>
  <c r="CL10" i="43"/>
  <c r="CL156" i="43"/>
  <c r="CL157" i="43"/>
  <c r="CL160" i="43"/>
  <c r="CL17" i="43"/>
  <c r="CL26" i="43"/>
  <c r="CL33" i="43"/>
  <c r="CL42" i="43"/>
  <c r="CL49" i="43"/>
  <c r="CL58" i="43"/>
  <c r="CL65" i="43"/>
  <c r="CL74" i="43"/>
  <c r="CL81" i="43"/>
  <c r="CL90" i="43"/>
  <c r="CL97" i="43"/>
  <c r="CL106" i="43"/>
  <c r="CL113" i="43"/>
  <c r="CL122" i="43"/>
  <c r="CL129" i="43"/>
  <c r="CL138" i="43"/>
  <c r="CL145" i="43"/>
  <c r="CL150" i="43"/>
  <c r="CL151" i="43"/>
  <c r="CL155" i="43"/>
  <c r="CL158" i="43"/>
  <c r="CL159" i="43"/>
  <c r="AJ15" i="42"/>
  <c r="AJ38" i="42"/>
  <c r="AJ61" i="42"/>
  <c r="AJ84" i="42"/>
  <c r="AJ107" i="42"/>
  <c r="AJ130" i="42"/>
  <c r="AJ153" i="42"/>
  <c r="AJ176" i="42"/>
  <c r="AJ199" i="42"/>
  <c r="AJ222" i="42"/>
  <c r="AJ245" i="42"/>
  <c r="AJ268" i="42"/>
  <c r="AJ291" i="42"/>
  <c r="AJ303" i="42"/>
  <c r="AJ304" i="42"/>
  <c r="AJ305" i="42"/>
  <c r="AJ306" i="42"/>
  <c r="AJ307" i="42"/>
  <c r="AJ308" i="42"/>
  <c r="AJ309" i="42"/>
  <c r="AJ310" i="42"/>
  <c r="AJ311" i="42"/>
  <c r="AJ312" i="42"/>
  <c r="AJ313" i="42"/>
  <c r="BE320" i="42"/>
  <c r="AK354" i="42" s="1"/>
  <c r="BE316" i="42"/>
  <c r="AK347" i="42" s="1"/>
  <c r="BE312" i="42"/>
  <c r="AK344" i="42" s="1"/>
  <c r="BE308" i="42"/>
  <c r="BE304" i="42"/>
  <c r="BE323" i="42"/>
  <c r="AK356" i="42" s="1"/>
  <c r="BE322" i="42"/>
  <c r="AK355" i="42" s="1"/>
  <c r="BE321" i="42"/>
  <c r="BE319" i="42"/>
  <c r="AK353" i="42" s="1"/>
  <c r="BE318" i="42"/>
  <c r="AK352" i="42" s="1"/>
  <c r="BE317" i="42"/>
  <c r="AK351" i="42" s="1"/>
  <c r="BE315" i="42"/>
  <c r="AK346" i="42" s="1"/>
  <c r="BE314" i="42"/>
  <c r="BE313" i="42"/>
  <c r="AK345" i="42" s="1"/>
  <c r="BE311" i="42"/>
  <c r="AK343" i="42" s="1"/>
  <c r="BE310" i="42"/>
  <c r="AK342" i="42" s="1"/>
  <c r="BE309" i="42"/>
  <c r="BE307" i="42"/>
  <c r="BE306" i="42"/>
  <c r="BE305" i="42"/>
  <c r="BE303" i="42"/>
  <c r="BY303" i="42"/>
  <c r="BY304" i="42"/>
  <c r="BY305" i="42"/>
  <c r="BY306" i="42"/>
  <c r="BY307" i="42"/>
  <c r="BY308" i="42"/>
  <c r="BY309" i="42"/>
  <c r="BY310" i="42"/>
  <c r="BY311" i="42"/>
  <c r="BY312" i="42"/>
  <c r="BY313" i="42"/>
  <c r="BY314" i="42"/>
  <c r="BY315" i="42"/>
  <c r="BY316" i="42"/>
  <c r="BY317" i="42"/>
  <c r="BY318" i="42"/>
  <c r="BY319" i="42"/>
  <c r="BY320" i="42"/>
  <c r="BY321" i="42"/>
  <c r="BY322" i="42"/>
  <c r="BY323" i="42"/>
  <c r="CP17" i="42"/>
  <c r="U17" i="72"/>
  <c r="N7" i="72" s="1"/>
  <c r="T17" i="72"/>
  <c r="S17" i="72"/>
  <c r="R17" i="72"/>
  <c r="Q17" i="72"/>
  <c r="P17" i="72"/>
  <c r="K36" i="71"/>
  <c r="J36" i="71"/>
  <c r="I36" i="71"/>
  <c r="H36" i="71"/>
  <c r="G36" i="71"/>
  <c r="F36" i="71"/>
  <c r="E36" i="71"/>
  <c r="D36" i="71"/>
  <c r="L36" i="71" s="1"/>
  <c r="C36" i="71"/>
  <c r="L35" i="71"/>
  <c r="L34" i="71"/>
  <c r="L33" i="71"/>
  <c r="L32" i="71"/>
  <c r="L31" i="71"/>
  <c r="L30" i="71"/>
  <c r="L29" i="71"/>
  <c r="L28" i="71"/>
  <c r="L27" i="71"/>
  <c r="O43" i="70"/>
  <c r="N43" i="70"/>
  <c r="M43" i="70"/>
  <c r="L43" i="70"/>
  <c r="K43" i="70"/>
  <c r="J43" i="70"/>
  <c r="I43" i="70"/>
  <c r="H43" i="70"/>
  <c r="G43" i="70"/>
  <c r="F43" i="70"/>
  <c r="E43" i="70"/>
  <c r="D43" i="70"/>
  <c r="C43" i="70"/>
  <c r="P42" i="70"/>
  <c r="P41" i="70"/>
  <c r="P40" i="70"/>
  <c r="P39" i="70"/>
  <c r="P36" i="70"/>
  <c r="P35" i="70"/>
  <c r="P34" i="70"/>
  <c r="P33" i="70"/>
  <c r="P32" i="70"/>
  <c r="AK192" i="43" l="1"/>
  <c r="AK184" i="43"/>
  <c r="AK193" i="43"/>
  <c r="AK183" i="43"/>
  <c r="P135" i="43"/>
  <c r="P103" i="43"/>
  <c r="P71" i="43"/>
  <c r="P39" i="43"/>
  <c r="P7" i="43"/>
  <c r="P43" i="70"/>
  <c r="AK335" i="42"/>
  <c r="AK362" i="42" s="1"/>
  <c r="AK326" i="42"/>
  <c r="AK337" i="42"/>
  <c r="AK364" i="42" s="1"/>
  <c r="AK328" i="42"/>
  <c r="AK180" i="43"/>
  <c r="AK198" i="43" s="1"/>
  <c r="AK171" i="43"/>
  <c r="P119" i="43"/>
  <c r="P87" i="43"/>
  <c r="P55" i="43"/>
  <c r="P23" i="43"/>
  <c r="AK175" i="43"/>
  <c r="AK333" i="42"/>
  <c r="AK360" i="42" s="1"/>
  <c r="AK324" i="42"/>
  <c r="AK181" i="43"/>
  <c r="AK199" i="43" s="1"/>
  <c r="AK172" i="43"/>
  <c r="AK336" i="42"/>
  <c r="AK363" i="42" s="1"/>
  <c r="AK327" i="42"/>
  <c r="AK338" i="42"/>
  <c r="AK365" i="42" s="1"/>
  <c r="AK329" i="42"/>
  <c r="AK334" i="42"/>
  <c r="AK361" i="42" s="1"/>
  <c r="AK325" i="42"/>
  <c r="AK182" i="43"/>
  <c r="AK200" i="43" s="1"/>
  <c r="AK173" i="43"/>
  <c r="AK174" i="43"/>
  <c r="AK155" i="43"/>
  <c r="O267" i="42"/>
  <c r="N16" i="70" s="1"/>
  <c r="O175" i="42"/>
  <c r="J16" i="70" s="1"/>
  <c r="O83" i="42"/>
  <c r="F16" i="70" s="1"/>
  <c r="O244" i="42"/>
  <c r="M16" i="70" s="1"/>
  <c r="O152" i="42"/>
  <c r="I16" i="70" s="1"/>
  <c r="O60" i="42"/>
  <c r="E16" i="70" s="1"/>
  <c r="E29" i="70" s="1"/>
  <c r="O221" i="42"/>
  <c r="L16" i="70" s="1"/>
  <c r="O129" i="42"/>
  <c r="H16" i="70" s="1"/>
  <c r="O37" i="42"/>
  <c r="D16" i="70" s="1"/>
  <c r="D29" i="70" s="1"/>
  <c r="O290" i="42"/>
  <c r="O16" i="70" s="1"/>
  <c r="O198" i="42"/>
  <c r="K16" i="70" s="1"/>
  <c r="O106" i="42"/>
  <c r="G16" i="70" s="1"/>
  <c r="O14" i="42"/>
  <c r="C16" i="70" s="1"/>
  <c r="AJ314" i="42"/>
  <c r="O313" i="42" s="1"/>
  <c r="AJ152" i="43"/>
  <c r="O56" i="43"/>
  <c r="O41" i="43"/>
  <c r="AJ151" i="43"/>
  <c r="O155" i="43"/>
  <c r="BT161" i="43"/>
  <c r="AK194" i="43" s="1"/>
  <c r="BT154" i="43"/>
  <c r="CL161" i="43"/>
  <c r="CL154" i="43"/>
  <c r="CL153" i="43"/>
  <c r="Q16" i="70" l="1"/>
  <c r="C29" i="70"/>
  <c r="P16" i="70"/>
  <c r="O153" i="43"/>
  <c r="E10" i="71"/>
  <c r="O152" i="43"/>
  <c r="F9" i="71"/>
  <c r="AK202" i="43"/>
  <c r="AK201" i="43"/>
  <c r="P151" i="43"/>
  <c r="AK185" i="43"/>
  <c r="AK203" i="43" s="1"/>
  <c r="AK176" i="43"/>
  <c r="AF139" i="43" l="1"/>
  <c r="AF123" i="43"/>
  <c r="AF107" i="43"/>
  <c r="AF91" i="43"/>
  <c r="AF75" i="43"/>
  <c r="AF59" i="43"/>
  <c r="AF43" i="43"/>
  <c r="AF27" i="43"/>
  <c r="N122" i="43" l="1"/>
  <c r="J11" i="71" s="1"/>
  <c r="AF135" i="43" l="1"/>
  <c r="AF119" i="43"/>
  <c r="AF103" i="43"/>
  <c r="AF87" i="43"/>
  <c r="AF71" i="43"/>
  <c r="AF55" i="43"/>
  <c r="AF39" i="43"/>
  <c r="AF23" i="43"/>
  <c r="AF7" i="43"/>
  <c r="AO149" i="43"/>
  <c r="AP149" i="43"/>
  <c r="AQ149" i="43"/>
  <c r="AR149" i="43"/>
  <c r="AS149" i="43"/>
  <c r="AT149" i="43"/>
  <c r="AU149" i="43"/>
  <c r="AV149" i="43"/>
  <c r="AW149" i="43"/>
  <c r="AX149" i="43"/>
  <c r="BA149" i="43"/>
  <c r="BG159" i="43"/>
  <c r="BH159" i="43"/>
  <c r="BI159" i="43"/>
  <c r="BJ159" i="43"/>
  <c r="BK159" i="43"/>
  <c r="BL159" i="43"/>
  <c r="BM159" i="43"/>
  <c r="BN159" i="43"/>
  <c r="BO159" i="43"/>
  <c r="BP159" i="43"/>
  <c r="BS159" i="43"/>
  <c r="BG152" i="43"/>
  <c r="BH152" i="43"/>
  <c r="BI152" i="43"/>
  <c r="BJ152" i="43"/>
  <c r="BK152" i="43"/>
  <c r="BL152" i="43"/>
  <c r="BM152" i="43"/>
  <c r="BN152" i="43"/>
  <c r="BO152" i="43"/>
  <c r="BP152" i="43"/>
  <c r="BS152" i="43"/>
  <c r="BO145" i="43"/>
  <c r="BN145" i="43"/>
  <c r="BM145" i="43"/>
  <c r="BL145" i="43"/>
  <c r="BK145" i="43"/>
  <c r="BJ145" i="43"/>
  <c r="BI145" i="43"/>
  <c r="BH145" i="43"/>
  <c r="BG145" i="43"/>
  <c r="BO138" i="43"/>
  <c r="BN138" i="43"/>
  <c r="BM138" i="43"/>
  <c r="BL138" i="43"/>
  <c r="BK138" i="43"/>
  <c r="BJ138" i="43"/>
  <c r="BI138" i="43"/>
  <c r="BH138" i="43"/>
  <c r="BG138" i="43"/>
  <c r="BO129" i="43"/>
  <c r="BN129" i="43"/>
  <c r="BM129" i="43"/>
  <c r="BL129" i="43"/>
  <c r="BK129" i="43"/>
  <c r="BJ129" i="43"/>
  <c r="BI129" i="43"/>
  <c r="BH129" i="43"/>
  <c r="BG129" i="43"/>
  <c r="BO122" i="43"/>
  <c r="BN122" i="43"/>
  <c r="BM122" i="43"/>
  <c r="BL122" i="43"/>
  <c r="BK122" i="43"/>
  <c r="BJ122" i="43"/>
  <c r="BI122" i="43"/>
  <c r="BH122" i="43"/>
  <c r="BG122" i="43"/>
  <c r="BO113" i="43"/>
  <c r="BN113" i="43"/>
  <c r="BM113" i="43"/>
  <c r="BL113" i="43"/>
  <c r="BK113" i="43"/>
  <c r="BJ113" i="43"/>
  <c r="BI113" i="43"/>
  <c r="BH113" i="43"/>
  <c r="BG113" i="43"/>
  <c r="BO106" i="43"/>
  <c r="BN106" i="43"/>
  <c r="BM106" i="43"/>
  <c r="BL106" i="43"/>
  <c r="BK106" i="43"/>
  <c r="BJ106" i="43"/>
  <c r="BI106" i="43"/>
  <c r="BH106" i="43"/>
  <c r="BG106" i="43"/>
  <c r="BO97" i="43"/>
  <c r="BN97" i="43"/>
  <c r="BM97" i="43"/>
  <c r="BL97" i="43"/>
  <c r="BK97" i="43"/>
  <c r="BJ97" i="43"/>
  <c r="BI97" i="43"/>
  <c r="BH97" i="43"/>
  <c r="BG97" i="43"/>
  <c r="BO90" i="43"/>
  <c r="BN90" i="43"/>
  <c r="BM90" i="43"/>
  <c r="BL90" i="43"/>
  <c r="BK90" i="43"/>
  <c r="BJ90" i="43"/>
  <c r="BI90" i="43"/>
  <c r="BH90" i="43"/>
  <c r="BG90" i="43"/>
  <c r="BO81" i="43"/>
  <c r="BN81" i="43"/>
  <c r="BM81" i="43"/>
  <c r="BL81" i="43"/>
  <c r="BK81" i="43"/>
  <c r="BJ81" i="43"/>
  <c r="BI81" i="43"/>
  <c r="BH81" i="43"/>
  <c r="BG81" i="43"/>
  <c r="BO74" i="43"/>
  <c r="BN74" i="43"/>
  <c r="BM74" i="43"/>
  <c r="BL74" i="43"/>
  <c r="BK74" i="43"/>
  <c r="BJ74" i="43"/>
  <c r="BI74" i="43"/>
  <c r="BH74" i="43"/>
  <c r="BG74" i="43"/>
  <c r="BO65" i="43"/>
  <c r="BN65" i="43"/>
  <c r="BM65" i="43"/>
  <c r="BL65" i="43"/>
  <c r="BK65" i="43"/>
  <c r="BJ65" i="43"/>
  <c r="BI65" i="43"/>
  <c r="BH65" i="43"/>
  <c r="BG65" i="43"/>
  <c r="BO58" i="43"/>
  <c r="BN58" i="43"/>
  <c r="BM58" i="43"/>
  <c r="BL58" i="43"/>
  <c r="BK58" i="43"/>
  <c r="BJ58" i="43"/>
  <c r="BI58" i="43"/>
  <c r="BH58" i="43"/>
  <c r="BG58" i="43"/>
  <c r="BO49" i="43"/>
  <c r="BN49" i="43"/>
  <c r="BM49" i="43"/>
  <c r="BL49" i="43"/>
  <c r="BK49" i="43"/>
  <c r="BJ49" i="43"/>
  <c r="BI49" i="43"/>
  <c r="BH49" i="43"/>
  <c r="BG49" i="43"/>
  <c r="BO42" i="43"/>
  <c r="BN42" i="43"/>
  <c r="BM42" i="43"/>
  <c r="BL42" i="43"/>
  <c r="BK42" i="43"/>
  <c r="BJ42" i="43"/>
  <c r="BI42" i="43"/>
  <c r="BH42" i="43"/>
  <c r="BG42" i="43"/>
  <c r="BO33" i="43"/>
  <c r="BN33" i="43"/>
  <c r="BM33" i="43"/>
  <c r="BL33" i="43"/>
  <c r="BK33" i="43"/>
  <c r="BJ33" i="43"/>
  <c r="BI33" i="43"/>
  <c r="BH33" i="43"/>
  <c r="BG33" i="43"/>
  <c r="BO26" i="43"/>
  <c r="BN26" i="43"/>
  <c r="BM26" i="43"/>
  <c r="BL26" i="43"/>
  <c r="BK26" i="43"/>
  <c r="BJ26" i="43"/>
  <c r="BI26" i="43"/>
  <c r="BH26" i="43"/>
  <c r="BG26" i="43"/>
  <c r="BO17" i="43"/>
  <c r="BO161" i="43" s="1"/>
  <c r="BN17" i="43"/>
  <c r="BN161" i="43" s="1"/>
  <c r="BM17" i="43"/>
  <c r="BM161" i="43" s="1"/>
  <c r="BL17" i="43"/>
  <c r="BK17" i="43"/>
  <c r="BK161" i="43" s="1"/>
  <c r="BJ17" i="43"/>
  <c r="BJ161" i="43" s="1"/>
  <c r="BI17" i="43"/>
  <c r="BI161" i="43" s="1"/>
  <c r="BH17" i="43"/>
  <c r="BG17" i="43"/>
  <c r="BG161" i="43" s="1"/>
  <c r="BH10" i="43"/>
  <c r="BI10" i="43"/>
  <c r="BJ10" i="43"/>
  <c r="BK10" i="43"/>
  <c r="BL10" i="43"/>
  <c r="BM10" i="43"/>
  <c r="BN10" i="43"/>
  <c r="BO10" i="43"/>
  <c r="BG10" i="43"/>
  <c r="BG154" i="43" s="1"/>
  <c r="BY159" i="43"/>
  <c r="BZ159" i="43"/>
  <c r="CA159" i="43"/>
  <c r="CB159" i="43"/>
  <c r="CC159" i="43"/>
  <c r="CD159" i="43"/>
  <c r="CE159" i="43"/>
  <c r="CF159" i="43"/>
  <c r="CG159" i="43"/>
  <c r="CH159" i="43"/>
  <c r="CI159" i="43"/>
  <c r="CK159" i="43"/>
  <c r="BY152" i="43"/>
  <c r="BZ152" i="43"/>
  <c r="CA152" i="43"/>
  <c r="CB152" i="43"/>
  <c r="CC152" i="43"/>
  <c r="CD152" i="43"/>
  <c r="CE152" i="43"/>
  <c r="CF152" i="43"/>
  <c r="CG152" i="43"/>
  <c r="CH152" i="43"/>
  <c r="CI152" i="43"/>
  <c r="CK152" i="43"/>
  <c r="CG145" i="43"/>
  <c r="CF145" i="43"/>
  <c r="CE145" i="43"/>
  <c r="CD145" i="43"/>
  <c r="CC145" i="43"/>
  <c r="CB145" i="43"/>
  <c r="CA145" i="43"/>
  <c r="BZ145" i="43"/>
  <c r="BY145" i="43"/>
  <c r="CG138" i="43"/>
  <c r="CF138" i="43"/>
  <c r="CE138" i="43"/>
  <c r="CD138" i="43"/>
  <c r="CC138" i="43"/>
  <c r="CB138" i="43"/>
  <c r="CA138" i="43"/>
  <c r="BZ138" i="43"/>
  <c r="BY138" i="43"/>
  <c r="CG129" i="43"/>
  <c r="CF129" i="43"/>
  <c r="CE129" i="43"/>
  <c r="CD129" i="43"/>
  <c r="CC129" i="43"/>
  <c r="CB129" i="43"/>
  <c r="CA129" i="43"/>
  <c r="BZ129" i="43"/>
  <c r="BY129" i="43"/>
  <c r="CG122" i="43"/>
  <c r="CF122" i="43"/>
  <c r="CE122" i="43"/>
  <c r="CD122" i="43"/>
  <c r="CC122" i="43"/>
  <c r="CB122" i="43"/>
  <c r="CA122" i="43"/>
  <c r="BZ122" i="43"/>
  <c r="BY122" i="43"/>
  <c r="CG113" i="43"/>
  <c r="CF113" i="43"/>
  <c r="CE113" i="43"/>
  <c r="CD113" i="43"/>
  <c r="CC113" i="43"/>
  <c r="CB113" i="43"/>
  <c r="CA113" i="43"/>
  <c r="BZ113" i="43"/>
  <c r="BY113" i="43"/>
  <c r="CG106" i="43"/>
  <c r="CF106" i="43"/>
  <c r="CE106" i="43"/>
  <c r="CD106" i="43"/>
  <c r="CC106" i="43"/>
  <c r="CB106" i="43"/>
  <c r="CA106" i="43"/>
  <c r="BZ106" i="43"/>
  <c r="BY106" i="43"/>
  <c r="CG97" i="43"/>
  <c r="CF97" i="43"/>
  <c r="CE97" i="43"/>
  <c r="CD97" i="43"/>
  <c r="CC97" i="43"/>
  <c r="CB97" i="43"/>
  <c r="CA97" i="43"/>
  <c r="BZ97" i="43"/>
  <c r="BY97" i="43"/>
  <c r="CG90" i="43"/>
  <c r="CF90" i="43"/>
  <c r="CE90" i="43"/>
  <c r="CD90" i="43"/>
  <c r="CC90" i="43"/>
  <c r="CB90" i="43"/>
  <c r="CA90" i="43"/>
  <c r="BZ90" i="43"/>
  <c r="BY90" i="43"/>
  <c r="CG81" i="43"/>
  <c r="CF81" i="43"/>
  <c r="CE81" i="43"/>
  <c r="CD81" i="43"/>
  <c r="CC81" i="43"/>
  <c r="CB81" i="43"/>
  <c r="CA81" i="43"/>
  <c r="BZ81" i="43"/>
  <c r="BY81" i="43"/>
  <c r="CG74" i="43"/>
  <c r="CF74" i="43"/>
  <c r="CE74" i="43"/>
  <c r="CD74" i="43"/>
  <c r="CC74" i="43"/>
  <c r="CB74" i="43"/>
  <c r="CA74" i="43"/>
  <c r="BZ74" i="43"/>
  <c r="BY74" i="43"/>
  <c r="CG65" i="43"/>
  <c r="CF65" i="43"/>
  <c r="CE65" i="43"/>
  <c r="CD65" i="43"/>
  <c r="CC65" i="43"/>
  <c r="CB65" i="43"/>
  <c r="CA65" i="43"/>
  <c r="BZ65" i="43"/>
  <c r="BY65" i="43"/>
  <c r="CG58" i="43"/>
  <c r="CF58" i="43"/>
  <c r="CE58" i="43"/>
  <c r="CD58" i="43"/>
  <c r="CC58" i="43"/>
  <c r="CB58" i="43"/>
  <c r="CA58" i="43"/>
  <c r="BZ58" i="43"/>
  <c r="BY58" i="43"/>
  <c r="CG49" i="43"/>
  <c r="CF49" i="43"/>
  <c r="CE49" i="43"/>
  <c r="CD49" i="43"/>
  <c r="CC49" i="43"/>
  <c r="CB49" i="43"/>
  <c r="CA49" i="43"/>
  <c r="BZ49" i="43"/>
  <c r="BY49" i="43"/>
  <c r="CG42" i="43"/>
  <c r="CF42" i="43"/>
  <c r="CE42" i="43"/>
  <c r="CD42" i="43"/>
  <c r="CC42" i="43"/>
  <c r="CB42" i="43"/>
  <c r="CA42" i="43"/>
  <c r="BZ42" i="43"/>
  <c r="BY42" i="43"/>
  <c r="CG33" i="43"/>
  <c r="CF33" i="43"/>
  <c r="CE33" i="43"/>
  <c r="CD33" i="43"/>
  <c r="CC33" i="43"/>
  <c r="CB33" i="43"/>
  <c r="CA33" i="43"/>
  <c r="BZ33" i="43"/>
  <c r="BY33" i="43"/>
  <c r="CG26" i="43"/>
  <c r="CF26" i="43"/>
  <c r="CE26" i="43"/>
  <c r="CD26" i="43"/>
  <c r="CC26" i="43"/>
  <c r="CB26" i="43"/>
  <c r="CA26" i="43"/>
  <c r="BZ26" i="43"/>
  <c r="BY26" i="43"/>
  <c r="CG17" i="43"/>
  <c r="CF17" i="43"/>
  <c r="CE17" i="43"/>
  <c r="CD17" i="43"/>
  <c r="CC17" i="43"/>
  <c r="CB17" i="43"/>
  <c r="CA17" i="43"/>
  <c r="BZ17" i="43"/>
  <c r="BY17" i="43"/>
  <c r="BY10" i="43"/>
  <c r="BZ10" i="43"/>
  <c r="CA10" i="43"/>
  <c r="CB10" i="43"/>
  <c r="CC10" i="43"/>
  <c r="CD10" i="43"/>
  <c r="CE10" i="43"/>
  <c r="CF10" i="43"/>
  <c r="CG10" i="43"/>
  <c r="BO154" i="43" l="1"/>
  <c r="BK154" i="43"/>
  <c r="BH161" i="43"/>
  <c r="BL161" i="43"/>
  <c r="BM154" i="43"/>
  <c r="BI154" i="43"/>
  <c r="BL154" i="43"/>
  <c r="BH154" i="43"/>
  <c r="BN154" i="43"/>
  <c r="BJ154" i="43"/>
  <c r="K284" i="42"/>
  <c r="I284" i="42"/>
  <c r="H284" i="42"/>
  <c r="G284" i="42"/>
  <c r="F284" i="42"/>
  <c r="E284" i="42"/>
  <c r="D284" i="42"/>
  <c r="C284" i="42"/>
  <c r="K261" i="42"/>
  <c r="I261" i="42"/>
  <c r="H261" i="42"/>
  <c r="G261" i="42"/>
  <c r="F261" i="42"/>
  <c r="E261" i="42"/>
  <c r="D261" i="42"/>
  <c r="C261" i="42"/>
  <c r="K238" i="42"/>
  <c r="I238" i="42"/>
  <c r="H238" i="42"/>
  <c r="G238" i="42"/>
  <c r="F238" i="42"/>
  <c r="E238" i="42"/>
  <c r="D238" i="42"/>
  <c r="C238" i="42"/>
  <c r="K215" i="42"/>
  <c r="I215" i="42"/>
  <c r="H215" i="42"/>
  <c r="G215" i="42"/>
  <c r="F215" i="42"/>
  <c r="E215" i="42"/>
  <c r="D215" i="42"/>
  <c r="C215" i="42"/>
  <c r="K192" i="42"/>
  <c r="I192" i="42"/>
  <c r="H192" i="42"/>
  <c r="G192" i="42"/>
  <c r="F192" i="42"/>
  <c r="E192" i="42"/>
  <c r="D192" i="42"/>
  <c r="C192" i="42"/>
  <c r="K169" i="42"/>
  <c r="I169" i="42"/>
  <c r="H169" i="42"/>
  <c r="G169" i="42"/>
  <c r="F169" i="42"/>
  <c r="E169" i="42"/>
  <c r="D169" i="42"/>
  <c r="C169" i="42"/>
  <c r="K146" i="42"/>
  <c r="I146" i="42"/>
  <c r="H146" i="42"/>
  <c r="G146" i="42"/>
  <c r="F146" i="42"/>
  <c r="E146" i="42"/>
  <c r="D146" i="42"/>
  <c r="C146" i="42"/>
  <c r="K123" i="42"/>
  <c r="I123" i="42"/>
  <c r="H123" i="42"/>
  <c r="G123" i="42"/>
  <c r="F123" i="42"/>
  <c r="E123" i="42"/>
  <c r="D123" i="42"/>
  <c r="C123" i="42"/>
  <c r="K100" i="42"/>
  <c r="I100" i="42"/>
  <c r="H100" i="42"/>
  <c r="G100" i="42"/>
  <c r="F100" i="42"/>
  <c r="E100" i="42"/>
  <c r="D100" i="42"/>
  <c r="C100" i="42"/>
  <c r="K77" i="42"/>
  <c r="I77" i="42"/>
  <c r="H77" i="42"/>
  <c r="G77" i="42"/>
  <c r="F77" i="42"/>
  <c r="E77" i="42"/>
  <c r="D77" i="42"/>
  <c r="C77" i="42"/>
  <c r="K54" i="42"/>
  <c r="I54" i="42"/>
  <c r="H54" i="42"/>
  <c r="G54" i="42"/>
  <c r="F54" i="42"/>
  <c r="E54" i="42"/>
  <c r="D54" i="42"/>
  <c r="C54" i="42"/>
  <c r="K31" i="42"/>
  <c r="I31" i="42"/>
  <c r="H31" i="42"/>
  <c r="G31" i="42"/>
  <c r="F31" i="42"/>
  <c r="E31" i="42"/>
  <c r="D31" i="42"/>
  <c r="C31" i="42"/>
  <c r="D8" i="42"/>
  <c r="E8" i="42"/>
  <c r="F8" i="42"/>
  <c r="G8" i="42"/>
  <c r="H8" i="42"/>
  <c r="I8" i="42"/>
  <c r="K8" i="42"/>
  <c r="C8" i="42"/>
  <c r="AR321" i="42"/>
  <c r="AS321" i="42"/>
  <c r="AT321" i="42"/>
  <c r="AU321" i="42"/>
  <c r="AV321" i="42"/>
  <c r="AW321" i="42"/>
  <c r="AX321" i="42"/>
  <c r="AZ321" i="42"/>
  <c r="BB321" i="42"/>
  <c r="BD321" i="42"/>
  <c r="AR314" i="42"/>
  <c r="AS314" i="42"/>
  <c r="AT314" i="42"/>
  <c r="AU314" i="42"/>
  <c r="AV314" i="42"/>
  <c r="AW314" i="42"/>
  <c r="AX314" i="42"/>
  <c r="AZ314" i="42"/>
  <c r="BB314" i="42"/>
  <c r="BD314" i="42"/>
  <c r="AR307" i="42"/>
  <c r="AS307" i="42"/>
  <c r="AT307" i="42"/>
  <c r="AU307" i="42"/>
  <c r="AV307" i="42"/>
  <c r="AW307" i="42"/>
  <c r="AX307" i="42"/>
  <c r="AZ307" i="42"/>
  <c r="BB307" i="42"/>
  <c r="BD307" i="42"/>
  <c r="BS303" i="42"/>
  <c r="BS304" i="42"/>
  <c r="BS305" i="42"/>
  <c r="BS306" i="42"/>
  <c r="BS307" i="42"/>
  <c r="BS308" i="42"/>
  <c r="BS309" i="42"/>
  <c r="BS310" i="42"/>
  <c r="BS311" i="42"/>
  <c r="BS312" i="42"/>
  <c r="BS313" i="42"/>
  <c r="BS314" i="42"/>
  <c r="BS315" i="42"/>
  <c r="BS316" i="42"/>
  <c r="BS317" i="42"/>
  <c r="BS318" i="42"/>
  <c r="BS319" i="42"/>
  <c r="BS320" i="42"/>
  <c r="BS321" i="42"/>
  <c r="BS322" i="42"/>
  <c r="BS323" i="42"/>
  <c r="BL321" i="42"/>
  <c r="BM321" i="42"/>
  <c r="BN321" i="42"/>
  <c r="BO321" i="42"/>
  <c r="BP321" i="42"/>
  <c r="BQ321" i="42"/>
  <c r="BR321" i="42"/>
  <c r="BT321" i="42"/>
  <c r="BU321" i="42"/>
  <c r="BV321" i="42"/>
  <c r="BX321" i="42"/>
  <c r="BL314" i="42"/>
  <c r="BM314" i="42"/>
  <c r="BN314" i="42"/>
  <c r="BO314" i="42"/>
  <c r="BP314" i="42"/>
  <c r="BQ314" i="42"/>
  <c r="BR314" i="42"/>
  <c r="BT314" i="42"/>
  <c r="BU314" i="42"/>
  <c r="BV314" i="42"/>
  <c r="BX314" i="42"/>
  <c r="BL307" i="42"/>
  <c r="BM307" i="42"/>
  <c r="BN307" i="42"/>
  <c r="BO307" i="42"/>
  <c r="BP307" i="42"/>
  <c r="BQ307" i="42"/>
  <c r="BR307" i="42"/>
  <c r="BT307" i="42"/>
  <c r="BU307" i="42"/>
  <c r="BV307" i="42"/>
  <c r="BX307" i="42"/>
  <c r="AV148" i="43" l="1"/>
  <c r="AV150" i="43"/>
  <c r="AV151" i="43"/>
  <c r="AV152" i="43"/>
  <c r="AV153" i="43"/>
  <c r="AV154" i="43"/>
  <c r="AV155" i="43"/>
  <c r="N195" i="42" l="1"/>
  <c r="L195" i="42"/>
  <c r="M195" i="42"/>
  <c r="K26" i="47" l="1"/>
  <c r="K53" i="47" s="1"/>
  <c r="K26" i="70"/>
  <c r="K53" i="70" s="1"/>
  <c r="K82" i="70" l="1"/>
  <c r="CK26" i="43"/>
  <c r="CK90" i="43"/>
  <c r="CK49" i="43"/>
  <c r="CK113" i="43"/>
  <c r="CK10" i="43"/>
  <c r="CK74" i="43"/>
  <c r="CK138" i="43"/>
  <c r="CK33" i="43"/>
  <c r="CK97" i="43"/>
  <c r="CK17" i="43"/>
  <c r="CK81" i="43"/>
  <c r="CK145" i="43"/>
  <c r="CK42" i="43"/>
  <c r="CK106" i="43"/>
  <c r="CK65" i="43"/>
  <c r="CK129" i="43"/>
  <c r="CK58" i="43"/>
  <c r="CK122" i="43"/>
  <c r="CI145" i="43"/>
  <c r="BS145" i="43"/>
  <c r="BP145" i="43"/>
  <c r="BS138" i="43"/>
  <c r="BP138" i="43"/>
  <c r="BS129" i="43"/>
  <c r="BP129" i="43"/>
  <c r="BS122" i="43"/>
  <c r="BP122" i="43"/>
  <c r="BS113" i="43"/>
  <c r="BP113" i="43"/>
  <c r="BS106" i="43"/>
  <c r="BP106" i="43"/>
  <c r="BS97" i="43"/>
  <c r="BP97" i="43"/>
  <c r="BS90" i="43"/>
  <c r="BP90" i="43"/>
  <c r="BS81" i="43"/>
  <c r="BP81" i="43"/>
  <c r="BS74" i="43"/>
  <c r="BP74" i="43"/>
  <c r="BS65" i="43"/>
  <c r="BP65" i="43"/>
  <c r="BS58" i="43"/>
  <c r="BP58" i="43"/>
  <c r="BS49" i="43"/>
  <c r="BP49" i="43"/>
  <c r="BS42" i="43"/>
  <c r="BP42" i="43"/>
  <c r="BS33" i="43"/>
  <c r="BP33" i="43"/>
  <c r="BS26" i="43"/>
  <c r="BP26" i="43"/>
  <c r="BS17" i="43"/>
  <c r="BP17" i="43"/>
  <c r="BS10" i="43"/>
  <c r="BP10" i="43"/>
  <c r="O39" i="43" l="1"/>
  <c r="O71" i="43"/>
  <c r="O103" i="43"/>
  <c r="O135" i="43"/>
  <c r="O7" i="43"/>
  <c r="O23" i="43"/>
  <c r="O55" i="43"/>
  <c r="O87" i="43"/>
  <c r="O119" i="43"/>
  <c r="AG103" i="43"/>
  <c r="AG107" i="43"/>
  <c r="AG23" i="43"/>
  <c r="AG27" i="43"/>
  <c r="AG7" i="43"/>
  <c r="AG11" i="43"/>
  <c r="AG135" i="43"/>
  <c r="AG139" i="43"/>
  <c r="AG87" i="43"/>
  <c r="AG91" i="43"/>
  <c r="AG55" i="43"/>
  <c r="AG59" i="43"/>
  <c r="AG71" i="43"/>
  <c r="AG75" i="43"/>
  <c r="AG119" i="43"/>
  <c r="AG123" i="43"/>
  <c r="AG39" i="43"/>
  <c r="AG43" i="43"/>
  <c r="BS154" i="43"/>
  <c r="BP161" i="43"/>
  <c r="BS161" i="43"/>
  <c r="AJ194" i="43" s="1"/>
  <c r="BP154" i="43"/>
  <c r="H19" i="53" l="1"/>
  <c r="H42" i="53" s="1"/>
  <c r="H8" i="71"/>
  <c r="K19" i="53"/>
  <c r="K42" i="53" s="1"/>
  <c r="K8" i="71"/>
  <c r="F19" i="53"/>
  <c r="F42" i="53" s="1"/>
  <c r="F8" i="71"/>
  <c r="I19" i="53"/>
  <c r="I42" i="53" s="1"/>
  <c r="I8" i="71"/>
  <c r="D19" i="53"/>
  <c r="D42" i="53" s="1"/>
  <c r="D8" i="71"/>
  <c r="G19" i="53"/>
  <c r="G42" i="53" s="1"/>
  <c r="G8" i="71"/>
  <c r="J19" i="53"/>
  <c r="J42" i="53" s="1"/>
  <c r="J8" i="71"/>
  <c r="M8" i="53"/>
  <c r="C8" i="71"/>
  <c r="E19" i="53"/>
  <c r="E42" i="53" s="1"/>
  <c r="E8" i="71"/>
  <c r="AJ185" i="43"/>
  <c r="AJ203" i="43" s="1"/>
  <c r="AJ176" i="43"/>
  <c r="O151" i="43"/>
  <c r="M77" i="42"/>
  <c r="L261" i="42"/>
  <c r="M169" i="42"/>
  <c r="M261" i="42"/>
  <c r="M100" i="42"/>
  <c r="M146" i="42"/>
  <c r="M238" i="42"/>
  <c r="M54" i="42"/>
  <c r="L123" i="42"/>
  <c r="M215" i="42"/>
  <c r="L77" i="42"/>
  <c r="M284" i="42"/>
  <c r="L169" i="42"/>
  <c r="L31" i="42"/>
  <c r="L100" i="42"/>
  <c r="L146" i="42"/>
  <c r="L8" i="42"/>
  <c r="M123" i="42"/>
  <c r="L192" i="42"/>
  <c r="L284" i="42"/>
  <c r="M8" i="42"/>
  <c r="M192" i="42"/>
  <c r="M31" i="42"/>
  <c r="L238" i="42"/>
  <c r="L54" i="42"/>
  <c r="L215" i="42"/>
  <c r="C19" i="53" l="1"/>
  <c r="L8" i="53"/>
  <c r="M19" i="53"/>
  <c r="L19" i="53"/>
  <c r="C42" i="53"/>
  <c r="M23" i="70"/>
  <c r="M50" i="70" s="1"/>
  <c r="O23" i="70"/>
  <c r="O50" i="70" s="1"/>
  <c r="I23" i="70"/>
  <c r="I50" i="70" s="1"/>
  <c r="N23" i="70"/>
  <c r="N50" i="70" s="1"/>
  <c r="J23" i="70"/>
  <c r="J50" i="70" s="1"/>
  <c r="L23" i="70"/>
  <c r="L50" i="70" s="1"/>
  <c r="K23" i="70"/>
  <c r="K50" i="70" s="1"/>
  <c r="H23" i="70"/>
  <c r="H50" i="70" s="1"/>
  <c r="G23" i="70"/>
  <c r="G50" i="70" s="1"/>
  <c r="D50" i="70"/>
  <c r="F23" i="70"/>
  <c r="F50" i="70" s="1"/>
  <c r="E50" i="70"/>
  <c r="CK148" i="43"/>
  <c r="CK149" i="43"/>
  <c r="CK150" i="43"/>
  <c r="CK151" i="43"/>
  <c r="CK153" i="43"/>
  <c r="CK155" i="43"/>
  <c r="CK156" i="43"/>
  <c r="CK157" i="43"/>
  <c r="CK158" i="43"/>
  <c r="CK160" i="43"/>
  <c r="CF148" i="43"/>
  <c r="CF149" i="43"/>
  <c r="CF150" i="43"/>
  <c r="CF151" i="43"/>
  <c r="CF153" i="43"/>
  <c r="CF154" i="43"/>
  <c r="CF155" i="43"/>
  <c r="CF156" i="43"/>
  <c r="CF157" i="43"/>
  <c r="CF158" i="43"/>
  <c r="CF160" i="43"/>
  <c r="CF161" i="43"/>
  <c r="BN155" i="43"/>
  <c r="AE189" i="43" s="1"/>
  <c r="BN156" i="43"/>
  <c r="AE190" i="43" s="1"/>
  <c r="BN157" i="43"/>
  <c r="AE191" i="43" s="1"/>
  <c r="BN158" i="43"/>
  <c r="AE192" i="43" s="1"/>
  <c r="BN160" i="43"/>
  <c r="AE193" i="43" s="1"/>
  <c r="AE194" i="43"/>
  <c r="BN148" i="43"/>
  <c r="BN149" i="43"/>
  <c r="BN150" i="43"/>
  <c r="AE182" i="43" s="1"/>
  <c r="BN151" i="43"/>
  <c r="AE183" i="43" s="1"/>
  <c r="BN153" i="43"/>
  <c r="AE185" i="43"/>
  <c r="N138" i="43"/>
  <c r="K11" i="71" s="1"/>
  <c r="N140" i="43"/>
  <c r="N124" i="43"/>
  <c r="N106" i="43"/>
  <c r="I11" i="71" s="1"/>
  <c r="N108" i="43"/>
  <c r="N90" i="43"/>
  <c r="H11" i="71" s="1"/>
  <c r="N92" i="43"/>
  <c r="N74" i="43"/>
  <c r="G11" i="71" s="1"/>
  <c r="N76" i="43"/>
  <c r="N58" i="43"/>
  <c r="F11" i="71" s="1"/>
  <c r="N60" i="43"/>
  <c r="N42" i="43"/>
  <c r="E11" i="71" s="1"/>
  <c r="N44" i="43"/>
  <c r="N26" i="43"/>
  <c r="D11" i="71" s="1"/>
  <c r="N28" i="43"/>
  <c r="BA148" i="43"/>
  <c r="BA150" i="43"/>
  <c r="BA151" i="43"/>
  <c r="BA152" i="43"/>
  <c r="BA153" i="43"/>
  <c r="BA154" i="43"/>
  <c r="BA155" i="43"/>
  <c r="G79" i="70" l="1"/>
  <c r="D24" i="53"/>
  <c r="D47" i="53" s="1"/>
  <c r="I24" i="53"/>
  <c r="I47" i="53" s="1"/>
  <c r="L42" i="53"/>
  <c r="M42" i="53"/>
  <c r="F24" i="53"/>
  <c r="F47" i="53" s="1"/>
  <c r="J24" i="53"/>
  <c r="J47" i="53" s="1"/>
  <c r="K24" i="53"/>
  <c r="K47" i="53" s="1"/>
  <c r="H24" i="53"/>
  <c r="H47" i="53" s="1"/>
  <c r="E24" i="53"/>
  <c r="E47" i="53" s="1"/>
  <c r="G24" i="53"/>
  <c r="G47" i="53" s="1"/>
  <c r="F79" i="70"/>
  <c r="AJ155" i="43"/>
  <c r="AI328" i="42"/>
  <c r="AI355" i="42"/>
  <c r="AI337" i="42"/>
  <c r="AI346" i="42"/>
  <c r="AI327" i="42"/>
  <c r="AI336" i="42"/>
  <c r="AI345" i="42"/>
  <c r="AI354" i="42"/>
  <c r="AI329" i="42"/>
  <c r="AI347" i="42"/>
  <c r="AI356" i="42"/>
  <c r="AI338" i="42"/>
  <c r="E79" i="70"/>
  <c r="O79" i="70"/>
  <c r="N79" i="70"/>
  <c r="I79" i="70"/>
  <c r="D79" i="70"/>
  <c r="H79" i="70"/>
  <c r="K79" i="70"/>
  <c r="L79" i="70"/>
  <c r="J79" i="70"/>
  <c r="M79" i="70"/>
  <c r="AE176" i="43"/>
  <c r="AE172" i="43"/>
  <c r="AE171" i="43"/>
  <c r="AE175" i="43"/>
  <c r="AE181" i="43"/>
  <c r="AE199" i="43" s="1"/>
  <c r="AE180" i="43"/>
  <c r="AE198" i="43" s="1"/>
  <c r="AE173" i="43"/>
  <c r="AE200" i="43"/>
  <c r="AI324" i="42"/>
  <c r="AE174" i="43"/>
  <c r="AE203" i="43"/>
  <c r="AE184" i="43"/>
  <c r="AE202" i="43" s="1"/>
  <c r="AE201" i="43"/>
  <c r="AI325" i="42" l="1"/>
  <c r="AI343" i="42"/>
  <c r="AI352" i="42"/>
  <c r="AI334" i="42"/>
  <c r="AI326" i="42"/>
  <c r="AI335" i="42"/>
  <c r="AI353" i="42"/>
  <c r="AI344" i="42"/>
  <c r="AI342" i="42"/>
  <c r="AI333" i="42"/>
  <c r="AI351" i="42"/>
  <c r="P23" i="70"/>
  <c r="C50" i="70"/>
  <c r="N139" i="43"/>
  <c r="N123" i="43"/>
  <c r="N107" i="43"/>
  <c r="N91" i="43"/>
  <c r="N75" i="43"/>
  <c r="N59" i="43"/>
  <c r="N43" i="43"/>
  <c r="N27" i="43"/>
  <c r="N11" i="43"/>
  <c r="C79" i="70" l="1"/>
  <c r="G23" i="53"/>
  <c r="G46" i="53" s="1"/>
  <c r="D23" i="53"/>
  <c r="D46" i="53" s="1"/>
  <c r="H23" i="53"/>
  <c r="H46" i="53" s="1"/>
  <c r="E23" i="53"/>
  <c r="E46" i="53" s="1"/>
  <c r="I23" i="53"/>
  <c r="I46" i="53" s="1"/>
  <c r="K23" i="53"/>
  <c r="K46" i="53" s="1"/>
  <c r="F23" i="53"/>
  <c r="F46" i="53" s="1"/>
  <c r="J23" i="53"/>
  <c r="J46" i="53" s="1"/>
  <c r="P50" i="70"/>
  <c r="P79" i="70" s="1"/>
  <c r="N155" i="43"/>
  <c r="N137" i="43"/>
  <c r="N121" i="43"/>
  <c r="N105" i="43"/>
  <c r="N89" i="43"/>
  <c r="N73" i="43"/>
  <c r="N57" i="43"/>
  <c r="N41" i="43"/>
  <c r="N24" i="43"/>
  <c r="N25" i="43"/>
  <c r="D20" i="53" l="1"/>
  <c r="D43" i="53" s="1"/>
  <c r="H21" i="53"/>
  <c r="H44" i="53" s="1"/>
  <c r="F21" i="53"/>
  <c r="F44" i="53" s="1"/>
  <c r="C23" i="53"/>
  <c r="M12" i="53"/>
  <c r="L12" i="53"/>
  <c r="E21" i="53"/>
  <c r="E44" i="53" s="1"/>
  <c r="I21" i="53"/>
  <c r="I44" i="53" s="1"/>
  <c r="J21" i="53"/>
  <c r="J44" i="53" s="1"/>
  <c r="D21" i="53"/>
  <c r="D44" i="53" s="1"/>
  <c r="G21" i="53"/>
  <c r="G44" i="53" s="1"/>
  <c r="K21" i="53"/>
  <c r="K44" i="53" s="1"/>
  <c r="N136" i="43"/>
  <c r="N120" i="43"/>
  <c r="N104" i="43"/>
  <c r="N88" i="43"/>
  <c r="N72" i="43"/>
  <c r="N56" i="43"/>
  <c r="N40" i="43"/>
  <c r="I20" i="53" l="1"/>
  <c r="I43" i="53" s="1"/>
  <c r="K20" i="53"/>
  <c r="K43" i="53" s="1"/>
  <c r="E20" i="53"/>
  <c r="E43" i="53" s="1"/>
  <c r="F20" i="53"/>
  <c r="F43" i="53" s="1"/>
  <c r="J20" i="53"/>
  <c r="J43" i="53" s="1"/>
  <c r="G20" i="53"/>
  <c r="G43" i="53" s="1"/>
  <c r="H20" i="53"/>
  <c r="H43" i="53" s="1"/>
  <c r="L23" i="53"/>
  <c r="C46" i="53"/>
  <c r="M23" i="53"/>
  <c r="J31" i="42"/>
  <c r="J123" i="42"/>
  <c r="J215" i="42"/>
  <c r="J54" i="42"/>
  <c r="J238" i="42"/>
  <c r="J146" i="42"/>
  <c r="J8" i="42"/>
  <c r="J284" i="42"/>
  <c r="J192" i="42"/>
  <c r="J100" i="42"/>
  <c r="J261" i="42"/>
  <c r="J169" i="42"/>
  <c r="J77" i="42"/>
  <c r="L46" i="53" l="1"/>
  <c r="M46" i="53"/>
  <c r="N8" i="43"/>
  <c r="N9" i="43"/>
  <c r="N10" i="43"/>
  <c r="C11" i="71" s="1"/>
  <c r="N12" i="43"/>
  <c r="N283" i="42"/>
  <c r="N287" i="42"/>
  <c r="N288" i="42"/>
  <c r="N289" i="42"/>
  <c r="N260" i="42"/>
  <c r="N264" i="42"/>
  <c r="N265" i="42"/>
  <c r="N266" i="42"/>
  <c r="N237" i="42"/>
  <c r="N241" i="42"/>
  <c r="N242" i="42"/>
  <c r="N243" i="42"/>
  <c r="N214" i="42"/>
  <c r="N218" i="42"/>
  <c r="N219" i="42"/>
  <c r="N220" i="42"/>
  <c r="N191" i="42"/>
  <c r="N196" i="42"/>
  <c r="N197" i="42"/>
  <c r="N168" i="42"/>
  <c r="N172" i="42"/>
  <c r="N173" i="42"/>
  <c r="N174" i="42"/>
  <c r="N145" i="42"/>
  <c r="N149" i="42"/>
  <c r="N150" i="42"/>
  <c r="N151" i="42"/>
  <c r="N122" i="42"/>
  <c r="N126" i="42"/>
  <c r="N127" i="42"/>
  <c r="N128" i="42"/>
  <c r="N99" i="42"/>
  <c r="N103" i="42"/>
  <c r="N104" i="42"/>
  <c r="N105" i="42"/>
  <c r="N76" i="42"/>
  <c r="N80" i="42"/>
  <c r="N81" i="42"/>
  <c r="N82" i="42"/>
  <c r="N53" i="42"/>
  <c r="N57" i="42"/>
  <c r="N58" i="42"/>
  <c r="N59" i="42"/>
  <c r="N30" i="42"/>
  <c r="N34" i="42"/>
  <c r="N35" i="42"/>
  <c r="N36" i="42"/>
  <c r="N7" i="42"/>
  <c r="N11" i="42"/>
  <c r="N12" i="42"/>
  <c r="N13" i="42"/>
  <c r="BX303" i="42"/>
  <c r="BX304" i="42"/>
  <c r="BX305" i="42"/>
  <c r="BX306" i="42"/>
  <c r="BX308" i="42"/>
  <c r="BX309" i="42"/>
  <c r="BX310" i="42"/>
  <c r="BX311" i="42"/>
  <c r="BX312" i="42"/>
  <c r="BX313" i="42"/>
  <c r="BX315" i="42"/>
  <c r="BX316" i="42"/>
  <c r="BX317" i="42"/>
  <c r="BX318" i="42"/>
  <c r="BX319" i="42"/>
  <c r="BX320" i="42"/>
  <c r="BX322" i="42"/>
  <c r="BX323" i="42"/>
  <c r="BD303" i="42"/>
  <c r="BD304" i="42"/>
  <c r="BD305" i="42"/>
  <c r="BD306" i="42"/>
  <c r="BD308" i="42"/>
  <c r="BD309" i="42"/>
  <c r="BD310" i="42"/>
  <c r="AJ342" i="42" s="1"/>
  <c r="BD311" i="42"/>
  <c r="AJ343" i="42" s="1"/>
  <c r="BD312" i="42"/>
  <c r="AJ344" i="42" s="1"/>
  <c r="BD313" i="42"/>
  <c r="AJ345" i="42" s="1"/>
  <c r="BD315" i="42"/>
  <c r="AJ346" i="42" s="1"/>
  <c r="BD316" i="42"/>
  <c r="AJ347" i="42" s="1"/>
  <c r="BD317" i="42"/>
  <c r="AJ351" i="42" s="1"/>
  <c r="BD318" i="42"/>
  <c r="AJ352" i="42" s="1"/>
  <c r="BD319" i="42"/>
  <c r="AJ353" i="42" s="1"/>
  <c r="BD320" i="42"/>
  <c r="AJ354" i="42" s="1"/>
  <c r="BD322" i="42"/>
  <c r="AJ355" i="42" s="1"/>
  <c r="BD323" i="42"/>
  <c r="AJ356" i="42" s="1"/>
  <c r="BS155" i="43"/>
  <c r="AJ189" i="43" s="1"/>
  <c r="BS156" i="43"/>
  <c r="AJ190" i="43" s="1"/>
  <c r="BS157" i="43"/>
  <c r="AJ191" i="43" s="1"/>
  <c r="BS158" i="43"/>
  <c r="AJ192" i="43" s="1"/>
  <c r="BS160" i="43"/>
  <c r="AJ193" i="43" s="1"/>
  <c r="BS148" i="43"/>
  <c r="BS149" i="43"/>
  <c r="BS150" i="43"/>
  <c r="BS151" i="43"/>
  <c r="BS153" i="43"/>
  <c r="AI148" i="43"/>
  <c r="AI152" i="43"/>
  <c r="AI153" i="43"/>
  <c r="AI149" i="43"/>
  <c r="AI154" i="43"/>
  <c r="AI156" i="43"/>
  <c r="G27" i="47" l="1"/>
  <c r="G54" i="47" s="1"/>
  <c r="H28" i="47"/>
  <c r="H55" i="47" s="1"/>
  <c r="L27" i="47"/>
  <c r="L54" i="47" s="1"/>
  <c r="M28" i="47"/>
  <c r="M55" i="47" s="1"/>
  <c r="O26" i="47"/>
  <c r="O53" i="47" s="1"/>
  <c r="D22" i="47"/>
  <c r="D49" i="47" s="1"/>
  <c r="E28" i="47"/>
  <c r="E55" i="47" s="1"/>
  <c r="H27" i="47"/>
  <c r="H54" i="47" s="1"/>
  <c r="I28" i="47"/>
  <c r="I55" i="47" s="1"/>
  <c r="L26" i="47"/>
  <c r="L53" i="47" s="1"/>
  <c r="M27" i="47"/>
  <c r="M54" i="47" s="1"/>
  <c r="M22" i="47"/>
  <c r="M49" i="47" s="1"/>
  <c r="C21" i="53"/>
  <c r="M10" i="53"/>
  <c r="L10" i="53"/>
  <c r="D26" i="47"/>
  <c r="D53" i="47" s="1"/>
  <c r="E27" i="47"/>
  <c r="E54" i="47" s="1"/>
  <c r="E22" i="47"/>
  <c r="E49" i="47" s="1"/>
  <c r="F28" i="47"/>
  <c r="F55" i="47" s="1"/>
  <c r="H26" i="47"/>
  <c r="H53" i="47" s="1"/>
  <c r="I27" i="47"/>
  <c r="I54" i="47" s="1"/>
  <c r="I22" i="47"/>
  <c r="I49" i="47" s="1"/>
  <c r="J28" i="47"/>
  <c r="J55" i="47" s="1"/>
  <c r="M26" i="47"/>
  <c r="M53" i="47" s="1"/>
  <c r="N27" i="47"/>
  <c r="N54" i="47" s="1"/>
  <c r="N22" i="47"/>
  <c r="N49" i="47" s="1"/>
  <c r="O28" i="47"/>
  <c r="O55" i="47" s="1"/>
  <c r="C20" i="53"/>
  <c r="M9" i="53"/>
  <c r="L9" i="53"/>
  <c r="D28" i="47"/>
  <c r="D55" i="47" s="1"/>
  <c r="F26" i="47"/>
  <c r="F53" i="47" s="1"/>
  <c r="G22" i="47"/>
  <c r="G49" i="47" s="1"/>
  <c r="J26" i="47"/>
  <c r="J53" i="47" s="1"/>
  <c r="K27" i="47"/>
  <c r="K54" i="47" s="1"/>
  <c r="L22" i="47"/>
  <c r="L49" i="47" s="1"/>
  <c r="D27" i="47"/>
  <c r="D54" i="47" s="1"/>
  <c r="G26" i="47"/>
  <c r="G53" i="47" s="1"/>
  <c r="H22" i="47"/>
  <c r="H49" i="47" s="1"/>
  <c r="N28" i="47"/>
  <c r="N55" i="47" s="1"/>
  <c r="E26" i="47"/>
  <c r="E53" i="47" s="1"/>
  <c r="F27" i="47"/>
  <c r="F54" i="47" s="1"/>
  <c r="F22" i="47"/>
  <c r="F49" i="47" s="1"/>
  <c r="G28" i="47"/>
  <c r="G55" i="47" s="1"/>
  <c r="I26" i="47"/>
  <c r="I53" i="47" s="1"/>
  <c r="J27" i="47"/>
  <c r="J54" i="47" s="1"/>
  <c r="J22" i="47"/>
  <c r="J49" i="47" s="1"/>
  <c r="K28" i="47"/>
  <c r="K55" i="47" s="1"/>
  <c r="K22" i="47"/>
  <c r="K49" i="47" s="1"/>
  <c r="L28" i="47"/>
  <c r="L55" i="47" s="1"/>
  <c r="N26" i="47"/>
  <c r="N53" i="47" s="1"/>
  <c r="O27" i="47"/>
  <c r="O54" i="47" s="1"/>
  <c r="O22" i="47"/>
  <c r="O49" i="47" s="1"/>
  <c r="C24" i="53"/>
  <c r="M13" i="53"/>
  <c r="L13" i="53"/>
  <c r="AJ182" i="43"/>
  <c r="AJ200" i="43" s="1"/>
  <c r="AJ173" i="43"/>
  <c r="AJ338" i="42"/>
  <c r="AJ365" i="42" s="1"/>
  <c r="AJ329" i="42"/>
  <c r="AJ181" i="43"/>
  <c r="AJ199" i="43" s="1"/>
  <c r="AJ172" i="43"/>
  <c r="AJ337" i="42"/>
  <c r="AJ364" i="42" s="1"/>
  <c r="AJ328" i="42"/>
  <c r="AJ333" i="42"/>
  <c r="AJ324" i="42"/>
  <c r="AI172" i="43"/>
  <c r="AI190" i="43"/>
  <c r="AI181" i="43"/>
  <c r="AJ184" i="43"/>
  <c r="AJ202" i="43" s="1"/>
  <c r="AJ175" i="43"/>
  <c r="AJ180" i="43"/>
  <c r="AJ198" i="43" s="1"/>
  <c r="AJ171" i="43"/>
  <c r="AJ336" i="42"/>
  <c r="AJ363" i="42" s="1"/>
  <c r="AJ327" i="42"/>
  <c r="AJ334" i="42"/>
  <c r="AJ361" i="42" s="1"/>
  <c r="AJ325" i="42"/>
  <c r="AI171" i="43"/>
  <c r="AI189" i="43"/>
  <c r="AI180" i="43"/>
  <c r="AJ183" i="43"/>
  <c r="AJ201" i="43" s="1"/>
  <c r="AJ174" i="43"/>
  <c r="AJ335" i="42"/>
  <c r="AJ362" i="42" s="1"/>
  <c r="AJ326" i="42"/>
  <c r="AJ360" i="42"/>
  <c r="N152" i="43"/>
  <c r="N156" i="43"/>
  <c r="N150" i="43"/>
  <c r="N154" i="43"/>
  <c r="N149" i="43"/>
  <c r="N153" i="43"/>
  <c r="N148" i="43"/>
  <c r="AI360" i="42"/>
  <c r="AI363" i="42"/>
  <c r="AI364" i="42"/>
  <c r="AI362" i="42"/>
  <c r="AI365" i="42"/>
  <c r="AI361" i="42"/>
  <c r="CK161" i="43"/>
  <c r="CK154" i="43"/>
  <c r="N309" i="42"/>
  <c r="N310" i="42"/>
  <c r="N308" i="42"/>
  <c r="N307" i="42"/>
  <c r="N306" i="42"/>
  <c r="N305" i="42"/>
  <c r="N312" i="42"/>
  <c r="N304" i="42"/>
  <c r="N311" i="42"/>
  <c r="N303" i="42"/>
  <c r="AI151" i="43"/>
  <c r="AI150" i="43"/>
  <c r="AF313" i="42"/>
  <c r="K195" i="42"/>
  <c r="L122" i="43"/>
  <c r="X156" i="43"/>
  <c r="Y156" i="43"/>
  <c r="Z156" i="43"/>
  <c r="AA156" i="43"/>
  <c r="AB156" i="43"/>
  <c r="AC156" i="43"/>
  <c r="AD156" i="43"/>
  <c r="E135" i="43"/>
  <c r="I119" i="43"/>
  <c r="G103" i="43"/>
  <c r="E87" i="43"/>
  <c r="G23" i="43"/>
  <c r="E7" i="43"/>
  <c r="C7" i="43"/>
  <c r="M287" i="42"/>
  <c r="L287" i="42"/>
  <c r="K287" i="42"/>
  <c r="M264" i="42"/>
  <c r="L264" i="42"/>
  <c r="K264" i="42"/>
  <c r="M241" i="42"/>
  <c r="L241" i="42"/>
  <c r="K241" i="42"/>
  <c r="M218" i="42"/>
  <c r="L218" i="42"/>
  <c r="K218" i="42"/>
  <c r="M172" i="42"/>
  <c r="L172" i="42"/>
  <c r="K172" i="42"/>
  <c r="M149" i="42"/>
  <c r="L149" i="42"/>
  <c r="K149" i="42"/>
  <c r="M126" i="42"/>
  <c r="L126" i="42"/>
  <c r="K126" i="42"/>
  <c r="M103" i="42"/>
  <c r="L103" i="42"/>
  <c r="K103" i="42"/>
  <c r="M80" i="42"/>
  <c r="L80" i="42"/>
  <c r="K80" i="42"/>
  <c r="M57" i="42"/>
  <c r="L57" i="42"/>
  <c r="K57" i="42"/>
  <c r="M34" i="42"/>
  <c r="L34" i="42"/>
  <c r="K34" i="42"/>
  <c r="M11" i="42"/>
  <c r="L11" i="42"/>
  <c r="K11" i="42"/>
  <c r="J120" i="43"/>
  <c r="M138" i="43"/>
  <c r="M122" i="43"/>
  <c r="M106" i="43"/>
  <c r="M90" i="43"/>
  <c r="M74" i="43"/>
  <c r="M58" i="43"/>
  <c r="M42" i="43"/>
  <c r="M26" i="43"/>
  <c r="M10" i="43"/>
  <c r="L138" i="43"/>
  <c r="L106" i="43"/>
  <c r="L90" i="43"/>
  <c r="L74" i="43"/>
  <c r="L58" i="43"/>
  <c r="L42" i="43"/>
  <c r="L10" i="43"/>
  <c r="K138" i="43"/>
  <c r="K122" i="43"/>
  <c r="K106" i="43"/>
  <c r="K90" i="43"/>
  <c r="K74" i="43"/>
  <c r="K58" i="43"/>
  <c r="K42" i="43"/>
  <c r="K26" i="43"/>
  <c r="K288" i="42"/>
  <c r="K283" i="42"/>
  <c r="K265" i="42"/>
  <c r="K260" i="42"/>
  <c r="K242" i="42"/>
  <c r="K237" i="42"/>
  <c r="K219" i="42"/>
  <c r="K214" i="42"/>
  <c r="K196" i="42"/>
  <c r="K191" i="42"/>
  <c r="K173" i="42"/>
  <c r="K168" i="42"/>
  <c r="K150" i="42"/>
  <c r="K145" i="42"/>
  <c r="K127" i="42"/>
  <c r="K122" i="42"/>
  <c r="K104" i="42"/>
  <c r="K99" i="42"/>
  <c r="K81" i="42"/>
  <c r="K76" i="42"/>
  <c r="K58" i="42"/>
  <c r="K53" i="42"/>
  <c r="K35" i="42"/>
  <c r="K30" i="42"/>
  <c r="K12" i="42"/>
  <c r="K7" i="42"/>
  <c r="L288" i="42"/>
  <c r="L283" i="42"/>
  <c r="L265" i="42"/>
  <c r="L260" i="42"/>
  <c r="L242" i="42"/>
  <c r="L237" i="42"/>
  <c r="L219" i="42"/>
  <c r="L214" i="42"/>
  <c r="L196" i="42"/>
  <c r="L191" i="42"/>
  <c r="L173" i="42"/>
  <c r="L168" i="42"/>
  <c r="L150" i="42"/>
  <c r="L145" i="42"/>
  <c r="L127" i="42"/>
  <c r="L122" i="42"/>
  <c r="L104" i="42"/>
  <c r="L99" i="42"/>
  <c r="L81" i="42"/>
  <c r="L76" i="42"/>
  <c r="L58" i="42"/>
  <c r="L35" i="42"/>
  <c r="L30" i="42"/>
  <c r="L7" i="42"/>
  <c r="M288" i="42"/>
  <c r="M283" i="42"/>
  <c r="M265" i="42"/>
  <c r="M260" i="42"/>
  <c r="M242" i="42"/>
  <c r="M237" i="42"/>
  <c r="M219" i="42"/>
  <c r="M214" i="42"/>
  <c r="M196" i="42"/>
  <c r="M191" i="42"/>
  <c r="M173" i="42"/>
  <c r="M168" i="42"/>
  <c r="M150" i="42"/>
  <c r="M127" i="42"/>
  <c r="M122" i="42"/>
  <c r="M104" i="42"/>
  <c r="M99" i="42"/>
  <c r="M81" i="42"/>
  <c r="M58" i="42"/>
  <c r="M53" i="42"/>
  <c r="M30" i="42"/>
  <c r="M12" i="42"/>
  <c r="M7" i="42"/>
  <c r="M289" i="42"/>
  <c r="M266" i="42"/>
  <c r="M243" i="42"/>
  <c r="M220" i="42"/>
  <c r="M197" i="42"/>
  <c r="M174" i="42"/>
  <c r="M151" i="42"/>
  <c r="M128" i="42"/>
  <c r="M105" i="42"/>
  <c r="M82" i="42"/>
  <c r="M59" i="42"/>
  <c r="M36" i="42"/>
  <c r="M13" i="42"/>
  <c r="G11" i="42"/>
  <c r="H11" i="42"/>
  <c r="F13" i="42"/>
  <c r="G34" i="42"/>
  <c r="H34" i="42"/>
  <c r="I34" i="42"/>
  <c r="F36" i="42"/>
  <c r="I36" i="42"/>
  <c r="J36" i="42"/>
  <c r="F289" i="42"/>
  <c r="G289" i="42"/>
  <c r="H289" i="42"/>
  <c r="I289" i="42"/>
  <c r="J289" i="42"/>
  <c r="K289" i="42"/>
  <c r="L289" i="42"/>
  <c r="BG155" i="43"/>
  <c r="X148" i="43"/>
  <c r="BM151" i="43"/>
  <c r="AU148" i="43"/>
  <c r="BH148" i="43"/>
  <c r="Y148" i="43"/>
  <c r="BI148" i="43"/>
  <c r="Z148" i="43"/>
  <c r="BJ148" i="43"/>
  <c r="AA148" i="43"/>
  <c r="BK148" i="43"/>
  <c r="AB148" i="43"/>
  <c r="BL148" i="43"/>
  <c r="AC148" i="43"/>
  <c r="BM148" i="43"/>
  <c r="AD148" i="43"/>
  <c r="BH149" i="43"/>
  <c r="Y149" i="43"/>
  <c r="BI149" i="43"/>
  <c r="Z149" i="43"/>
  <c r="BJ149" i="43"/>
  <c r="AA149" i="43"/>
  <c r="BK149" i="43"/>
  <c r="AB149" i="43"/>
  <c r="BL149" i="43"/>
  <c r="AC149" i="43"/>
  <c r="BM149" i="43"/>
  <c r="AD149" i="43"/>
  <c r="BH150" i="43"/>
  <c r="Y150" i="43"/>
  <c r="BI150" i="43"/>
  <c r="Z150" i="43"/>
  <c r="BJ150" i="43"/>
  <c r="AA150" i="43"/>
  <c r="BK150" i="43"/>
  <c r="AB150" i="43"/>
  <c r="BL150" i="43"/>
  <c r="AC150" i="43"/>
  <c r="BM150" i="43"/>
  <c r="AD150" i="43"/>
  <c r="BH151" i="43"/>
  <c r="AP148" i="43"/>
  <c r="BI151" i="43"/>
  <c r="AQ148" i="43"/>
  <c r="BJ151" i="43"/>
  <c r="AR148" i="43"/>
  <c r="BK151" i="43"/>
  <c r="AS148" i="43"/>
  <c r="BL151" i="43"/>
  <c r="AT148" i="43"/>
  <c r="BH153" i="43"/>
  <c r="AP150" i="43"/>
  <c r="BI153" i="43"/>
  <c r="AQ150" i="43"/>
  <c r="BJ153" i="43"/>
  <c r="AR150" i="43"/>
  <c r="BK153" i="43"/>
  <c r="AS150" i="43"/>
  <c r="BL153" i="43"/>
  <c r="AT150" i="43"/>
  <c r="BM153" i="43"/>
  <c r="AU150" i="43"/>
  <c r="Y151" i="43"/>
  <c r="Z151" i="43"/>
  <c r="AA151" i="43"/>
  <c r="AB151" i="43"/>
  <c r="AC151" i="43"/>
  <c r="AD151" i="43"/>
  <c r="X151" i="43"/>
  <c r="BG151" i="43"/>
  <c r="AO148" i="43"/>
  <c r="BG153" i="43"/>
  <c r="AO150" i="43"/>
  <c r="BG149" i="43"/>
  <c r="X149" i="43"/>
  <c r="BG150" i="43"/>
  <c r="X150" i="43"/>
  <c r="BG148" i="43"/>
  <c r="BH155" i="43"/>
  <c r="BI155" i="43"/>
  <c r="BJ155" i="43"/>
  <c r="BK155" i="43"/>
  <c r="BL155" i="43"/>
  <c r="BM155" i="43"/>
  <c r="BH156" i="43"/>
  <c r="BI156" i="43"/>
  <c r="BJ156" i="43"/>
  <c r="BK156" i="43"/>
  <c r="BL156" i="43"/>
  <c r="BM156" i="43"/>
  <c r="BH157" i="43"/>
  <c r="BI157" i="43"/>
  <c r="BJ157" i="43"/>
  <c r="BK157" i="43"/>
  <c r="BL157" i="43"/>
  <c r="BM157" i="43"/>
  <c r="BH158" i="43"/>
  <c r="BI158" i="43"/>
  <c r="BJ158" i="43"/>
  <c r="BK158" i="43"/>
  <c r="BL158" i="43"/>
  <c r="BM158" i="43"/>
  <c r="BH160" i="43"/>
  <c r="BI160" i="43"/>
  <c r="BJ160" i="43"/>
  <c r="BK160" i="43"/>
  <c r="AB193" i="43" s="1"/>
  <c r="BL160" i="43"/>
  <c r="BM160" i="43"/>
  <c r="BG160" i="43"/>
  <c r="BG158" i="43"/>
  <c r="BG156" i="43"/>
  <c r="BG157" i="43"/>
  <c r="C4" i="43"/>
  <c r="D4" i="43"/>
  <c r="E4" i="43"/>
  <c r="F4" i="43"/>
  <c r="G4" i="43"/>
  <c r="H4" i="43"/>
  <c r="I4" i="43"/>
  <c r="C20" i="43"/>
  <c r="D20" i="43"/>
  <c r="E20" i="43"/>
  <c r="F20" i="43"/>
  <c r="G20" i="43"/>
  <c r="H20" i="43"/>
  <c r="I20" i="43"/>
  <c r="C36" i="43"/>
  <c r="D36" i="43"/>
  <c r="E36" i="43"/>
  <c r="F36" i="43"/>
  <c r="G36" i="43"/>
  <c r="H36" i="43"/>
  <c r="I36" i="43"/>
  <c r="C52" i="43"/>
  <c r="D52" i="43"/>
  <c r="E52" i="43"/>
  <c r="F52" i="43"/>
  <c r="G52" i="43"/>
  <c r="H52" i="43"/>
  <c r="I52" i="43"/>
  <c r="C68" i="43"/>
  <c r="D68" i="43"/>
  <c r="E68" i="43"/>
  <c r="F68" i="43"/>
  <c r="G68" i="43"/>
  <c r="H68" i="43"/>
  <c r="I68" i="43"/>
  <c r="C84" i="43"/>
  <c r="D84" i="43"/>
  <c r="E84" i="43"/>
  <c r="F84" i="43"/>
  <c r="G84" i="43"/>
  <c r="H84" i="43"/>
  <c r="I84" i="43"/>
  <c r="C100" i="43"/>
  <c r="D100" i="43"/>
  <c r="E100" i="43"/>
  <c r="F100" i="43"/>
  <c r="G100" i="43"/>
  <c r="H100" i="43"/>
  <c r="I100" i="43"/>
  <c r="C116" i="43"/>
  <c r="D116" i="43"/>
  <c r="E116" i="43"/>
  <c r="F116" i="43"/>
  <c r="G116" i="43"/>
  <c r="H116" i="43"/>
  <c r="I116" i="43"/>
  <c r="C132" i="43"/>
  <c r="D132" i="43"/>
  <c r="E132" i="43"/>
  <c r="F132" i="43"/>
  <c r="G132" i="43"/>
  <c r="H132" i="43"/>
  <c r="I132" i="43"/>
  <c r="J10" i="43"/>
  <c r="F10" i="43"/>
  <c r="G10" i="43"/>
  <c r="H10" i="43"/>
  <c r="I10" i="43"/>
  <c r="F26" i="43"/>
  <c r="G26" i="43"/>
  <c r="H26" i="43"/>
  <c r="I26" i="43"/>
  <c r="J26" i="43"/>
  <c r="F42" i="43"/>
  <c r="G42" i="43"/>
  <c r="H42" i="43"/>
  <c r="I42" i="43"/>
  <c r="J42" i="43"/>
  <c r="F58" i="43"/>
  <c r="G58" i="43"/>
  <c r="I58" i="43"/>
  <c r="J58" i="43"/>
  <c r="F74" i="43"/>
  <c r="G74" i="43"/>
  <c r="H74" i="43"/>
  <c r="I74" i="43"/>
  <c r="J74" i="43"/>
  <c r="F90" i="43"/>
  <c r="G90" i="43"/>
  <c r="H90" i="43"/>
  <c r="AD154" i="43"/>
  <c r="I90" i="43"/>
  <c r="J90" i="43"/>
  <c r="F106" i="43"/>
  <c r="G106" i="43"/>
  <c r="H106" i="43"/>
  <c r="I106" i="43"/>
  <c r="J106" i="43"/>
  <c r="F122" i="43"/>
  <c r="G122" i="43"/>
  <c r="H122" i="43"/>
  <c r="I122" i="43"/>
  <c r="J122" i="43"/>
  <c r="F138" i="43"/>
  <c r="G138" i="43"/>
  <c r="H138" i="43"/>
  <c r="I138" i="43"/>
  <c r="J138" i="43"/>
  <c r="C5" i="43"/>
  <c r="D5" i="43"/>
  <c r="E5" i="43"/>
  <c r="F5" i="43"/>
  <c r="G5" i="43"/>
  <c r="H5" i="43"/>
  <c r="I5" i="43"/>
  <c r="C21" i="43"/>
  <c r="D21" i="43"/>
  <c r="E21" i="43"/>
  <c r="F21" i="43"/>
  <c r="G21" i="43"/>
  <c r="H21" i="43"/>
  <c r="I21" i="43"/>
  <c r="C37" i="43"/>
  <c r="D37" i="43"/>
  <c r="E37" i="43"/>
  <c r="F37" i="43"/>
  <c r="G37" i="43"/>
  <c r="H37" i="43"/>
  <c r="I37" i="43"/>
  <c r="C53" i="43"/>
  <c r="D53" i="43"/>
  <c r="E53" i="43"/>
  <c r="F53" i="43"/>
  <c r="G53" i="43"/>
  <c r="H53" i="43"/>
  <c r="I53" i="43"/>
  <c r="C69" i="43"/>
  <c r="D69" i="43"/>
  <c r="E69" i="43"/>
  <c r="F69" i="43"/>
  <c r="G69" i="43"/>
  <c r="H69" i="43"/>
  <c r="I69" i="43"/>
  <c r="C85" i="43"/>
  <c r="D85" i="43"/>
  <c r="E85" i="43"/>
  <c r="F85" i="43"/>
  <c r="G85" i="43"/>
  <c r="H85" i="43"/>
  <c r="I85" i="43"/>
  <c r="C101" i="43"/>
  <c r="D101" i="43"/>
  <c r="E101" i="43"/>
  <c r="F101" i="43"/>
  <c r="G101" i="43"/>
  <c r="H101" i="43"/>
  <c r="I101" i="43"/>
  <c r="C117" i="43"/>
  <c r="D117" i="43"/>
  <c r="E117" i="43"/>
  <c r="F117" i="43"/>
  <c r="G117" i="43"/>
  <c r="H117" i="43"/>
  <c r="I117" i="43"/>
  <c r="C133" i="43"/>
  <c r="D133" i="43"/>
  <c r="E133" i="43"/>
  <c r="F133" i="43"/>
  <c r="G133" i="43"/>
  <c r="H133" i="43"/>
  <c r="I133" i="43"/>
  <c r="C6" i="43"/>
  <c r="D6" i="43"/>
  <c r="E6" i="43"/>
  <c r="F6" i="43"/>
  <c r="G6" i="43"/>
  <c r="H6" i="43"/>
  <c r="I6" i="43"/>
  <c r="C22" i="43"/>
  <c r="D22" i="43"/>
  <c r="E22" i="43"/>
  <c r="F22" i="43"/>
  <c r="G22" i="43"/>
  <c r="H22" i="43"/>
  <c r="I22" i="43"/>
  <c r="C38" i="43"/>
  <c r="D38" i="43"/>
  <c r="E38" i="43"/>
  <c r="F38" i="43"/>
  <c r="G38" i="43"/>
  <c r="H38" i="43"/>
  <c r="I38" i="43"/>
  <c r="C54" i="43"/>
  <c r="D54" i="43"/>
  <c r="E54" i="43"/>
  <c r="F54" i="43"/>
  <c r="G54" i="43"/>
  <c r="H54" i="43"/>
  <c r="I54" i="43"/>
  <c r="C70" i="43"/>
  <c r="D70" i="43"/>
  <c r="E70" i="43"/>
  <c r="F70" i="43"/>
  <c r="G70" i="43"/>
  <c r="H70" i="43"/>
  <c r="I70" i="43"/>
  <c r="C86" i="43"/>
  <c r="D86" i="43"/>
  <c r="E86" i="43"/>
  <c r="F86" i="43"/>
  <c r="G86" i="43"/>
  <c r="H86" i="43"/>
  <c r="I86" i="43"/>
  <c r="C102" i="43"/>
  <c r="D102" i="43"/>
  <c r="E102" i="43"/>
  <c r="F102" i="43"/>
  <c r="G102" i="43"/>
  <c r="H102" i="43"/>
  <c r="I102" i="43"/>
  <c r="C118" i="43"/>
  <c r="D118" i="43"/>
  <c r="E118" i="43"/>
  <c r="F118" i="43"/>
  <c r="G118" i="43"/>
  <c r="H118" i="43"/>
  <c r="I118" i="43"/>
  <c r="C134" i="43"/>
  <c r="D134" i="43"/>
  <c r="E134" i="43"/>
  <c r="F134" i="43"/>
  <c r="G134" i="43"/>
  <c r="H134" i="43"/>
  <c r="I134" i="43"/>
  <c r="C8" i="43"/>
  <c r="D8" i="43"/>
  <c r="E8" i="43"/>
  <c r="F8" i="43"/>
  <c r="G8" i="43"/>
  <c r="H8" i="43"/>
  <c r="I8" i="43"/>
  <c r="C24" i="43"/>
  <c r="D24" i="43"/>
  <c r="E24" i="43"/>
  <c r="F24" i="43"/>
  <c r="G24" i="43"/>
  <c r="H24" i="43"/>
  <c r="I24" i="43"/>
  <c r="C40" i="43"/>
  <c r="D40" i="43"/>
  <c r="E40" i="43"/>
  <c r="F40" i="43"/>
  <c r="G40" i="43"/>
  <c r="H40" i="43"/>
  <c r="I40" i="43"/>
  <c r="C56" i="43"/>
  <c r="D56" i="43"/>
  <c r="E56" i="43"/>
  <c r="F56" i="43"/>
  <c r="G56" i="43"/>
  <c r="H56" i="43"/>
  <c r="I56" i="43"/>
  <c r="C72" i="43"/>
  <c r="D72" i="43"/>
  <c r="E72" i="43"/>
  <c r="F72" i="43"/>
  <c r="G72" i="43"/>
  <c r="H72" i="43"/>
  <c r="I72" i="43"/>
  <c r="C88" i="43"/>
  <c r="D88" i="43"/>
  <c r="E88" i="43"/>
  <c r="F88" i="43"/>
  <c r="G88" i="43"/>
  <c r="H88" i="43"/>
  <c r="I88" i="43"/>
  <c r="C104" i="43"/>
  <c r="D104" i="43"/>
  <c r="E104" i="43"/>
  <c r="F104" i="43"/>
  <c r="G104" i="43"/>
  <c r="H104" i="43"/>
  <c r="I104" i="43"/>
  <c r="C120" i="43"/>
  <c r="D120" i="43"/>
  <c r="E120" i="43"/>
  <c r="F120" i="43"/>
  <c r="G120" i="43"/>
  <c r="H120" i="43"/>
  <c r="I120" i="43"/>
  <c r="C136" i="43"/>
  <c r="D136" i="43"/>
  <c r="E136" i="43"/>
  <c r="F136" i="43"/>
  <c r="G136" i="43"/>
  <c r="H136" i="43"/>
  <c r="I136" i="43"/>
  <c r="C41" i="43"/>
  <c r="D41" i="43"/>
  <c r="E41" i="43"/>
  <c r="F41" i="43"/>
  <c r="G41" i="43"/>
  <c r="H41" i="43"/>
  <c r="I41" i="43"/>
  <c r="C57" i="43"/>
  <c r="D57" i="43"/>
  <c r="E57" i="43"/>
  <c r="F57" i="43"/>
  <c r="G57" i="43"/>
  <c r="H57" i="43"/>
  <c r="I57" i="43"/>
  <c r="C73" i="43"/>
  <c r="D73" i="43"/>
  <c r="E73" i="43"/>
  <c r="F73" i="43"/>
  <c r="G73" i="43"/>
  <c r="H73" i="43"/>
  <c r="I73" i="43"/>
  <c r="C89" i="43"/>
  <c r="D89" i="43"/>
  <c r="E89" i="43"/>
  <c r="F89" i="43"/>
  <c r="G89" i="43"/>
  <c r="H89" i="43"/>
  <c r="I89" i="43"/>
  <c r="C105" i="43"/>
  <c r="D105" i="43"/>
  <c r="E105" i="43"/>
  <c r="F105" i="43"/>
  <c r="G105" i="43"/>
  <c r="H105" i="43"/>
  <c r="I105" i="43"/>
  <c r="C121" i="43"/>
  <c r="D121" i="43"/>
  <c r="E121" i="43"/>
  <c r="F121" i="43"/>
  <c r="G121" i="43"/>
  <c r="H121" i="43"/>
  <c r="I121" i="43"/>
  <c r="C137" i="43"/>
  <c r="D137" i="43"/>
  <c r="E137" i="43"/>
  <c r="F137" i="43"/>
  <c r="G137" i="43"/>
  <c r="H137" i="43"/>
  <c r="I137" i="43"/>
  <c r="C11" i="43"/>
  <c r="D11" i="43"/>
  <c r="E11" i="43"/>
  <c r="F11" i="43"/>
  <c r="G11" i="43"/>
  <c r="H11" i="43"/>
  <c r="I11" i="43"/>
  <c r="C27" i="43"/>
  <c r="D27" i="43"/>
  <c r="E27" i="43"/>
  <c r="F27" i="43"/>
  <c r="G27" i="43"/>
  <c r="H27" i="43"/>
  <c r="I27" i="43"/>
  <c r="C43" i="43"/>
  <c r="D43" i="43"/>
  <c r="E43" i="43"/>
  <c r="F43" i="43"/>
  <c r="G43" i="43"/>
  <c r="H43" i="43"/>
  <c r="I43" i="43"/>
  <c r="C59" i="43"/>
  <c r="D59" i="43"/>
  <c r="E59" i="43"/>
  <c r="F59" i="43"/>
  <c r="G59" i="43"/>
  <c r="H59" i="43"/>
  <c r="I59" i="43"/>
  <c r="C75" i="43"/>
  <c r="D75" i="43"/>
  <c r="E75" i="43"/>
  <c r="F75" i="43"/>
  <c r="G75" i="43"/>
  <c r="H75" i="43"/>
  <c r="I75" i="43"/>
  <c r="C91" i="43"/>
  <c r="D91" i="43"/>
  <c r="E91" i="43"/>
  <c r="F91" i="43"/>
  <c r="G91" i="43"/>
  <c r="H91" i="43"/>
  <c r="I91" i="43"/>
  <c r="C107" i="43"/>
  <c r="D107" i="43"/>
  <c r="E107" i="43"/>
  <c r="F107" i="43"/>
  <c r="G107" i="43"/>
  <c r="H107" i="43"/>
  <c r="I107" i="43"/>
  <c r="C123" i="43"/>
  <c r="D123" i="43"/>
  <c r="E123" i="43"/>
  <c r="F123" i="43"/>
  <c r="G123" i="43"/>
  <c r="H123" i="43"/>
  <c r="I123" i="43"/>
  <c r="C139" i="43"/>
  <c r="D139" i="43"/>
  <c r="E139" i="43"/>
  <c r="F139" i="43"/>
  <c r="G139" i="43"/>
  <c r="H139" i="43"/>
  <c r="I139" i="43"/>
  <c r="C12" i="43"/>
  <c r="D12" i="43"/>
  <c r="E12" i="43"/>
  <c r="F12" i="43"/>
  <c r="G12" i="43"/>
  <c r="H12" i="43"/>
  <c r="I12" i="43"/>
  <c r="C28" i="43"/>
  <c r="D28" i="43"/>
  <c r="E28" i="43"/>
  <c r="F28" i="43"/>
  <c r="G28" i="43"/>
  <c r="H28" i="43"/>
  <c r="I28" i="43"/>
  <c r="C44" i="43"/>
  <c r="D44" i="43"/>
  <c r="E44" i="43"/>
  <c r="F44" i="43"/>
  <c r="G44" i="43"/>
  <c r="H44" i="43"/>
  <c r="I44" i="43"/>
  <c r="C60" i="43"/>
  <c r="D60" i="43"/>
  <c r="E60" i="43"/>
  <c r="F60" i="43"/>
  <c r="G60" i="43"/>
  <c r="H60" i="43"/>
  <c r="I60" i="43"/>
  <c r="C76" i="43"/>
  <c r="D76" i="43"/>
  <c r="E76" i="43"/>
  <c r="F76" i="43"/>
  <c r="G76" i="43"/>
  <c r="H76" i="43"/>
  <c r="I76" i="43"/>
  <c r="C92" i="43"/>
  <c r="D92" i="43"/>
  <c r="E92" i="43"/>
  <c r="F92" i="43"/>
  <c r="G92" i="43"/>
  <c r="H92" i="43"/>
  <c r="I92" i="43"/>
  <c r="C108" i="43"/>
  <c r="D108" i="43"/>
  <c r="E108" i="43"/>
  <c r="F108" i="43"/>
  <c r="G108" i="43"/>
  <c r="H108" i="43"/>
  <c r="I108" i="43"/>
  <c r="C124" i="43"/>
  <c r="D124" i="43"/>
  <c r="E124" i="43"/>
  <c r="F124" i="43"/>
  <c r="G124" i="43"/>
  <c r="H124" i="43"/>
  <c r="I124" i="43"/>
  <c r="C140" i="43"/>
  <c r="D140" i="43"/>
  <c r="E140" i="43"/>
  <c r="F140" i="43"/>
  <c r="G140" i="43"/>
  <c r="H140" i="43"/>
  <c r="I140" i="43"/>
  <c r="C14" i="42"/>
  <c r="D14" i="42"/>
  <c r="E14" i="42"/>
  <c r="F14" i="42"/>
  <c r="G14" i="42"/>
  <c r="H14" i="42"/>
  <c r="I14" i="42"/>
  <c r="C37" i="42"/>
  <c r="D37" i="42"/>
  <c r="E37" i="42"/>
  <c r="F37" i="42"/>
  <c r="G37" i="42"/>
  <c r="H37" i="42"/>
  <c r="I37" i="42"/>
  <c r="C60" i="42"/>
  <c r="D60" i="42"/>
  <c r="E60" i="42"/>
  <c r="F60" i="42"/>
  <c r="G60" i="42"/>
  <c r="H60" i="42"/>
  <c r="I60" i="42"/>
  <c r="C83" i="42"/>
  <c r="D83" i="42"/>
  <c r="E83" i="42"/>
  <c r="F83" i="42"/>
  <c r="G83" i="42"/>
  <c r="H83" i="42"/>
  <c r="I83" i="42"/>
  <c r="C106" i="42"/>
  <c r="D106" i="42"/>
  <c r="E106" i="42"/>
  <c r="F106" i="42"/>
  <c r="G106" i="42"/>
  <c r="H106" i="42"/>
  <c r="I106" i="42"/>
  <c r="C129" i="42"/>
  <c r="D129" i="42"/>
  <c r="E129" i="42"/>
  <c r="F129" i="42"/>
  <c r="G129" i="42"/>
  <c r="H129" i="42"/>
  <c r="I129" i="42"/>
  <c r="C152" i="42"/>
  <c r="D152" i="42"/>
  <c r="E152" i="42"/>
  <c r="F152" i="42"/>
  <c r="G152" i="42"/>
  <c r="H152" i="42"/>
  <c r="I152" i="42"/>
  <c r="C175" i="42"/>
  <c r="D175" i="42"/>
  <c r="E175" i="42"/>
  <c r="F175" i="42"/>
  <c r="G175" i="42"/>
  <c r="H175" i="42"/>
  <c r="I175" i="42"/>
  <c r="C198" i="42"/>
  <c r="D198" i="42"/>
  <c r="E198" i="42"/>
  <c r="F198" i="42"/>
  <c r="G198" i="42"/>
  <c r="H198" i="42"/>
  <c r="I198" i="42"/>
  <c r="C221" i="42"/>
  <c r="D221" i="42"/>
  <c r="E221" i="42"/>
  <c r="F221" i="42"/>
  <c r="G221" i="42"/>
  <c r="H221" i="42"/>
  <c r="I221" i="42"/>
  <c r="C244" i="42"/>
  <c r="D244" i="42"/>
  <c r="E244" i="42"/>
  <c r="F244" i="42"/>
  <c r="G244" i="42"/>
  <c r="H244" i="42"/>
  <c r="I244" i="42"/>
  <c r="C267" i="42"/>
  <c r="D267" i="42"/>
  <c r="E267" i="42"/>
  <c r="F267" i="42"/>
  <c r="G267" i="42"/>
  <c r="H267" i="42"/>
  <c r="I267" i="42"/>
  <c r="C290" i="42"/>
  <c r="D290" i="42"/>
  <c r="E290" i="42"/>
  <c r="F290" i="42"/>
  <c r="G290" i="42"/>
  <c r="H290" i="42"/>
  <c r="I290" i="42"/>
  <c r="G13" i="42"/>
  <c r="H13" i="42"/>
  <c r="K13" i="42"/>
  <c r="L13" i="42"/>
  <c r="G36" i="42"/>
  <c r="H36" i="42"/>
  <c r="K36" i="42"/>
  <c r="L36" i="42"/>
  <c r="F59" i="42"/>
  <c r="H59" i="42"/>
  <c r="I59" i="42"/>
  <c r="J59" i="42"/>
  <c r="K59" i="42"/>
  <c r="L59" i="42"/>
  <c r="F82" i="42"/>
  <c r="G82" i="42"/>
  <c r="H82" i="42"/>
  <c r="I82" i="42"/>
  <c r="J82" i="42"/>
  <c r="K82" i="42"/>
  <c r="L82" i="42"/>
  <c r="F105" i="42"/>
  <c r="G105" i="42"/>
  <c r="H105" i="42"/>
  <c r="I105" i="42"/>
  <c r="J105" i="42"/>
  <c r="L105" i="42"/>
  <c r="F128" i="42"/>
  <c r="G128" i="42"/>
  <c r="H128" i="42"/>
  <c r="I128" i="42"/>
  <c r="J128" i="42"/>
  <c r="K128" i="42"/>
  <c r="L128" i="42"/>
  <c r="F151" i="42"/>
  <c r="G151" i="42"/>
  <c r="H151" i="42"/>
  <c r="I151" i="42"/>
  <c r="J151" i="42"/>
  <c r="K151" i="42"/>
  <c r="L151" i="42"/>
  <c r="F174" i="42"/>
  <c r="G174" i="42"/>
  <c r="H174" i="42"/>
  <c r="I174" i="42"/>
  <c r="J174" i="42"/>
  <c r="K174" i="42"/>
  <c r="L174" i="42"/>
  <c r="F197" i="42"/>
  <c r="G197" i="42"/>
  <c r="H197" i="42"/>
  <c r="I197" i="42"/>
  <c r="J197" i="42"/>
  <c r="K197" i="42"/>
  <c r="L197" i="42"/>
  <c r="F220" i="42"/>
  <c r="G220" i="42"/>
  <c r="H220" i="42"/>
  <c r="I220" i="42"/>
  <c r="J220" i="42"/>
  <c r="K220" i="42"/>
  <c r="L220" i="42"/>
  <c r="F243" i="42"/>
  <c r="G243" i="42"/>
  <c r="H243" i="42"/>
  <c r="I243" i="42"/>
  <c r="J243" i="42"/>
  <c r="K243" i="42"/>
  <c r="L243" i="42"/>
  <c r="F266" i="42"/>
  <c r="G266" i="42"/>
  <c r="H266" i="42"/>
  <c r="I266" i="42"/>
  <c r="J266" i="42"/>
  <c r="K266" i="42"/>
  <c r="L266" i="42"/>
  <c r="J288" i="42"/>
  <c r="C12" i="42"/>
  <c r="D12" i="42"/>
  <c r="E12" i="42"/>
  <c r="F12" i="42"/>
  <c r="G12" i="42"/>
  <c r="H12" i="42"/>
  <c r="I12" i="42"/>
  <c r="J12" i="42"/>
  <c r="C35" i="42"/>
  <c r="D35" i="42"/>
  <c r="E35" i="42"/>
  <c r="F35" i="42"/>
  <c r="G35" i="42"/>
  <c r="H35" i="42"/>
  <c r="I35" i="42"/>
  <c r="J35" i="42"/>
  <c r="C58" i="42"/>
  <c r="D58" i="42"/>
  <c r="E58" i="42"/>
  <c r="F58" i="42"/>
  <c r="G58" i="42"/>
  <c r="H58" i="42"/>
  <c r="I58" i="42"/>
  <c r="J58" i="42"/>
  <c r="C81" i="42"/>
  <c r="D81" i="42"/>
  <c r="E81" i="42"/>
  <c r="F81" i="42"/>
  <c r="G81" i="42"/>
  <c r="H81" i="42"/>
  <c r="I81" i="42"/>
  <c r="J81" i="42"/>
  <c r="C104" i="42"/>
  <c r="D104" i="42"/>
  <c r="E104" i="42"/>
  <c r="F104" i="42"/>
  <c r="G104" i="42"/>
  <c r="H104" i="42"/>
  <c r="I104" i="42"/>
  <c r="J104" i="42"/>
  <c r="C127" i="42"/>
  <c r="D127" i="42"/>
  <c r="E127" i="42"/>
  <c r="F127" i="42"/>
  <c r="G127" i="42"/>
  <c r="H127" i="42"/>
  <c r="I127" i="42"/>
  <c r="J127" i="42"/>
  <c r="C150" i="42"/>
  <c r="D150" i="42"/>
  <c r="E150" i="42"/>
  <c r="F150" i="42"/>
  <c r="G150" i="42"/>
  <c r="H150" i="42"/>
  <c r="I150" i="42"/>
  <c r="J150" i="42"/>
  <c r="C173" i="42"/>
  <c r="D173" i="42"/>
  <c r="E173" i="42"/>
  <c r="F173" i="42"/>
  <c r="G173" i="42"/>
  <c r="H173" i="42"/>
  <c r="I173" i="42"/>
  <c r="J173" i="42"/>
  <c r="C196" i="42"/>
  <c r="D196" i="42"/>
  <c r="E196" i="42"/>
  <c r="F196" i="42"/>
  <c r="G196" i="42"/>
  <c r="H196" i="42"/>
  <c r="I196" i="42"/>
  <c r="J196" i="42"/>
  <c r="C219" i="42"/>
  <c r="D219" i="42"/>
  <c r="E219" i="42"/>
  <c r="F219" i="42"/>
  <c r="G219" i="42"/>
  <c r="H219" i="42"/>
  <c r="I219" i="42"/>
  <c r="J219" i="42"/>
  <c r="C242" i="42"/>
  <c r="D242" i="42"/>
  <c r="E242" i="42"/>
  <c r="F242" i="42"/>
  <c r="G242" i="42"/>
  <c r="H242" i="42"/>
  <c r="I242" i="42"/>
  <c r="J242" i="42"/>
  <c r="C265" i="42"/>
  <c r="D265" i="42"/>
  <c r="E265" i="42"/>
  <c r="F265" i="42"/>
  <c r="G265" i="42"/>
  <c r="H265" i="42"/>
  <c r="I265" i="42"/>
  <c r="J265" i="42"/>
  <c r="C288" i="42"/>
  <c r="D288" i="42"/>
  <c r="E288" i="42"/>
  <c r="F288" i="42"/>
  <c r="G288" i="42"/>
  <c r="H288" i="42"/>
  <c r="I288" i="42"/>
  <c r="J287" i="42"/>
  <c r="F11" i="42"/>
  <c r="J11" i="42"/>
  <c r="F34" i="42"/>
  <c r="J34" i="42"/>
  <c r="F57" i="42"/>
  <c r="G57" i="42"/>
  <c r="H57" i="42"/>
  <c r="I57" i="42"/>
  <c r="F80" i="42"/>
  <c r="G80" i="42"/>
  <c r="H80" i="42"/>
  <c r="I80" i="42"/>
  <c r="J80" i="42"/>
  <c r="F103" i="42"/>
  <c r="G103" i="42"/>
  <c r="H103" i="42"/>
  <c r="I103" i="42"/>
  <c r="J103" i="42"/>
  <c r="F126" i="42"/>
  <c r="G126" i="42"/>
  <c r="H126" i="42"/>
  <c r="I126" i="42"/>
  <c r="J126" i="42"/>
  <c r="F149" i="42"/>
  <c r="G149" i="42"/>
  <c r="H149" i="42"/>
  <c r="I149" i="42"/>
  <c r="J149" i="42"/>
  <c r="G172" i="42"/>
  <c r="H172" i="42"/>
  <c r="I172" i="42"/>
  <c r="J172" i="42"/>
  <c r="F195" i="42"/>
  <c r="G195" i="42"/>
  <c r="H195" i="42"/>
  <c r="I195" i="42"/>
  <c r="J195" i="42"/>
  <c r="F218" i="42"/>
  <c r="G218" i="42"/>
  <c r="H218" i="42"/>
  <c r="I218" i="42"/>
  <c r="J218" i="42"/>
  <c r="F241" i="42"/>
  <c r="G241" i="42"/>
  <c r="H241" i="42"/>
  <c r="I241" i="42"/>
  <c r="J241" i="42"/>
  <c r="F264" i="42"/>
  <c r="G264" i="42"/>
  <c r="H264" i="42"/>
  <c r="I264" i="42"/>
  <c r="J264" i="42"/>
  <c r="F287" i="42"/>
  <c r="G287" i="42"/>
  <c r="H287" i="42"/>
  <c r="I287" i="42"/>
  <c r="C10" i="42"/>
  <c r="D10" i="42"/>
  <c r="E10" i="42"/>
  <c r="F10" i="42"/>
  <c r="G10" i="42"/>
  <c r="H10" i="42"/>
  <c r="I10" i="42"/>
  <c r="C33" i="42"/>
  <c r="D33" i="42"/>
  <c r="E33" i="42"/>
  <c r="F33" i="42"/>
  <c r="G33" i="42"/>
  <c r="H33" i="42"/>
  <c r="I33" i="42"/>
  <c r="C56" i="42"/>
  <c r="D56" i="42"/>
  <c r="E56" i="42"/>
  <c r="F56" i="42"/>
  <c r="G56" i="42"/>
  <c r="H56" i="42"/>
  <c r="I56" i="42"/>
  <c r="C79" i="42"/>
  <c r="D79" i="42"/>
  <c r="E79" i="42"/>
  <c r="F79" i="42"/>
  <c r="G79" i="42"/>
  <c r="H79" i="42"/>
  <c r="I79" i="42"/>
  <c r="C102" i="42"/>
  <c r="D102" i="42"/>
  <c r="E102" i="42"/>
  <c r="F102" i="42"/>
  <c r="G102" i="42"/>
  <c r="H102" i="42"/>
  <c r="I102" i="42"/>
  <c r="C125" i="42"/>
  <c r="D125" i="42"/>
  <c r="E125" i="42"/>
  <c r="F125" i="42"/>
  <c r="G125" i="42"/>
  <c r="H125" i="42"/>
  <c r="I125" i="42"/>
  <c r="C148" i="42"/>
  <c r="D148" i="42"/>
  <c r="E148" i="42"/>
  <c r="F148" i="42"/>
  <c r="G148" i="42"/>
  <c r="H148" i="42"/>
  <c r="I148" i="42"/>
  <c r="C171" i="42"/>
  <c r="D171" i="42"/>
  <c r="E171" i="42"/>
  <c r="F171" i="42"/>
  <c r="G171" i="42"/>
  <c r="H171" i="42"/>
  <c r="I171" i="42"/>
  <c r="C194" i="42"/>
  <c r="D194" i="42"/>
  <c r="E194" i="42"/>
  <c r="F194" i="42"/>
  <c r="G194" i="42"/>
  <c r="H194" i="42"/>
  <c r="I194" i="42"/>
  <c r="C217" i="42"/>
  <c r="D217" i="42"/>
  <c r="E217" i="42"/>
  <c r="F217" i="42"/>
  <c r="G217" i="42"/>
  <c r="H217" i="42"/>
  <c r="I217" i="42"/>
  <c r="C240" i="42"/>
  <c r="D240" i="42"/>
  <c r="E240" i="42"/>
  <c r="F240" i="42"/>
  <c r="G240" i="42"/>
  <c r="H240" i="42"/>
  <c r="I240" i="42"/>
  <c r="C263" i="42"/>
  <c r="D263" i="42"/>
  <c r="E263" i="42"/>
  <c r="F263" i="42"/>
  <c r="G263" i="42"/>
  <c r="H263" i="42"/>
  <c r="I263" i="42"/>
  <c r="C286" i="42"/>
  <c r="D286" i="42"/>
  <c r="E286" i="42"/>
  <c r="F286" i="42"/>
  <c r="G286" i="42"/>
  <c r="H286" i="42"/>
  <c r="I286" i="42"/>
  <c r="C9" i="42"/>
  <c r="D9" i="42"/>
  <c r="E9" i="42"/>
  <c r="F9" i="42"/>
  <c r="G9" i="42"/>
  <c r="H9" i="42"/>
  <c r="I9" i="42"/>
  <c r="C32" i="42"/>
  <c r="D32" i="42"/>
  <c r="E32" i="42"/>
  <c r="F32" i="42"/>
  <c r="G32" i="42"/>
  <c r="H32" i="42"/>
  <c r="I32" i="42"/>
  <c r="C55" i="42"/>
  <c r="D55" i="42"/>
  <c r="E55" i="42"/>
  <c r="F55" i="42"/>
  <c r="G55" i="42"/>
  <c r="H55" i="42"/>
  <c r="I55" i="42"/>
  <c r="C78" i="42"/>
  <c r="D78" i="42"/>
  <c r="E78" i="42"/>
  <c r="F78" i="42"/>
  <c r="G78" i="42"/>
  <c r="H78" i="42"/>
  <c r="I78" i="42"/>
  <c r="C101" i="42"/>
  <c r="D101" i="42"/>
  <c r="E101" i="42"/>
  <c r="F101" i="42"/>
  <c r="G101" i="42"/>
  <c r="H101" i="42"/>
  <c r="I101" i="42"/>
  <c r="C147" i="42"/>
  <c r="D147" i="42"/>
  <c r="E147" i="42"/>
  <c r="F147" i="42"/>
  <c r="G147" i="42"/>
  <c r="H147" i="42"/>
  <c r="I147" i="42"/>
  <c r="C170" i="42"/>
  <c r="D170" i="42"/>
  <c r="E170" i="42"/>
  <c r="F170" i="42"/>
  <c r="G170" i="42"/>
  <c r="H170" i="42"/>
  <c r="I170" i="42"/>
  <c r="C216" i="42"/>
  <c r="D216" i="42"/>
  <c r="E216" i="42"/>
  <c r="F216" i="42"/>
  <c r="G216" i="42"/>
  <c r="H216" i="42"/>
  <c r="I216" i="42"/>
  <c r="C239" i="42"/>
  <c r="D239" i="42"/>
  <c r="E239" i="42"/>
  <c r="F239" i="42"/>
  <c r="G239" i="42"/>
  <c r="H239" i="42"/>
  <c r="I239" i="42"/>
  <c r="C262" i="42"/>
  <c r="D262" i="42"/>
  <c r="E262" i="42"/>
  <c r="F262" i="42"/>
  <c r="G262" i="42"/>
  <c r="H262" i="42"/>
  <c r="I262" i="42"/>
  <c r="C285" i="42"/>
  <c r="D285" i="42"/>
  <c r="E285" i="42"/>
  <c r="F285" i="42"/>
  <c r="G285" i="42"/>
  <c r="H285" i="42"/>
  <c r="I285" i="42"/>
  <c r="J283" i="42"/>
  <c r="C7" i="42"/>
  <c r="D7" i="42"/>
  <c r="E7" i="42"/>
  <c r="F7" i="42"/>
  <c r="G7" i="42"/>
  <c r="H7" i="42"/>
  <c r="I7" i="42"/>
  <c r="J7" i="42"/>
  <c r="C30" i="42"/>
  <c r="D30" i="42"/>
  <c r="E30" i="42"/>
  <c r="F30" i="42"/>
  <c r="G30" i="42"/>
  <c r="H30" i="42"/>
  <c r="I30" i="42"/>
  <c r="J30" i="42"/>
  <c r="C53" i="42"/>
  <c r="D53" i="42"/>
  <c r="E53" i="42"/>
  <c r="F53" i="42"/>
  <c r="G53" i="42"/>
  <c r="H53" i="42"/>
  <c r="I53" i="42"/>
  <c r="J53" i="42"/>
  <c r="C76" i="42"/>
  <c r="D76" i="42"/>
  <c r="E76" i="42"/>
  <c r="F76" i="42"/>
  <c r="G76" i="42"/>
  <c r="H76" i="42"/>
  <c r="I76" i="42"/>
  <c r="J76" i="42"/>
  <c r="C99" i="42"/>
  <c r="D99" i="42"/>
  <c r="E99" i="42"/>
  <c r="F99" i="42"/>
  <c r="G99" i="42"/>
  <c r="H99" i="42"/>
  <c r="I99" i="42"/>
  <c r="J99" i="42"/>
  <c r="C122" i="42"/>
  <c r="D122" i="42"/>
  <c r="E122" i="42"/>
  <c r="F122" i="42"/>
  <c r="G122" i="42"/>
  <c r="H122" i="42"/>
  <c r="I122" i="42"/>
  <c r="J122" i="42"/>
  <c r="C145" i="42"/>
  <c r="D145" i="42"/>
  <c r="E145" i="42"/>
  <c r="F145" i="42"/>
  <c r="G145" i="42"/>
  <c r="H145" i="42"/>
  <c r="I145" i="42"/>
  <c r="J145" i="42"/>
  <c r="C168" i="42"/>
  <c r="D168" i="42"/>
  <c r="E168" i="42"/>
  <c r="F168" i="42"/>
  <c r="G168" i="42"/>
  <c r="H168" i="42"/>
  <c r="I168" i="42"/>
  <c r="J168" i="42"/>
  <c r="C191" i="42"/>
  <c r="D191" i="42"/>
  <c r="E191" i="42"/>
  <c r="F191" i="42"/>
  <c r="G191" i="42"/>
  <c r="H191" i="42"/>
  <c r="I191" i="42"/>
  <c r="J191" i="42"/>
  <c r="C214" i="42"/>
  <c r="D214" i="42"/>
  <c r="E214" i="42"/>
  <c r="F214" i="42"/>
  <c r="G214" i="42"/>
  <c r="H214" i="42"/>
  <c r="I214" i="42"/>
  <c r="J214" i="42"/>
  <c r="C237" i="42"/>
  <c r="D237" i="42"/>
  <c r="E237" i="42"/>
  <c r="F237" i="42"/>
  <c r="G237" i="42"/>
  <c r="H237" i="42"/>
  <c r="I237" i="42"/>
  <c r="J237" i="42"/>
  <c r="C260" i="42"/>
  <c r="D260" i="42"/>
  <c r="E260" i="42"/>
  <c r="F260" i="42"/>
  <c r="G260" i="42"/>
  <c r="H260" i="42"/>
  <c r="I260" i="42"/>
  <c r="J260" i="42"/>
  <c r="C283" i="42"/>
  <c r="D283" i="42"/>
  <c r="E283" i="42"/>
  <c r="F283" i="42"/>
  <c r="G283" i="42"/>
  <c r="H283" i="42"/>
  <c r="I283" i="42"/>
  <c r="C6" i="42"/>
  <c r="D6" i="42"/>
  <c r="E6" i="42"/>
  <c r="F6" i="42"/>
  <c r="G6" i="42"/>
  <c r="H6" i="42"/>
  <c r="I6" i="42"/>
  <c r="C29" i="42"/>
  <c r="D29" i="42"/>
  <c r="E29" i="42"/>
  <c r="F29" i="42"/>
  <c r="G29" i="42"/>
  <c r="H29" i="42"/>
  <c r="I29" i="42"/>
  <c r="C52" i="42"/>
  <c r="D52" i="42"/>
  <c r="E52" i="42"/>
  <c r="F52" i="42"/>
  <c r="G52" i="42"/>
  <c r="H52" i="42"/>
  <c r="I52" i="42"/>
  <c r="C75" i="42"/>
  <c r="D75" i="42"/>
  <c r="E75" i="42"/>
  <c r="F75" i="42"/>
  <c r="G75" i="42"/>
  <c r="H75" i="42"/>
  <c r="I75" i="42"/>
  <c r="C98" i="42"/>
  <c r="D98" i="42"/>
  <c r="E98" i="42"/>
  <c r="F98" i="42"/>
  <c r="G98" i="42"/>
  <c r="H98" i="42"/>
  <c r="I98" i="42"/>
  <c r="C121" i="42"/>
  <c r="D121" i="42"/>
  <c r="E121" i="42"/>
  <c r="F121" i="42"/>
  <c r="G121" i="42"/>
  <c r="H121" i="42"/>
  <c r="I121" i="42"/>
  <c r="C144" i="42"/>
  <c r="D144" i="42"/>
  <c r="E144" i="42"/>
  <c r="F144" i="42"/>
  <c r="G144" i="42"/>
  <c r="H144" i="42"/>
  <c r="I144" i="42"/>
  <c r="C167" i="42"/>
  <c r="D167" i="42"/>
  <c r="E167" i="42"/>
  <c r="F167" i="42"/>
  <c r="G167" i="42"/>
  <c r="H167" i="42"/>
  <c r="I167" i="42"/>
  <c r="C190" i="42"/>
  <c r="D190" i="42"/>
  <c r="E190" i="42"/>
  <c r="F190" i="42"/>
  <c r="G190" i="42"/>
  <c r="H190" i="42"/>
  <c r="I190" i="42"/>
  <c r="C213" i="42"/>
  <c r="D213" i="42"/>
  <c r="E213" i="42"/>
  <c r="F213" i="42"/>
  <c r="G213" i="42"/>
  <c r="H213" i="42"/>
  <c r="I213" i="42"/>
  <c r="C236" i="42"/>
  <c r="D236" i="42"/>
  <c r="E236" i="42"/>
  <c r="F236" i="42"/>
  <c r="G236" i="42"/>
  <c r="H236" i="42"/>
  <c r="I236" i="42"/>
  <c r="C259" i="42"/>
  <c r="D259" i="42"/>
  <c r="E259" i="42"/>
  <c r="F259" i="42"/>
  <c r="G259" i="42"/>
  <c r="H259" i="42"/>
  <c r="I259" i="42"/>
  <c r="C282" i="42"/>
  <c r="D282" i="42"/>
  <c r="E282" i="42"/>
  <c r="F282" i="42"/>
  <c r="G282" i="42"/>
  <c r="H282" i="42"/>
  <c r="I282" i="42"/>
  <c r="C5" i="42"/>
  <c r="D5" i="42"/>
  <c r="E5" i="42"/>
  <c r="F5" i="42"/>
  <c r="G5" i="42"/>
  <c r="H5" i="42"/>
  <c r="I5" i="42"/>
  <c r="C28" i="42"/>
  <c r="D28" i="42"/>
  <c r="E28" i="42"/>
  <c r="F28" i="42"/>
  <c r="G28" i="42"/>
  <c r="H28" i="42"/>
  <c r="I28" i="42"/>
  <c r="C51" i="42"/>
  <c r="D51" i="42"/>
  <c r="E51" i="42"/>
  <c r="F51" i="42"/>
  <c r="G51" i="42"/>
  <c r="H51" i="42"/>
  <c r="I51" i="42"/>
  <c r="C74" i="42"/>
  <c r="D74" i="42"/>
  <c r="E74" i="42"/>
  <c r="F74" i="42"/>
  <c r="G74" i="42"/>
  <c r="H74" i="42"/>
  <c r="I74" i="42"/>
  <c r="C97" i="42"/>
  <c r="D97" i="42"/>
  <c r="E97" i="42"/>
  <c r="F97" i="42"/>
  <c r="G97" i="42"/>
  <c r="H97" i="42"/>
  <c r="I97" i="42"/>
  <c r="C120" i="42"/>
  <c r="D120" i="42"/>
  <c r="E120" i="42"/>
  <c r="F120" i="42"/>
  <c r="G120" i="42"/>
  <c r="H120" i="42"/>
  <c r="I120" i="42"/>
  <c r="C143" i="42"/>
  <c r="D143" i="42"/>
  <c r="E143" i="42"/>
  <c r="F143" i="42"/>
  <c r="G143" i="42"/>
  <c r="H143" i="42"/>
  <c r="I143" i="42"/>
  <c r="C166" i="42"/>
  <c r="D166" i="42"/>
  <c r="E166" i="42"/>
  <c r="F166" i="42"/>
  <c r="G166" i="42"/>
  <c r="H166" i="42"/>
  <c r="I166" i="42"/>
  <c r="C189" i="42"/>
  <c r="D189" i="42"/>
  <c r="E189" i="42"/>
  <c r="F189" i="42"/>
  <c r="G189" i="42"/>
  <c r="H189" i="42"/>
  <c r="I189" i="42"/>
  <c r="C212" i="42"/>
  <c r="D212" i="42"/>
  <c r="E212" i="42"/>
  <c r="F212" i="42"/>
  <c r="G212" i="42"/>
  <c r="H212" i="42"/>
  <c r="I212" i="42"/>
  <c r="C235" i="42"/>
  <c r="D235" i="42"/>
  <c r="E235" i="42"/>
  <c r="F235" i="42"/>
  <c r="G235" i="42"/>
  <c r="H235" i="42"/>
  <c r="I235" i="42"/>
  <c r="C258" i="42"/>
  <c r="D258" i="42"/>
  <c r="E258" i="42"/>
  <c r="F258" i="42"/>
  <c r="G258" i="42"/>
  <c r="H258" i="42"/>
  <c r="I258" i="42"/>
  <c r="C281" i="42"/>
  <c r="D281" i="42"/>
  <c r="E281" i="42"/>
  <c r="F281" i="42"/>
  <c r="G281" i="42"/>
  <c r="H281" i="42"/>
  <c r="I281" i="42"/>
  <c r="C4" i="42"/>
  <c r="D4" i="42"/>
  <c r="E4" i="42"/>
  <c r="F4" i="42"/>
  <c r="G4" i="42"/>
  <c r="H4" i="42"/>
  <c r="I4" i="42"/>
  <c r="C27" i="42"/>
  <c r="D27" i="42"/>
  <c r="E27" i="42"/>
  <c r="F27" i="42"/>
  <c r="G27" i="42"/>
  <c r="H27" i="42"/>
  <c r="I27" i="42"/>
  <c r="C50" i="42"/>
  <c r="D50" i="42"/>
  <c r="E50" i="42"/>
  <c r="F50" i="42"/>
  <c r="G50" i="42"/>
  <c r="H50" i="42"/>
  <c r="I50" i="42"/>
  <c r="C73" i="42"/>
  <c r="D73" i="42"/>
  <c r="E73" i="42"/>
  <c r="F73" i="42"/>
  <c r="G73" i="42"/>
  <c r="H73" i="42"/>
  <c r="I73" i="42"/>
  <c r="C96" i="42"/>
  <c r="D96" i="42"/>
  <c r="E96" i="42"/>
  <c r="F96" i="42"/>
  <c r="G96" i="42"/>
  <c r="H96" i="42"/>
  <c r="I96" i="42"/>
  <c r="C119" i="42"/>
  <c r="D119" i="42"/>
  <c r="E119" i="42"/>
  <c r="F119" i="42"/>
  <c r="G119" i="42"/>
  <c r="H119" i="42"/>
  <c r="I119" i="42"/>
  <c r="C142" i="42"/>
  <c r="D142" i="42"/>
  <c r="E142" i="42"/>
  <c r="F142" i="42"/>
  <c r="G142" i="42"/>
  <c r="H142" i="42"/>
  <c r="I142" i="42"/>
  <c r="C165" i="42"/>
  <c r="D165" i="42"/>
  <c r="E165" i="42"/>
  <c r="F165" i="42"/>
  <c r="G165" i="42"/>
  <c r="H165" i="42"/>
  <c r="I165" i="42"/>
  <c r="C188" i="42"/>
  <c r="D188" i="42"/>
  <c r="E188" i="42"/>
  <c r="F188" i="42"/>
  <c r="G188" i="42"/>
  <c r="H188" i="42"/>
  <c r="I188" i="42"/>
  <c r="C211" i="42"/>
  <c r="D211" i="42"/>
  <c r="E211" i="42"/>
  <c r="F211" i="42"/>
  <c r="G211" i="42"/>
  <c r="H211" i="42"/>
  <c r="I211" i="42"/>
  <c r="C234" i="42"/>
  <c r="D234" i="42"/>
  <c r="E234" i="42"/>
  <c r="F234" i="42"/>
  <c r="G234" i="42"/>
  <c r="H234" i="42"/>
  <c r="I234" i="42"/>
  <c r="C257" i="42"/>
  <c r="D257" i="42"/>
  <c r="E257" i="42"/>
  <c r="F257" i="42"/>
  <c r="G257" i="42"/>
  <c r="H257" i="42"/>
  <c r="I257" i="42"/>
  <c r="C280" i="42"/>
  <c r="D280" i="42"/>
  <c r="E280" i="42"/>
  <c r="F280" i="42"/>
  <c r="G280" i="42"/>
  <c r="H280" i="42"/>
  <c r="I280" i="42"/>
  <c r="CX13" i="43"/>
  <c r="CW13" i="43"/>
  <c r="CV13" i="43"/>
  <c r="CU13" i="43"/>
  <c r="CT13" i="43"/>
  <c r="CS13" i="43"/>
  <c r="CR13" i="43"/>
  <c r="CQ13" i="43"/>
  <c r="C154" i="43"/>
  <c r="D154" i="43"/>
  <c r="E154" i="43"/>
  <c r="C9" i="43"/>
  <c r="I25" i="43"/>
  <c r="H25" i="43"/>
  <c r="G25" i="43"/>
  <c r="F25" i="43"/>
  <c r="E25" i="43"/>
  <c r="D25" i="43"/>
  <c r="C25" i="43"/>
  <c r="E9" i="43"/>
  <c r="D9" i="43"/>
  <c r="AP151" i="43"/>
  <c r="AQ151" i="43"/>
  <c r="AR151" i="43"/>
  <c r="AS151" i="43"/>
  <c r="AT151" i="43"/>
  <c r="AU151" i="43"/>
  <c r="AP152" i="43"/>
  <c r="AQ152" i="43"/>
  <c r="AR152" i="43"/>
  <c r="AS152" i="43"/>
  <c r="AT152" i="43"/>
  <c r="AU152" i="43"/>
  <c r="AP153" i="43"/>
  <c r="AQ153" i="43"/>
  <c r="AR153" i="43"/>
  <c r="AS153" i="43"/>
  <c r="AT153" i="43"/>
  <c r="AU153" i="43"/>
  <c r="AP154" i="43"/>
  <c r="AQ154" i="43"/>
  <c r="AR154" i="43"/>
  <c r="AS154" i="43"/>
  <c r="AT154" i="43"/>
  <c r="AU154" i="43"/>
  <c r="AP155" i="43"/>
  <c r="AQ155" i="43"/>
  <c r="AR155" i="43"/>
  <c r="AS155" i="43"/>
  <c r="AT155" i="43"/>
  <c r="AU155" i="43"/>
  <c r="AO151" i="43"/>
  <c r="AO152" i="43"/>
  <c r="AO153" i="43"/>
  <c r="AO154" i="43"/>
  <c r="AO155" i="43"/>
  <c r="X154" i="43"/>
  <c r="X153" i="43"/>
  <c r="X152" i="43"/>
  <c r="Y154" i="43"/>
  <c r="Y153" i="43"/>
  <c r="Y152" i="43"/>
  <c r="Z154" i="43"/>
  <c r="Z153" i="43"/>
  <c r="Z152" i="43"/>
  <c r="BY155" i="43"/>
  <c r="BZ155" i="43"/>
  <c r="CA155" i="43"/>
  <c r="BY156" i="43"/>
  <c r="BZ156" i="43"/>
  <c r="CA156" i="43"/>
  <c r="BY157" i="43"/>
  <c r="BZ157" i="43"/>
  <c r="CA157" i="43"/>
  <c r="BY158" i="43"/>
  <c r="BZ158" i="43"/>
  <c r="CA158" i="43"/>
  <c r="BY160" i="43"/>
  <c r="BZ160" i="43"/>
  <c r="CA160" i="43"/>
  <c r="BY148" i="43"/>
  <c r="BZ148" i="43"/>
  <c r="CA148" i="43"/>
  <c r="BY149" i="43"/>
  <c r="BZ149" i="43"/>
  <c r="CA149" i="43"/>
  <c r="BY150" i="43"/>
  <c r="BZ150" i="43"/>
  <c r="CA150" i="43"/>
  <c r="BY151" i="43"/>
  <c r="BZ151" i="43"/>
  <c r="CA151" i="43"/>
  <c r="BY153" i="43"/>
  <c r="BZ153" i="43"/>
  <c r="CA153" i="43"/>
  <c r="I193" i="42"/>
  <c r="H193" i="42"/>
  <c r="G193" i="42"/>
  <c r="F193" i="42"/>
  <c r="E193" i="42"/>
  <c r="D193" i="42"/>
  <c r="C193" i="42"/>
  <c r="I124" i="42"/>
  <c r="H124" i="42"/>
  <c r="G124" i="42"/>
  <c r="F124" i="42"/>
  <c r="E124" i="42"/>
  <c r="D124" i="42"/>
  <c r="C124" i="42"/>
  <c r="AR303" i="42"/>
  <c r="X303" i="42"/>
  <c r="AS303" i="42"/>
  <c r="AT303" i="42"/>
  <c r="AR304" i="42"/>
  <c r="AS304" i="42"/>
  <c r="AT304" i="42"/>
  <c r="AR305" i="42"/>
  <c r="AS305" i="42"/>
  <c r="AT305" i="42"/>
  <c r="AR306" i="42"/>
  <c r="AS306" i="42"/>
  <c r="AT306" i="42"/>
  <c r="AR308" i="42"/>
  <c r="AS308" i="42"/>
  <c r="AT308" i="42"/>
  <c r="AR309" i="42"/>
  <c r="AS309" i="42"/>
  <c r="AT309" i="42"/>
  <c r="AR310" i="42"/>
  <c r="AS310" i="42"/>
  <c r="AT310" i="42"/>
  <c r="AR311" i="42"/>
  <c r="AS311" i="42"/>
  <c r="AT311" i="42"/>
  <c r="AR312" i="42"/>
  <c r="AS312" i="42"/>
  <c r="AT312" i="42"/>
  <c r="AR313" i="42"/>
  <c r="AS313" i="42"/>
  <c r="AT313" i="42"/>
  <c r="AR315" i="42"/>
  <c r="AS315" i="42"/>
  <c r="AT315" i="42"/>
  <c r="AR316" i="42"/>
  <c r="AS316" i="42"/>
  <c r="AT316" i="42"/>
  <c r="AR318" i="42"/>
  <c r="AS318" i="42"/>
  <c r="AT318" i="42"/>
  <c r="AR319" i="42"/>
  <c r="AS319" i="42"/>
  <c r="AT319" i="42"/>
  <c r="AR320" i="42"/>
  <c r="AS320" i="42"/>
  <c r="AT320" i="42"/>
  <c r="AR322" i="42"/>
  <c r="AS322" i="42"/>
  <c r="AT322" i="42"/>
  <c r="AR323" i="42"/>
  <c r="AS323" i="42"/>
  <c r="AT323" i="42"/>
  <c r="AT317" i="42"/>
  <c r="AR317" i="42"/>
  <c r="AS317" i="42"/>
  <c r="E289" i="42"/>
  <c r="D289" i="42"/>
  <c r="C289" i="42"/>
  <c r="E287" i="42"/>
  <c r="D287" i="42"/>
  <c r="C287" i="42"/>
  <c r="E266" i="42"/>
  <c r="D266" i="42"/>
  <c r="C266" i="42"/>
  <c r="E264" i="42"/>
  <c r="D264" i="42"/>
  <c r="C264" i="42"/>
  <c r="E243" i="42"/>
  <c r="D243" i="42"/>
  <c r="C243" i="42"/>
  <c r="E241" i="42"/>
  <c r="D241" i="42"/>
  <c r="C241" i="42"/>
  <c r="E220" i="42"/>
  <c r="D220" i="42"/>
  <c r="C220" i="42"/>
  <c r="E218" i="42"/>
  <c r="D218" i="42"/>
  <c r="C218" i="42"/>
  <c r="E197" i="42"/>
  <c r="D197" i="42"/>
  <c r="C197" i="42"/>
  <c r="E195" i="42"/>
  <c r="D195" i="42"/>
  <c r="C195" i="42"/>
  <c r="E174" i="42"/>
  <c r="D174" i="42"/>
  <c r="C174" i="42"/>
  <c r="E172" i="42"/>
  <c r="D172" i="42"/>
  <c r="C172" i="42"/>
  <c r="E151" i="42"/>
  <c r="D151" i="42"/>
  <c r="C151" i="42"/>
  <c r="E149" i="42"/>
  <c r="D149" i="42"/>
  <c r="C149" i="42"/>
  <c r="E128" i="42"/>
  <c r="D128" i="42"/>
  <c r="C128" i="42"/>
  <c r="E126" i="42"/>
  <c r="D126" i="42"/>
  <c r="C126" i="42"/>
  <c r="E105" i="42"/>
  <c r="D105" i="42"/>
  <c r="C105" i="42"/>
  <c r="E103" i="42"/>
  <c r="D103" i="42"/>
  <c r="C103" i="42"/>
  <c r="E82" i="42"/>
  <c r="D82" i="42"/>
  <c r="C82" i="42"/>
  <c r="E80" i="42"/>
  <c r="D80" i="42"/>
  <c r="C80" i="42"/>
  <c r="E59" i="42"/>
  <c r="D59" i="42"/>
  <c r="C59" i="42"/>
  <c r="E57" i="42"/>
  <c r="D57" i="42"/>
  <c r="C57" i="42"/>
  <c r="E36" i="42"/>
  <c r="D36" i="42"/>
  <c r="C36" i="42"/>
  <c r="E34" i="42"/>
  <c r="D34" i="42"/>
  <c r="C34" i="42"/>
  <c r="C11" i="42"/>
  <c r="D11" i="42"/>
  <c r="E11" i="42"/>
  <c r="C13" i="42"/>
  <c r="D13" i="42"/>
  <c r="E13" i="42"/>
  <c r="BN317" i="42"/>
  <c r="BL303" i="42"/>
  <c r="BM303" i="42"/>
  <c r="BN303" i="42"/>
  <c r="BL304" i="42"/>
  <c r="BM304" i="42"/>
  <c r="BN304" i="42"/>
  <c r="BL305" i="42"/>
  <c r="BM305" i="42"/>
  <c r="BN305" i="42"/>
  <c r="BL306" i="42"/>
  <c r="BM306" i="42"/>
  <c r="BN306" i="42"/>
  <c r="BL308" i="42"/>
  <c r="BM308" i="42"/>
  <c r="BN308" i="42"/>
  <c r="BL309" i="42"/>
  <c r="BM309" i="42"/>
  <c r="BN309" i="42"/>
  <c r="BL310" i="42"/>
  <c r="BM310" i="42"/>
  <c r="BN310" i="42"/>
  <c r="BL311" i="42"/>
  <c r="BM311" i="42"/>
  <c r="BN311" i="42"/>
  <c r="BL312" i="42"/>
  <c r="BM312" i="42"/>
  <c r="BN312" i="42"/>
  <c r="BL313" i="42"/>
  <c r="BM313" i="42"/>
  <c r="BN313" i="42"/>
  <c r="BL315" i="42"/>
  <c r="BM315" i="42"/>
  <c r="BN315" i="42"/>
  <c r="BL316" i="42"/>
  <c r="BM316" i="42"/>
  <c r="BN316" i="42"/>
  <c r="BL317" i="42"/>
  <c r="BM317" i="42"/>
  <c r="BL318" i="42"/>
  <c r="BM318" i="42"/>
  <c r="BN318" i="42"/>
  <c r="BL319" i="42"/>
  <c r="BM319" i="42"/>
  <c r="BN319" i="42"/>
  <c r="BL320" i="42"/>
  <c r="BM320" i="42"/>
  <c r="BN320" i="42"/>
  <c r="BL322" i="42"/>
  <c r="BM322" i="42"/>
  <c r="BN322" i="42"/>
  <c r="BL323" i="42"/>
  <c r="BM323" i="42"/>
  <c r="BN323" i="42"/>
  <c r="X313" i="42"/>
  <c r="X312" i="42"/>
  <c r="X311" i="42"/>
  <c r="X310" i="42"/>
  <c r="X309" i="42"/>
  <c r="X307" i="42"/>
  <c r="X306" i="42"/>
  <c r="X305" i="42"/>
  <c r="X304" i="42"/>
  <c r="Y313" i="42"/>
  <c r="Y312" i="42"/>
  <c r="Y311" i="42"/>
  <c r="Y310" i="42"/>
  <c r="Y309" i="42"/>
  <c r="Y307" i="42"/>
  <c r="Y306" i="42"/>
  <c r="Y305" i="42"/>
  <c r="Y304" i="42"/>
  <c r="Y303" i="42"/>
  <c r="Z313" i="42"/>
  <c r="Z312" i="42"/>
  <c r="Z311" i="42"/>
  <c r="Z310" i="42"/>
  <c r="Z309" i="42"/>
  <c r="Z307" i="42"/>
  <c r="Z306" i="42"/>
  <c r="Z305" i="42"/>
  <c r="Z304" i="42"/>
  <c r="Z303" i="42"/>
  <c r="I9" i="43"/>
  <c r="H9" i="43"/>
  <c r="G9" i="43"/>
  <c r="AC307" i="42"/>
  <c r="BQ313" i="42"/>
  <c r="BQ319" i="42"/>
  <c r="AC304" i="42"/>
  <c r="BQ304" i="42"/>
  <c r="BQ311" i="42"/>
  <c r="BQ303" i="42"/>
  <c r="AU304" i="42"/>
  <c r="AV304" i="42"/>
  <c r="AW304" i="42"/>
  <c r="AX304" i="42"/>
  <c r="AU305" i="42"/>
  <c r="AV305" i="42"/>
  <c r="AW305" i="42"/>
  <c r="AX305" i="42"/>
  <c r="AU306" i="42"/>
  <c r="AV306" i="42"/>
  <c r="AW306" i="42"/>
  <c r="AX306" i="42"/>
  <c r="AU308" i="42"/>
  <c r="AV308" i="42"/>
  <c r="AW308" i="42"/>
  <c r="AX308" i="42"/>
  <c r="AU309" i="42"/>
  <c r="AV309" i="42"/>
  <c r="AW309" i="42"/>
  <c r="AX309" i="42"/>
  <c r="AU310" i="42"/>
  <c r="AV310" i="42"/>
  <c r="AW310" i="42"/>
  <c r="AX310" i="42"/>
  <c r="AU311" i="42"/>
  <c r="AV311" i="42"/>
  <c r="AW311" i="42"/>
  <c r="AX311" i="42"/>
  <c r="AU312" i="42"/>
  <c r="AV312" i="42"/>
  <c r="AW312" i="42"/>
  <c r="AX312" i="42"/>
  <c r="AU313" i="42"/>
  <c r="AV313" i="42"/>
  <c r="AW313" i="42"/>
  <c r="AX313" i="42"/>
  <c r="AU315" i="42"/>
  <c r="AV315" i="42"/>
  <c r="AW315" i="42"/>
  <c r="AX315" i="42"/>
  <c r="AU316" i="42"/>
  <c r="AV316" i="42"/>
  <c r="AW316" i="42"/>
  <c r="AX316" i="42"/>
  <c r="AU317" i="42"/>
  <c r="AV317" i="42"/>
  <c r="AW317" i="42"/>
  <c r="AX317" i="42"/>
  <c r="AU318" i="42"/>
  <c r="AV318" i="42"/>
  <c r="AW318" i="42"/>
  <c r="AX318" i="42"/>
  <c r="AU319" i="42"/>
  <c r="AV319" i="42"/>
  <c r="AW319" i="42"/>
  <c r="AX319" i="42"/>
  <c r="AU320" i="42"/>
  <c r="AV320" i="42"/>
  <c r="AW320" i="42"/>
  <c r="AX320" i="42"/>
  <c r="AU322" i="42"/>
  <c r="AV322" i="42"/>
  <c r="AW322" i="42"/>
  <c r="AX322" i="42"/>
  <c r="AU323" i="42"/>
  <c r="AV323" i="42"/>
  <c r="AW323" i="42"/>
  <c r="AX323" i="42"/>
  <c r="AV303" i="42"/>
  <c r="AW303" i="42"/>
  <c r="AX303" i="42"/>
  <c r="AU303" i="42"/>
  <c r="CC156" i="43"/>
  <c r="BQ323" i="42"/>
  <c r="BQ315" i="42"/>
  <c r="BQ310" i="42"/>
  <c r="AC309" i="42"/>
  <c r="BQ320" i="42"/>
  <c r="BQ312" i="42"/>
  <c r="AC303" i="42"/>
  <c r="BQ306" i="42"/>
  <c r="BP318" i="42"/>
  <c r="BP313" i="42"/>
  <c r="BP315" i="42"/>
  <c r="BP316" i="42"/>
  <c r="BR311" i="42"/>
  <c r="AD304" i="42"/>
  <c r="BR304" i="42"/>
  <c r="BO304" i="42"/>
  <c r="BR309" i="42"/>
  <c r="BR315" i="42"/>
  <c r="BR319" i="42"/>
  <c r="BP304" i="42"/>
  <c r="BP305" i="42"/>
  <c r="CC157" i="43"/>
  <c r="AA303" i="42"/>
  <c r="BO316" i="42"/>
  <c r="AB304" i="42"/>
  <c r="BP320" i="42"/>
  <c r="BP322" i="42"/>
  <c r="BP323" i="42"/>
  <c r="BQ317" i="42"/>
  <c r="BP310" i="42"/>
  <c r="BP312" i="42"/>
  <c r="BP319" i="42"/>
  <c r="BP306" i="42"/>
  <c r="BP308" i="42"/>
  <c r="BP309" i="42"/>
  <c r="BR322" i="42"/>
  <c r="AD307" i="42"/>
  <c r="CD150" i="43"/>
  <c r="BR312" i="42"/>
  <c r="CC150" i="43"/>
  <c r="CC158" i="43"/>
  <c r="CD151" i="43"/>
  <c r="CD160" i="43"/>
  <c r="CD148" i="43"/>
  <c r="BR305" i="42"/>
  <c r="CC151" i="43"/>
  <c r="CD157" i="43"/>
  <c r="BR310" i="42"/>
  <c r="CB160" i="43"/>
  <c r="BO305" i="42"/>
  <c r="CD155" i="43"/>
  <c r="CD149" i="43"/>
  <c r="AC306" i="42"/>
  <c r="CE157" i="43"/>
  <c r="AA153" i="43"/>
  <c r="AB305" i="42"/>
  <c r="CC155" i="43"/>
  <c r="AC152" i="43"/>
  <c r="CD156" i="43"/>
  <c r="CE153" i="43"/>
  <c r="AC153" i="43"/>
  <c r="AA305" i="42"/>
  <c r="BR320" i="42"/>
  <c r="AD305" i="42"/>
  <c r="AD303" i="42"/>
  <c r="CE156" i="43"/>
  <c r="BR318" i="42"/>
  <c r="BR308" i="42"/>
  <c r="BQ309" i="42"/>
  <c r="BQ316" i="42"/>
  <c r="CC148" i="43"/>
  <c r="CC149" i="43"/>
  <c r="AB307" i="42"/>
  <c r="AB309" i="42"/>
  <c r="AB310" i="42"/>
  <c r="BR323" i="42"/>
  <c r="CC160" i="43"/>
  <c r="AB152" i="43"/>
  <c r="CE151" i="43"/>
  <c r="BQ322" i="42"/>
  <c r="AC310" i="42"/>
  <c r="AA307" i="42"/>
  <c r="AB153" i="43"/>
  <c r="AD309" i="42"/>
  <c r="CE150" i="43"/>
  <c r="AB311" i="42"/>
  <c r="AD306" i="42"/>
  <c r="CC153" i="43"/>
  <c r="BQ308" i="42"/>
  <c r="BR316" i="42"/>
  <c r="BR313" i="42"/>
  <c r="CE155" i="43"/>
  <c r="BR306" i="42"/>
  <c r="CE149" i="43"/>
  <c r="AA152" i="43"/>
  <c r="BR303" i="42"/>
  <c r="CB156" i="43"/>
  <c r="F9" i="43"/>
  <c r="CE158" i="43"/>
  <c r="AB306" i="42"/>
  <c r="AD310" i="42"/>
  <c r="BO313" i="42"/>
  <c r="CB157" i="43"/>
  <c r="CB149" i="43"/>
  <c r="BO319" i="42"/>
  <c r="BO312" i="42"/>
  <c r="AA306" i="42"/>
  <c r="BQ305" i="42"/>
  <c r="CB153" i="43"/>
  <c r="CB155" i="43"/>
  <c r="BP303" i="42"/>
  <c r="BR317" i="42"/>
  <c r="BQ318" i="42"/>
  <c r="BO309" i="42"/>
  <c r="CB150" i="43"/>
  <c r="BP317" i="42"/>
  <c r="AA310" i="42"/>
  <c r="CE160" i="43"/>
  <c r="CE148" i="43"/>
  <c r="CD153" i="43"/>
  <c r="BP311" i="42"/>
  <c r="CB158" i="43"/>
  <c r="AD312" i="42"/>
  <c r="AC305" i="42"/>
  <c r="AC312" i="42"/>
  <c r="AB312" i="42"/>
  <c r="CD158" i="43"/>
  <c r="BO310" i="42"/>
  <c r="AA304" i="42"/>
  <c r="BO318" i="42"/>
  <c r="BO323" i="42"/>
  <c r="BO303" i="42"/>
  <c r="AB303" i="42"/>
  <c r="AC313" i="42"/>
  <c r="AD152" i="43"/>
  <c r="AA312" i="42"/>
  <c r="AD153" i="43"/>
  <c r="AA154" i="43"/>
  <c r="CB148" i="43"/>
  <c r="BO308" i="42"/>
  <c r="BO311" i="42"/>
  <c r="BO315" i="42"/>
  <c r="BO322" i="42"/>
  <c r="BO320" i="42"/>
  <c r="AA309" i="42"/>
  <c r="BO317" i="42"/>
  <c r="AA313" i="42"/>
  <c r="BO306" i="42"/>
  <c r="CB151" i="43"/>
  <c r="CE17" i="42"/>
  <c r="CK17" i="42"/>
  <c r="CI17" i="42"/>
  <c r="CG17" i="42"/>
  <c r="CF17" i="42"/>
  <c r="CJ17" i="42"/>
  <c r="CH17" i="42"/>
  <c r="CD17" i="42"/>
  <c r="S150" i="43"/>
  <c r="S151" i="43"/>
  <c r="T151" i="43" s="1"/>
  <c r="D24" i="62" s="1"/>
  <c r="S155" i="43"/>
  <c r="S153" i="43"/>
  <c r="S156" i="43"/>
  <c r="S152" i="43"/>
  <c r="S303" i="42"/>
  <c r="S305" i="42"/>
  <c r="S307" i="42"/>
  <c r="S308" i="42"/>
  <c r="S311" i="42"/>
  <c r="S306" i="42"/>
  <c r="S313" i="42"/>
  <c r="J13" i="42"/>
  <c r="I11" i="42"/>
  <c r="AD311" i="42"/>
  <c r="AA311" i="42"/>
  <c r="F172" i="42"/>
  <c r="G59" i="42"/>
  <c r="AB313" i="42"/>
  <c r="K105" i="42"/>
  <c r="I13" i="42"/>
  <c r="AD313" i="42"/>
  <c r="J57" i="42"/>
  <c r="H58" i="43"/>
  <c r="AC154" i="43"/>
  <c r="AB154" i="43"/>
  <c r="AC311" i="42"/>
  <c r="S148" i="43"/>
  <c r="S149" i="43"/>
  <c r="S304" i="42"/>
  <c r="S309" i="42"/>
  <c r="S312" i="42"/>
  <c r="S154" i="43"/>
  <c r="T154" i="43" s="1"/>
  <c r="D27" i="62" s="1"/>
  <c r="S310" i="42"/>
  <c r="J12" i="43"/>
  <c r="K12" i="43"/>
  <c r="L12" i="43"/>
  <c r="M12" i="43"/>
  <c r="M28" i="43"/>
  <c r="M44" i="43"/>
  <c r="M60" i="43"/>
  <c r="M76" i="43"/>
  <c r="M92" i="43"/>
  <c r="M108" i="43"/>
  <c r="M124" i="43"/>
  <c r="K140" i="43"/>
  <c r="J140" i="43"/>
  <c r="K108" i="43"/>
  <c r="L92" i="43"/>
  <c r="L60" i="43"/>
  <c r="L28" i="43"/>
  <c r="L44" i="43"/>
  <c r="L124" i="43"/>
  <c r="K124" i="43"/>
  <c r="K92" i="43"/>
  <c r="K60" i="43"/>
  <c r="K28" i="43"/>
  <c r="J28" i="43"/>
  <c r="J92" i="43"/>
  <c r="J60" i="43"/>
  <c r="L108" i="43"/>
  <c r="K44" i="43"/>
  <c r="L76" i="43"/>
  <c r="K76" i="43"/>
  <c r="J108" i="43"/>
  <c r="J76" i="43"/>
  <c r="J44" i="43"/>
  <c r="AA344" i="42" l="1"/>
  <c r="AD329" i="42"/>
  <c r="J22" i="53"/>
  <c r="J45" i="53" s="1"/>
  <c r="C28" i="47"/>
  <c r="P15" i="47"/>
  <c r="Q15" i="47"/>
  <c r="L20" i="53"/>
  <c r="C43" i="53"/>
  <c r="M20" i="53"/>
  <c r="C22" i="71"/>
  <c r="K22" i="53"/>
  <c r="K45" i="53" s="1"/>
  <c r="C47" i="53"/>
  <c r="L24" i="53"/>
  <c r="M24" i="53"/>
  <c r="C26" i="47"/>
  <c r="Q13" i="47"/>
  <c r="P13" i="47"/>
  <c r="C27" i="47"/>
  <c r="P14" i="47"/>
  <c r="Q14" i="47"/>
  <c r="F22" i="53"/>
  <c r="F45" i="53" s="1"/>
  <c r="P9" i="47"/>
  <c r="C22" i="47"/>
  <c r="Q9" i="47"/>
  <c r="G22" i="53"/>
  <c r="G45" i="53" s="1"/>
  <c r="D22" i="53"/>
  <c r="D45" i="53" s="1"/>
  <c r="H22" i="53"/>
  <c r="H45" i="53" s="1"/>
  <c r="E22" i="71"/>
  <c r="E45" i="71" s="1"/>
  <c r="E22" i="53"/>
  <c r="E45" i="53" s="1"/>
  <c r="I22" i="53"/>
  <c r="I45" i="53" s="1"/>
  <c r="C44" i="53"/>
  <c r="L21" i="53"/>
  <c r="M21" i="53"/>
  <c r="AI198" i="43"/>
  <c r="AI176" i="43"/>
  <c r="AI194" i="43"/>
  <c r="AI185" i="43"/>
  <c r="AI173" i="43"/>
  <c r="AI191" i="43"/>
  <c r="AI182" i="43"/>
  <c r="AI199" i="43"/>
  <c r="AB338" i="42"/>
  <c r="Y342" i="42"/>
  <c r="AC189" i="43"/>
  <c r="I22" i="71"/>
  <c r="I45" i="71" s="1"/>
  <c r="F22" i="71"/>
  <c r="F45" i="71" s="1"/>
  <c r="G22" i="71"/>
  <c r="G45" i="71" s="1"/>
  <c r="AC352" i="42"/>
  <c r="AC343" i="42"/>
  <c r="AC334" i="42"/>
  <c r="AD324" i="42"/>
  <c r="D49" i="70"/>
  <c r="G22" i="70"/>
  <c r="G49" i="70" s="1"/>
  <c r="O22" i="70"/>
  <c r="O49" i="70" s="1"/>
  <c r="G28" i="70"/>
  <c r="G55" i="70" s="1"/>
  <c r="G27" i="70"/>
  <c r="G54" i="70" s="1"/>
  <c r="O27" i="70"/>
  <c r="O54" i="70" s="1"/>
  <c r="I26" i="70"/>
  <c r="I53" i="70" s="1"/>
  <c r="N26" i="70"/>
  <c r="N53" i="70" s="1"/>
  <c r="L28" i="70"/>
  <c r="L55" i="70" s="1"/>
  <c r="L22" i="70"/>
  <c r="L49" i="70" s="1"/>
  <c r="N22" i="70"/>
  <c r="N49" i="70" s="1"/>
  <c r="D53" i="70"/>
  <c r="H26" i="70"/>
  <c r="H53" i="70" s="1"/>
  <c r="M26" i="70"/>
  <c r="M53" i="70" s="1"/>
  <c r="M28" i="70"/>
  <c r="M55" i="70" s="1"/>
  <c r="F27" i="70"/>
  <c r="F54" i="70" s="1"/>
  <c r="J27" i="70"/>
  <c r="J54" i="70" s="1"/>
  <c r="N27" i="70"/>
  <c r="N54" i="70" s="1"/>
  <c r="G26" i="70"/>
  <c r="G53" i="70" s="1"/>
  <c r="L26" i="70"/>
  <c r="L53" i="70" s="1"/>
  <c r="H22" i="71"/>
  <c r="H45" i="71" s="1"/>
  <c r="N28" i="70"/>
  <c r="N55" i="70" s="1"/>
  <c r="J28" i="70"/>
  <c r="J55" i="70" s="1"/>
  <c r="J24" i="71"/>
  <c r="J47" i="71" s="1"/>
  <c r="I24" i="71"/>
  <c r="I47" i="71" s="1"/>
  <c r="H24" i="71"/>
  <c r="H47" i="71" s="1"/>
  <c r="E24" i="71"/>
  <c r="E47" i="71" s="1"/>
  <c r="D24" i="71"/>
  <c r="D47" i="71" s="1"/>
  <c r="E53" i="70"/>
  <c r="K22" i="71"/>
  <c r="K45" i="71" s="1"/>
  <c r="G24" i="71"/>
  <c r="G47" i="71" s="1"/>
  <c r="F24" i="71"/>
  <c r="F47" i="71" s="1"/>
  <c r="J22" i="71"/>
  <c r="J45" i="71" s="1"/>
  <c r="C24" i="71"/>
  <c r="F26" i="70"/>
  <c r="F53" i="70" s="1"/>
  <c r="J26" i="70"/>
  <c r="J53" i="70" s="1"/>
  <c r="O26" i="70"/>
  <c r="O53" i="70" s="1"/>
  <c r="I22" i="70"/>
  <c r="I49" i="70" s="1"/>
  <c r="K22" i="70"/>
  <c r="K49" i="70" s="1"/>
  <c r="M22" i="70"/>
  <c r="M49" i="70" s="1"/>
  <c r="E54" i="70"/>
  <c r="I27" i="70"/>
  <c r="I54" i="70" s="1"/>
  <c r="K27" i="70"/>
  <c r="K54" i="70" s="1"/>
  <c r="M27" i="70"/>
  <c r="M54" i="70" s="1"/>
  <c r="H27" i="70"/>
  <c r="H54" i="70" s="1"/>
  <c r="L27" i="70"/>
  <c r="L54" i="70" s="1"/>
  <c r="F28" i="70"/>
  <c r="F55" i="70" s="1"/>
  <c r="H22" i="70"/>
  <c r="H49" i="70" s="1"/>
  <c r="J22" i="70"/>
  <c r="J49" i="70" s="1"/>
  <c r="AA190" i="43"/>
  <c r="Y189" i="43"/>
  <c r="T148" i="43"/>
  <c r="D21" i="62" s="1"/>
  <c r="T156" i="43"/>
  <c r="D29" i="62" s="1"/>
  <c r="AD192" i="43"/>
  <c r="C153" i="43"/>
  <c r="F71" i="43"/>
  <c r="D119" i="43"/>
  <c r="AD181" i="43"/>
  <c r="AC183" i="43"/>
  <c r="Z193" i="43"/>
  <c r="G87" i="43"/>
  <c r="BZ161" i="43"/>
  <c r="D7" i="43"/>
  <c r="H103" i="43"/>
  <c r="D135" i="43"/>
  <c r="Y193" i="43"/>
  <c r="I23" i="43"/>
  <c r="AC193" i="43"/>
  <c r="Y175" i="43"/>
  <c r="AD183" i="43"/>
  <c r="D71" i="43"/>
  <c r="T150" i="43"/>
  <c r="D23" i="62" s="1"/>
  <c r="G148" i="43"/>
  <c r="F148" i="43"/>
  <c r="BZ154" i="43"/>
  <c r="CA161" i="43"/>
  <c r="CB154" i="43"/>
  <c r="CC161" i="43"/>
  <c r="AB175" i="43"/>
  <c r="Y174" i="43"/>
  <c r="F23" i="43"/>
  <c r="H39" i="43"/>
  <c r="F87" i="43"/>
  <c r="CD161" i="43"/>
  <c r="E153" i="43"/>
  <c r="D156" i="43"/>
  <c r="G154" i="43"/>
  <c r="E71" i="43"/>
  <c r="F156" i="43"/>
  <c r="D155" i="43"/>
  <c r="G152" i="43"/>
  <c r="C55" i="43"/>
  <c r="I103" i="43"/>
  <c r="E156" i="43"/>
  <c r="C155" i="43"/>
  <c r="E150" i="43"/>
  <c r="I39" i="43"/>
  <c r="C119" i="43"/>
  <c r="H152" i="43"/>
  <c r="AD182" i="43"/>
  <c r="F7" i="43"/>
  <c r="H23" i="43"/>
  <c r="C39" i="43"/>
  <c r="D55" i="43"/>
  <c r="E55" i="43"/>
  <c r="H87" i="43"/>
  <c r="I87" i="43"/>
  <c r="F135" i="43"/>
  <c r="F154" i="43"/>
  <c r="H155" i="43"/>
  <c r="Y192" i="43"/>
  <c r="AB184" i="43"/>
  <c r="AB202" i="43" s="1"/>
  <c r="E155" i="43"/>
  <c r="C156" i="43"/>
  <c r="H149" i="43"/>
  <c r="C148" i="43"/>
  <c r="AA189" i="43"/>
  <c r="G155" i="43"/>
  <c r="F155" i="43"/>
  <c r="F153" i="43"/>
  <c r="F152" i="43"/>
  <c r="H148" i="43"/>
  <c r="AC192" i="43"/>
  <c r="AD184" i="43"/>
  <c r="AC173" i="43"/>
  <c r="Y182" i="43"/>
  <c r="AA181" i="43"/>
  <c r="Y171" i="43"/>
  <c r="H7" i="43"/>
  <c r="D39" i="43"/>
  <c r="H71" i="43"/>
  <c r="H135" i="43"/>
  <c r="BY161" i="43"/>
  <c r="CE161" i="43"/>
  <c r="I155" i="43"/>
  <c r="I152" i="43"/>
  <c r="G149" i="43"/>
  <c r="AC155" i="43"/>
  <c r="AC184" i="43"/>
  <c r="AD174" i="43"/>
  <c r="X185" i="43"/>
  <c r="Z185" i="43"/>
  <c r="AA194" i="43"/>
  <c r="AC194" i="43"/>
  <c r="H119" i="43"/>
  <c r="BY154" i="43"/>
  <c r="CA154" i="43"/>
  <c r="CB161" i="43"/>
  <c r="CC154" i="43"/>
  <c r="T155" i="43"/>
  <c r="D28" i="62" s="1"/>
  <c r="T149" i="43"/>
  <c r="D22" i="62" s="1"/>
  <c r="T153" i="43"/>
  <c r="D26" i="62" s="1"/>
  <c r="AC182" i="43"/>
  <c r="I153" i="43"/>
  <c r="D152" i="43"/>
  <c r="C150" i="43"/>
  <c r="I154" i="43"/>
  <c r="CD154" i="43"/>
  <c r="D153" i="43"/>
  <c r="C152" i="43"/>
  <c r="I149" i="43"/>
  <c r="H154" i="43"/>
  <c r="Z155" i="43"/>
  <c r="C103" i="43"/>
  <c r="D103" i="43"/>
  <c r="E119" i="43"/>
  <c r="F119" i="43"/>
  <c r="G135" i="43"/>
  <c r="CE154" i="43"/>
  <c r="I7" i="43"/>
  <c r="E103" i="43"/>
  <c r="G119" i="43"/>
  <c r="I150" i="43"/>
  <c r="AB171" i="43"/>
  <c r="Y184" i="43"/>
  <c r="D87" i="43"/>
  <c r="H156" i="43"/>
  <c r="E149" i="43"/>
  <c r="X175" i="43"/>
  <c r="C135" i="43"/>
  <c r="F149" i="43"/>
  <c r="C87" i="43"/>
  <c r="I156" i="43"/>
  <c r="Z192" i="43"/>
  <c r="Z172" i="43"/>
  <c r="F103" i="43"/>
  <c r="T152" i="43"/>
  <c r="D25" i="62" s="1"/>
  <c r="G153" i="43"/>
  <c r="G156" i="43"/>
  <c r="F150" i="43"/>
  <c r="D149" i="43"/>
  <c r="I148" i="43"/>
  <c r="AC174" i="43"/>
  <c r="Y183" i="43"/>
  <c r="AA173" i="43"/>
  <c r="AA171" i="43"/>
  <c r="C149" i="43"/>
  <c r="I135" i="43"/>
  <c r="G150" i="43"/>
  <c r="J154" i="43"/>
  <c r="AC175" i="43"/>
  <c r="Z183" i="43"/>
  <c r="Z181" i="43"/>
  <c r="H153" i="43"/>
  <c r="E152" i="43"/>
  <c r="H150" i="43"/>
  <c r="D150" i="43"/>
  <c r="E148" i="43"/>
  <c r="D148" i="43"/>
  <c r="X174" i="43"/>
  <c r="AA184" i="43"/>
  <c r="AB155" i="43"/>
  <c r="AD191" i="43"/>
  <c r="Z191" i="43"/>
  <c r="AB190" i="43"/>
  <c r="AD171" i="43"/>
  <c r="Z189" i="43"/>
  <c r="Z342" i="42"/>
  <c r="Y354" i="42"/>
  <c r="X328" i="42"/>
  <c r="AD327" i="42"/>
  <c r="AC344" i="42"/>
  <c r="AC346" i="42"/>
  <c r="Y337" i="42"/>
  <c r="AA347" i="42"/>
  <c r="Z334" i="42"/>
  <c r="AD352" i="42"/>
  <c r="AD345" i="42"/>
  <c r="AD336" i="42"/>
  <c r="AC326" i="42"/>
  <c r="AB344" i="42"/>
  <c r="Z345" i="42"/>
  <c r="X325" i="42"/>
  <c r="D312" i="42"/>
  <c r="Y336" i="42"/>
  <c r="AD325" i="42"/>
  <c r="AA353" i="42"/>
  <c r="X336" i="42"/>
  <c r="AD347" i="42"/>
  <c r="T310" i="42"/>
  <c r="D13" i="62" s="1"/>
  <c r="AA351" i="42"/>
  <c r="AA337" i="42"/>
  <c r="Y333" i="42"/>
  <c r="Y334" i="42"/>
  <c r="AA335" i="42"/>
  <c r="T305" i="42"/>
  <c r="D8" i="62" s="1"/>
  <c r="AD343" i="42"/>
  <c r="AB328" i="42"/>
  <c r="T311" i="42"/>
  <c r="D14" i="62" s="1"/>
  <c r="X337" i="42"/>
  <c r="T304" i="42"/>
  <c r="D7" i="62" s="1"/>
  <c r="T307" i="42"/>
  <c r="D10" i="62" s="1"/>
  <c r="AA326" i="42"/>
  <c r="AB335" i="42"/>
  <c r="Z337" i="42"/>
  <c r="X335" i="42"/>
  <c r="T313" i="42"/>
  <c r="D16" i="62" s="1"/>
  <c r="AD334" i="42"/>
  <c r="AB333" i="42"/>
  <c r="AD346" i="42"/>
  <c r="Y355" i="42"/>
  <c r="N151" i="43"/>
  <c r="AA334" i="42"/>
  <c r="AA333" i="42"/>
  <c r="AD353" i="42"/>
  <c r="AD344" i="42"/>
  <c r="AD335" i="42"/>
  <c r="AC314" i="42"/>
  <c r="H313" i="42" s="1"/>
  <c r="T306" i="42"/>
  <c r="D9" i="62" s="1"/>
  <c r="AB351" i="42"/>
  <c r="Y347" i="42"/>
  <c r="Z344" i="42"/>
  <c r="Z333" i="42"/>
  <c r="I309" i="42"/>
  <c r="AA355" i="42"/>
  <c r="T303" i="42"/>
  <c r="D6" i="62" s="1"/>
  <c r="Y356" i="42"/>
  <c r="Z353" i="42"/>
  <c r="Z346" i="42"/>
  <c r="X326" i="42"/>
  <c r="Z355" i="42"/>
  <c r="X353" i="42"/>
  <c r="Z343" i="42"/>
  <c r="X338" i="42"/>
  <c r="Y335" i="42"/>
  <c r="Z352" i="42"/>
  <c r="X346" i="42"/>
  <c r="Y343" i="42"/>
  <c r="C38" i="67"/>
  <c r="C32" i="67"/>
  <c r="C16" i="67"/>
  <c r="M119" i="43"/>
  <c r="K85" i="43"/>
  <c r="L69" i="43"/>
  <c r="L28" i="42"/>
  <c r="Y329" i="42"/>
  <c r="AD355" i="42"/>
  <c r="X327" i="42"/>
  <c r="AA325" i="42"/>
  <c r="AC353" i="42"/>
  <c r="AC325" i="42"/>
  <c r="AB325" i="42"/>
  <c r="AA338" i="42"/>
  <c r="M96" i="42"/>
  <c r="L193" i="42"/>
  <c r="AB356" i="42"/>
  <c r="AD314" i="42"/>
  <c r="I313" i="42" s="1"/>
  <c r="AB314" i="42"/>
  <c r="G313" i="42" s="1"/>
  <c r="AB346" i="42"/>
  <c r="AC337" i="42"/>
  <c r="AC335" i="42"/>
  <c r="L75" i="42"/>
  <c r="AB355" i="42"/>
  <c r="J267" i="42"/>
  <c r="AD354" i="42"/>
  <c r="AD338" i="42"/>
  <c r="AB336" i="42"/>
  <c r="AD356" i="42"/>
  <c r="AD351" i="42"/>
  <c r="J175" i="42"/>
  <c r="AB185" i="43"/>
  <c r="F55" i="43"/>
  <c r="G71" i="43"/>
  <c r="E39" i="43"/>
  <c r="G55" i="43"/>
  <c r="Z194" i="43"/>
  <c r="AD194" i="43"/>
  <c r="Y194" i="43"/>
  <c r="G39" i="43"/>
  <c r="I55" i="43"/>
  <c r="C71" i="43"/>
  <c r="H55" i="43"/>
  <c r="C23" i="43"/>
  <c r="I71" i="43"/>
  <c r="AB194" i="43"/>
  <c r="AA185" i="43"/>
  <c r="K38" i="43"/>
  <c r="M6" i="43"/>
  <c r="M134" i="43"/>
  <c r="M91" i="43"/>
  <c r="J75" i="43"/>
  <c r="J40" i="43"/>
  <c r="AD189" i="43"/>
  <c r="F39" i="43"/>
  <c r="E23" i="43"/>
  <c r="J36" i="43"/>
  <c r="D23" i="43"/>
  <c r="X172" i="43"/>
  <c r="Y155" i="43"/>
  <c r="AA191" i="43"/>
  <c r="AC190" i="43"/>
  <c r="Y172" i="43"/>
  <c r="AA180" i="43"/>
  <c r="X189" i="43"/>
  <c r="BO149" i="43"/>
  <c r="J37" i="43"/>
  <c r="J84" i="43"/>
  <c r="G7" i="43"/>
  <c r="X192" i="43"/>
  <c r="AD175" i="43"/>
  <c r="AA192" i="43"/>
  <c r="AC191" i="43"/>
  <c r="Y173" i="43"/>
  <c r="AA172" i="43"/>
  <c r="AC180" i="43"/>
  <c r="AC198" i="43" s="1"/>
  <c r="Y180" i="43"/>
  <c r="Z174" i="43"/>
  <c r="CY13" i="43"/>
  <c r="CG160" i="43"/>
  <c r="CI160" i="43"/>
  <c r="J24" i="43"/>
  <c r="X182" i="43"/>
  <c r="AB182" i="43"/>
  <c r="AD172" i="43"/>
  <c r="Z190" i="43"/>
  <c r="AB189" i="43"/>
  <c r="K21" i="43"/>
  <c r="L5" i="43"/>
  <c r="L133" i="43"/>
  <c r="J102" i="43"/>
  <c r="AD173" i="43"/>
  <c r="Z173" i="43"/>
  <c r="AA174" i="43"/>
  <c r="AB183" i="43"/>
  <c r="AB192" i="43"/>
  <c r="AF56" i="43"/>
  <c r="K56" i="43" s="1"/>
  <c r="AB172" i="43"/>
  <c r="AA193" i="43"/>
  <c r="AA175" i="43"/>
  <c r="X184" i="43"/>
  <c r="CI153" i="43"/>
  <c r="AF57" i="43"/>
  <c r="K57" i="43" s="1"/>
  <c r="AG73" i="43"/>
  <c r="L73" i="43" s="1"/>
  <c r="M88" i="43"/>
  <c r="AG89" i="43"/>
  <c r="L89" i="43" s="1"/>
  <c r="K103" i="43"/>
  <c r="M104" i="43"/>
  <c r="AF120" i="43"/>
  <c r="K120" i="43" s="1"/>
  <c r="M121" i="43"/>
  <c r="L139" i="43"/>
  <c r="AF136" i="43"/>
  <c r="K136" i="43" s="1"/>
  <c r="M137" i="43"/>
  <c r="AA155" i="43"/>
  <c r="AB181" i="43"/>
  <c r="AA183" i="43"/>
  <c r="M24" i="43"/>
  <c r="AD155" i="43"/>
  <c r="X193" i="43"/>
  <c r="Z182" i="43"/>
  <c r="X183" i="43"/>
  <c r="Z175" i="43"/>
  <c r="AB174" i="43"/>
  <c r="K22" i="43"/>
  <c r="K116" i="43"/>
  <c r="L6" i="43"/>
  <c r="L53" i="43"/>
  <c r="L100" i="43"/>
  <c r="L134" i="43"/>
  <c r="M37" i="43"/>
  <c r="M84" i="43"/>
  <c r="M118" i="43"/>
  <c r="K133" i="43"/>
  <c r="M101" i="43"/>
  <c r="J53" i="43"/>
  <c r="J100" i="43"/>
  <c r="J134" i="43"/>
  <c r="J89" i="43"/>
  <c r="M40" i="43"/>
  <c r="AF72" i="43"/>
  <c r="K72" i="43" s="1"/>
  <c r="M89" i="43"/>
  <c r="AF105" i="43"/>
  <c r="K105" i="43" s="1"/>
  <c r="AG120" i="43"/>
  <c r="L120" i="43" s="1"/>
  <c r="X155" i="43"/>
  <c r="J9" i="43"/>
  <c r="Y191" i="43"/>
  <c r="AG104" i="43"/>
  <c r="L104" i="43" s="1"/>
  <c r="AD193" i="43"/>
  <c r="AC171" i="43"/>
  <c r="Z184" i="43"/>
  <c r="K70" i="43"/>
  <c r="L54" i="43"/>
  <c r="M38" i="43"/>
  <c r="J54" i="43"/>
  <c r="J43" i="43"/>
  <c r="J136" i="43"/>
  <c r="J105" i="43"/>
  <c r="M120" i="43"/>
  <c r="Z171" i="43"/>
  <c r="K37" i="43"/>
  <c r="K84" i="43"/>
  <c r="M5" i="43"/>
  <c r="K20" i="43"/>
  <c r="K102" i="43"/>
  <c r="L4" i="43"/>
  <c r="Y190" i="43"/>
  <c r="X171" i="43"/>
  <c r="AC172" i="43"/>
  <c r="CG157" i="43"/>
  <c r="CH155" i="43"/>
  <c r="BO156" i="43"/>
  <c r="BO148" i="43"/>
  <c r="BO150" i="43"/>
  <c r="K100" i="43"/>
  <c r="L38" i="43"/>
  <c r="M22" i="43"/>
  <c r="M86" i="43"/>
  <c r="L135" i="43"/>
  <c r="X180" i="43"/>
  <c r="AD180" i="43"/>
  <c r="Z180" i="43"/>
  <c r="AD190" i="43"/>
  <c r="AB173" i="43"/>
  <c r="CG148" i="43"/>
  <c r="K36" i="43"/>
  <c r="L20" i="43"/>
  <c r="K6" i="43"/>
  <c r="K52" i="43"/>
  <c r="K134" i="43"/>
  <c r="L36" i="43"/>
  <c r="M20" i="43"/>
  <c r="M69" i="43"/>
  <c r="M102" i="43"/>
  <c r="J20" i="43"/>
  <c r="J101" i="43"/>
  <c r="CZ13" i="43"/>
  <c r="K123" i="43"/>
  <c r="CG153" i="43"/>
  <c r="CH153" i="43"/>
  <c r="AG9" i="43"/>
  <c r="L9" i="43" s="1"/>
  <c r="AF40" i="43"/>
  <c r="K40" i="43" s="1"/>
  <c r="M41" i="43"/>
  <c r="M57" i="43"/>
  <c r="AF73" i="43"/>
  <c r="K73" i="43" s="1"/>
  <c r="AG88" i="43"/>
  <c r="L88" i="43" s="1"/>
  <c r="AF89" i="43"/>
  <c r="K89" i="43" s="1"/>
  <c r="M123" i="43"/>
  <c r="M136" i="43"/>
  <c r="AG137" i="43"/>
  <c r="L137" i="43" s="1"/>
  <c r="AA182" i="43"/>
  <c r="Y181" i="43"/>
  <c r="AW155" i="43"/>
  <c r="AC181" i="43"/>
  <c r="AB191" i="43"/>
  <c r="X173" i="43"/>
  <c r="AB180" i="43"/>
  <c r="L22" i="43"/>
  <c r="J68" i="43"/>
  <c r="J59" i="43"/>
  <c r="X190" i="43"/>
  <c r="J69" i="43"/>
  <c r="AX152" i="43"/>
  <c r="J21" i="43"/>
  <c r="L43" i="43"/>
  <c r="X181" i="43"/>
  <c r="X191" i="43"/>
  <c r="L132" i="43"/>
  <c r="M116" i="43"/>
  <c r="M53" i="43"/>
  <c r="J38" i="43"/>
  <c r="J118" i="43"/>
  <c r="AX153" i="43"/>
  <c r="J116" i="43"/>
  <c r="M70" i="43"/>
  <c r="M117" i="43"/>
  <c r="BO157" i="43"/>
  <c r="K53" i="43"/>
  <c r="K68" i="43"/>
  <c r="K86" i="43"/>
  <c r="K132" i="43"/>
  <c r="L37" i="43"/>
  <c r="L52" i="43"/>
  <c r="L116" i="43"/>
  <c r="J5" i="43"/>
  <c r="J52" i="43"/>
  <c r="J86" i="43"/>
  <c r="J133" i="43"/>
  <c r="K107" i="43"/>
  <c r="M139" i="43"/>
  <c r="M21" i="43"/>
  <c r="CI151" i="43"/>
  <c r="AG8" i="43"/>
  <c r="L8" i="43" s="1"/>
  <c r="M8" i="43"/>
  <c r="AG25" i="43"/>
  <c r="L25" i="43" s="1"/>
  <c r="L75" i="43"/>
  <c r="M73" i="43"/>
  <c r="J123" i="43"/>
  <c r="J104" i="43"/>
  <c r="J88" i="43"/>
  <c r="J73" i="43"/>
  <c r="AX148" i="43"/>
  <c r="L11" i="43"/>
  <c r="AW152" i="43"/>
  <c r="L27" i="43"/>
  <c r="AF25" i="43"/>
  <c r="K25" i="43" s="1"/>
  <c r="AW153" i="43"/>
  <c r="AG40" i="43"/>
  <c r="L40" i="43" s="1"/>
  <c r="AX151" i="43"/>
  <c r="AW154" i="43"/>
  <c r="K91" i="43"/>
  <c r="CH158" i="43"/>
  <c r="K117" i="43"/>
  <c r="AG149" i="43"/>
  <c r="L21" i="43"/>
  <c r="L102" i="43"/>
  <c r="M132" i="43"/>
  <c r="K5" i="43"/>
  <c r="AX150" i="43"/>
  <c r="AF11" i="43"/>
  <c r="K11" i="43" s="1"/>
  <c r="K69" i="43"/>
  <c r="CG149" i="43"/>
  <c r="CH149" i="43"/>
  <c r="J22" i="43"/>
  <c r="AW150" i="43"/>
  <c r="K27" i="43"/>
  <c r="J27" i="43"/>
  <c r="J23" i="43"/>
  <c r="M27" i="43"/>
  <c r="L101" i="43"/>
  <c r="AW151" i="43"/>
  <c r="K118" i="43"/>
  <c r="AX155" i="43"/>
  <c r="AX154" i="43"/>
  <c r="L118" i="43"/>
  <c r="L59" i="43"/>
  <c r="K43" i="43"/>
  <c r="K139" i="43"/>
  <c r="CH156" i="43"/>
  <c r="CH150" i="43"/>
  <c r="L84" i="43"/>
  <c r="M54" i="43"/>
  <c r="K4" i="43"/>
  <c r="L70" i="43"/>
  <c r="M36" i="43"/>
  <c r="M100" i="43"/>
  <c r="M133" i="43"/>
  <c r="J70" i="43"/>
  <c r="J117" i="43"/>
  <c r="L91" i="43"/>
  <c r="J8" i="43"/>
  <c r="AF156" i="43"/>
  <c r="AF150" i="43"/>
  <c r="K54" i="43"/>
  <c r="K101" i="43"/>
  <c r="AG148" i="43"/>
  <c r="L85" i="43"/>
  <c r="M68" i="43"/>
  <c r="BP155" i="43"/>
  <c r="L68" i="43"/>
  <c r="L86" i="43"/>
  <c r="L117" i="43"/>
  <c r="CG156" i="43"/>
  <c r="CG150" i="43"/>
  <c r="BP156" i="43"/>
  <c r="BP148" i="43"/>
  <c r="BP150" i="43"/>
  <c r="J85" i="43"/>
  <c r="J132" i="43"/>
  <c r="J55" i="43"/>
  <c r="CI156" i="43"/>
  <c r="CI148" i="43"/>
  <c r="M107" i="43"/>
  <c r="CH160" i="43"/>
  <c r="J121" i="43"/>
  <c r="AF24" i="43"/>
  <c r="K24" i="43" s="1"/>
  <c r="AG72" i="43"/>
  <c r="L72" i="43" s="1"/>
  <c r="BP160" i="43"/>
  <c r="J72" i="43"/>
  <c r="J41" i="43"/>
  <c r="AF9" i="43"/>
  <c r="K9" i="43" s="1"/>
  <c r="AG24" i="43"/>
  <c r="L24" i="43" s="1"/>
  <c r="AG41" i="43"/>
  <c r="L41" i="43" s="1"/>
  <c r="M56" i="43"/>
  <c r="AG57" i="43"/>
  <c r="L57" i="43" s="1"/>
  <c r="AF88" i="43"/>
  <c r="K88" i="43" s="1"/>
  <c r="AF104" i="43"/>
  <c r="K104" i="43" s="1"/>
  <c r="M105" i="43"/>
  <c r="AF121" i="43"/>
  <c r="K121" i="43" s="1"/>
  <c r="AG136" i="43"/>
  <c r="L136" i="43" s="1"/>
  <c r="AF137" i="43"/>
  <c r="K137" i="43" s="1"/>
  <c r="M165" i="42"/>
  <c r="M236" i="42"/>
  <c r="M124" i="42"/>
  <c r="M102" i="42"/>
  <c r="L124" i="42"/>
  <c r="L171" i="42"/>
  <c r="L262" i="42"/>
  <c r="K56" i="42"/>
  <c r="J125" i="42"/>
  <c r="L50" i="42"/>
  <c r="J79" i="42"/>
  <c r="AC355" i="42"/>
  <c r="Z324" i="42"/>
  <c r="AB354" i="42"/>
  <c r="AB343" i="42"/>
  <c r="AB327" i="42"/>
  <c r="AB347" i="42"/>
  <c r="Y344" i="42"/>
  <c r="E304" i="42"/>
  <c r="L98" i="42"/>
  <c r="X334" i="42"/>
  <c r="X352" i="42"/>
  <c r="Z351" i="42"/>
  <c r="Y328" i="42"/>
  <c r="T308" i="42"/>
  <c r="D11" i="62" s="1"/>
  <c r="Z314" i="42"/>
  <c r="E313" i="42" s="1"/>
  <c r="AA328" i="42"/>
  <c r="AC329" i="42"/>
  <c r="AA356" i="42"/>
  <c r="AA354" i="42"/>
  <c r="AA345" i="42"/>
  <c r="AA329" i="42"/>
  <c r="AA336" i="42"/>
  <c r="E310" i="42"/>
  <c r="E312" i="42"/>
  <c r="D310" i="42"/>
  <c r="X356" i="42"/>
  <c r="Y353" i="42"/>
  <c r="Z328" i="42"/>
  <c r="Y338" i="42"/>
  <c r="C303" i="42"/>
  <c r="D311" i="42"/>
  <c r="G312" i="42"/>
  <c r="M51" i="42"/>
  <c r="K281" i="42"/>
  <c r="L143" i="42"/>
  <c r="L51" i="42"/>
  <c r="L167" i="42"/>
  <c r="M9" i="42"/>
  <c r="AC328" i="42"/>
  <c r="X344" i="42"/>
  <c r="Z354" i="42"/>
  <c r="AB353" i="42"/>
  <c r="AB342" i="42"/>
  <c r="AB337" i="42"/>
  <c r="Z325" i="42"/>
  <c r="C310" i="42"/>
  <c r="Y351" i="42"/>
  <c r="X355" i="42"/>
  <c r="Z327" i="42"/>
  <c r="X343" i="42"/>
  <c r="J306" i="42"/>
  <c r="D309" i="42"/>
  <c r="J310" i="42"/>
  <c r="K282" i="42"/>
  <c r="J83" i="42"/>
  <c r="X354" i="42"/>
  <c r="D306" i="42"/>
  <c r="G311" i="42"/>
  <c r="Z336" i="42"/>
  <c r="J10" i="42"/>
  <c r="M125" i="42"/>
  <c r="M147" i="42"/>
  <c r="K194" i="42"/>
  <c r="C311" i="42"/>
  <c r="I312" i="42"/>
  <c r="T309" i="42"/>
  <c r="D12" i="62" s="1"/>
  <c r="X345" i="42"/>
  <c r="H306" i="42"/>
  <c r="C308" i="42"/>
  <c r="T312" i="42"/>
  <c r="D15" i="62" s="1"/>
  <c r="X314" i="42"/>
  <c r="C313" i="42" s="1"/>
  <c r="H310" i="42"/>
  <c r="M281" i="42"/>
  <c r="M73" i="42"/>
  <c r="I310" i="42"/>
  <c r="C306" i="42"/>
  <c r="F312" i="42"/>
  <c r="G310" i="42"/>
  <c r="L257" i="42"/>
  <c r="J73" i="42"/>
  <c r="AA346" i="42"/>
  <c r="AA327" i="42"/>
  <c r="AA314" i="42"/>
  <c r="F313" i="42" s="1"/>
  <c r="AB352" i="42"/>
  <c r="AB345" i="42"/>
  <c r="AB329" i="42"/>
  <c r="AB334" i="42"/>
  <c r="C312" i="42"/>
  <c r="X347" i="42"/>
  <c r="Y324" i="42"/>
  <c r="E306" i="42"/>
  <c r="I306" i="42"/>
  <c r="L235" i="42"/>
  <c r="L120" i="42"/>
  <c r="K189" i="42"/>
  <c r="K259" i="42"/>
  <c r="J6" i="42"/>
  <c r="J98" i="42"/>
  <c r="J190" i="42"/>
  <c r="J282" i="42"/>
  <c r="J74" i="42"/>
  <c r="J166" i="42"/>
  <c r="K121" i="42"/>
  <c r="J75" i="42"/>
  <c r="J244" i="42"/>
  <c r="AA343" i="42"/>
  <c r="Y314" i="42"/>
  <c r="D313" i="42" s="1"/>
  <c r="Z326" i="42"/>
  <c r="Z335" i="42"/>
  <c r="H311" i="42"/>
  <c r="AD333" i="42"/>
  <c r="AD342" i="42"/>
  <c r="AD337" i="42"/>
  <c r="AD328" i="42"/>
  <c r="AC345" i="42"/>
  <c r="AC327" i="42"/>
  <c r="Y326" i="42"/>
  <c r="X333" i="42"/>
  <c r="E305" i="42"/>
  <c r="F306" i="42"/>
  <c r="H312" i="42"/>
  <c r="J259" i="42"/>
  <c r="Z347" i="42"/>
  <c r="Z329" i="42"/>
  <c r="Z356" i="42"/>
  <c r="X324" i="42"/>
  <c r="X342" i="42"/>
  <c r="X351" i="42"/>
  <c r="K312" i="42"/>
  <c r="Z338" i="42"/>
  <c r="M234" i="42"/>
  <c r="AD326" i="42"/>
  <c r="AC336" i="42"/>
  <c r="Y346" i="42"/>
  <c r="AC354" i="42"/>
  <c r="Y327" i="42"/>
  <c r="AB324" i="42"/>
  <c r="F310" i="42"/>
  <c r="F311" i="42"/>
  <c r="L96" i="42"/>
  <c r="J167" i="42"/>
  <c r="J60" i="42"/>
  <c r="AC356" i="42"/>
  <c r="AC338" i="42"/>
  <c r="AC347" i="42"/>
  <c r="AA352" i="42"/>
  <c r="Y345" i="42"/>
  <c r="AA324" i="42"/>
  <c r="AA342" i="42"/>
  <c r="AC324" i="42"/>
  <c r="AC342" i="42"/>
  <c r="AC351" i="42"/>
  <c r="AC333" i="42"/>
  <c r="AB326" i="42"/>
  <c r="X329" i="42"/>
  <c r="Y325" i="42"/>
  <c r="Y352" i="42"/>
  <c r="H303" i="42"/>
  <c r="E311" i="42"/>
  <c r="K51" i="42"/>
  <c r="L282" i="42"/>
  <c r="G307" i="42"/>
  <c r="D307" i="42"/>
  <c r="C307" i="42"/>
  <c r="J285" i="42"/>
  <c r="K60" i="42"/>
  <c r="M56" i="42"/>
  <c r="L10" i="42"/>
  <c r="L32" i="42"/>
  <c r="L125" i="42"/>
  <c r="L194" i="42"/>
  <c r="L216" i="42"/>
  <c r="K79" i="42"/>
  <c r="K101" i="42"/>
  <c r="K263" i="42"/>
  <c r="K285" i="42"/>
  <c r="J101" i="42"/>
  <c r="J263" i="42"/>
  <c r="K171" i="42"/>
  <c r="M33" i="42"/>
  <c r="L102" i="42"/>
  <c r="K9" i="42"/>
  <c r="J78" i="42"/>
  <c r="M211" i="42"/>
  <c r="J188" i="42"/>
  <c r="F304" i="42"/>
  <c r="G306" i="42"/>
  <c r="I308" i="42"/>
  <c r="H308" i="42"/>
  <c r="G308" i="42"/>
  <c r="G309" i="42"/>
  <c r="F309" i="42"/>
  <c r="C309" i="42"/>
  <c r="I307" i="42"/>
  <c r="K258" i="42"/>
  <c r="K14" i="42"/>
  <c r="K240" i="42"/>
  <c r="L9" i="42"/>
  <c r="M286" i="42"/>
  <c r="L78" i="42"/>
  <c r="K78" i="42"/>
  <c r="K125" i="42"/>
  <c r="K147" i="42"/>
  <c r="K262" i="42"/>
  <c r="J147" i="42"/>
  <c r="J194" i="42"/>
  <c r="K239" i="42"/>
  <c r="L56" i="42"/>
  <c r="M217" i="42"/>
  <c r="J262" i="42"/>
  <c r="BT310" i="42"/>
  <c r="BV310" i="42"/>
  <c r="K27" i="42"/>
  <c r="L119" i="42"/>
  <c r="J165" i="42"/>
  <c r="J280" i="42"/>
  <c r="J211" i="42"/>
  <c r="D304" i="42"/>
  <c r="I305" i="42"/>
  <c r="D308" i="42"/>
  <c r="J311" i="42"/>
  <c r="K236" i="42"/>
  <c r="K28" i="42"/>
  <c r="K190" i="42"/>
  <c r="AZ318" i="42"/>
  <c r="M97" i="42"/>
  <c r="M189" i="42"/>
  <c r="L258" i="42"/>
  <c r="AF305" i="42"/>
  <c r="K213" i="42"/>
  <c r="J29" i="42"/>
  <c r="J121" i="42"/>
  <c r="J213" i="42"/>
  <c r="J28" i="42"/>
  <c r="J97" i="42"/>
  <c r="J120" i="42"/>
  <c r="J143" i="42"/>
  <c r="J189" i="42"/>
  <c r="J212" i="42"/>
  <c r="J235" i="42"/>
  <c r="J281" i="42"/>
  <c r="J170" i="42"/>
  <c r="L240" i="42"/>
  <c r="M262" i="42"/>
  <c r="L286" i="42"/>
  <c r="K193" i="42"/>
  <c r="J56" i="42"/>
  <c r="L142" i="42"/>
  <c r="K73" i="42"/>
  <c r="L188" i="42"/>
  <c r="M257" i="42"/>
  <c r="J142" i="42"/>
  <c r="H305" i="42"/>
  <c r="I311" i="42"/>
  <c r="L6" i="42"/>
  <c r="M28" i="42"/>
  <c r="M120" i="42"/>
  <c r="M212" i="42"/>
  <c r="L97" i="42"/>
  <c r="L52" i="42"/>
  <c r="K74" i="42"/>
  <c r="J27" i="42"/>
  <c r="D305" i="42"/>
  <c r="F307" i="42"/>
  <c r="K143" i="42"/>
  <c r="BB310" i="42"/>
  <c r="J312" i="42"/>
  <c r="E308" i="42"/>
  <c r="M142" i="42"/>
  <c r="K96" i="42"/>
  <c r="K211" i="42"/>
  <c r="D303" i="42"/>
  <c r="G304" i="42"/>
  <c r="F305" i="42"/>
  <c r="BB304" i="42"/>
  <c r="K5" i="42"/>
  <c r="M121" i="42"/>
  <c r="M27" i="42"/>
  <c r="J234" i="42"/>
  <c r="J50" i="42"/>
  <c r="E309" i="42"/>
  <c r="AZ305" i="42"/>
  <c r="L189" i="42"/>
  <c r="L259" i="42"/>
  <c r="K244" i="42"/>
  <c r="J148" i="42"/>
  <c r="J216" i="42"/>
  <c r="J290" i="42"/>
  <c r="K148" i="42"/>
  <c r="K216" i="42"/>
  <c r="K290" i="42"/>
  <c r="L101" i="42"/>
  <c r="L217" i="42"/>
  <c r="L285" i="42"/>
  <c r="M239" i="42"/>
  <c r="BB323" i="42"/>
  <c r="M32" i="42"/>
  <c r="M79" i="42"/>
  <c r="M101" i="42"/>
  <c r="M148" i="42"/>
  <c r="M170" i="42"/>
  <c r="M194" i="42"/>
  <c r="M216" i="42"/>
  <c r="M263" i="42"/>
  <c r="M285" i="42"/>
  <c r="L55" i="42"/>
  <c r="L79" i="42"/>
  <c r="L148" i="42"/>
  <c r="L170" i="42"/>
  <c r="L239" i="42"/>
  <c r="L263" i="42"/>
  <c r="K33" i="42"/>
  <c r="K55" i="42"/>
  <c r="K102" i="42"/>
  <c r="K124" i="42"/>
  <c r="K170" i="42"/>
  <c r="K217" i="42"/>
  <c r="K286" i="42"/>
  <c r="J33" i="42"/>
  <c r="J55" i="42"/>
  <c r="J102" i="42"/>
  <c r="J124" i="42"/>
  <c r="J171" i="42"/>
  <c r="J193" i="42"/>
  <c r="J217" i="42"/>
  <c r="J239" i="42"/>
  <c r="BT306" i="42"/>
  <c r="BT323" i="42"/>
  <c r="BT309" i="42"/>
  <c r="BU313" i="42"/>
  <c r="E307" i="42"/>
  <c r="F308" i="42"/>
  <c r="AF312" i="42"/>
  <c r="C304" i="42"/>
  <c r="M144" i="42"/>
  <c r="M193" i="42"/>
  <c r="G305" i="42"/>
  <c r="H307" i="42"/>
  <c r="J129" i="42"/>
  <c r="J198" i="42"/>
  <c r="J240" i="42"/>
  <c r="K129" i="42"/>
  <c r="M240" i="42"/>
  <c r="L147" i="42"/>
  <c r="K10" i="42"/>
  <c r="M5" i="42"/>
  <c r="L212" i="42"/>
  <c r="BV304" i="42"/>
  <c r="I303" i="42"/>
  <c r="K311" i="42"/>
  <c r="K4" i="42"/>
  <c r="L73" i="42"/>
  <c r="J119" i="42"/>
  <c r="G303" i="42"/>
  <c r="F303" i="42"/>
  <c r="H304" i="42"/>
  <c r="I304" i="42"/>
  <c r="M76" i="42"/>
  <c r="J258" i="42"/>
  <c r="L74" i="42"/>
  <c r="M75" i="42"/>
  <c r="C305" i="42"/>
  <c r="H309" i="42"/>
  <c r="L310" i="42"/>
  <c r="BU303" i="42"/>
  <c r="K280" i="42"/>
  <c r="M312" i="42"/>
  <c r="L53" i="42"/>
  <c r="J286" i="42"/>
  <c r="M78" i="42"/>
  <c r="M310" i="42"/>
  <c r="L165" i="42"/>
  <c r="AZ317" i="42"/>
  <c r="L211" i="42"/>
  <c r="E303" i="42"/>
  <c r="L312" i="42"/>
  <c r="L121" i="42"/>
  <c r="BU312" i="42"/>
  <c r="K97" i="42"/>
  <c r="K167" i="42"/>
  <c r="M190" i="42"/>
  <c r="BV320" i="42"/>
  <c r="K75" i="42"/>
  <c r="K29" i="42"/>
  <c r="K144" i="42"/>
  <c r="BV312" i="42"/>
  <c r="K166" i="42"/>
  <c r="BU319" i="42"/>
  <c r="K52" i="42"/>
  <c r="BB311" i="42"/>
  <c r="L190" i="42"/>
  <c r="K235" i="42"/>
  <c r="M52" i="42"/>
  <c r="M143" i="42"/>
  <c r="L281" i="42"/>
  <c r="L166" i="42"/>
  <c r="M166" i="42"/>
  <c r="BU311" i="42"/>
  <c r="M235" i="42"/>
  <c r="BU305" i="42"/>
  <c r="M6" i="42"/>
  <c r="K212" i="42"/>
  <c r="K98" i="42"/>
  <c r="L236" i="42"/>
  <c r="M98" i="42"/>
  <c r="K6" i="42"/>
  <c r="AF304" i="42"/>
  <c r="M258" i="42"/>
  <c r="BU318" i="42"/>
  <c r="M50" i="42"/>
  <c r="L4" i="42"/>
  <c r="J52" i="42"/>
  <c r="J144" i="42"/>
  <c r="J236" i="42"/>
  <c r="K83" i="42"/>
  <c r="K267" i="42"/>
  <c r="K175" i="42"/>
  <c r="BU304" i="42"/>
  <c r="BV311" i="42"/>
  <c r="BT303" i="42"/>
  <c r="K50" i="42"/>
  <c r="L234" i="42"/>
  <c r="BT305" i="42"/>
  <c r="M10" i="42"/>
  <c r="BU310" i="42"/>
  <c r="BB303" i="42"/>
  <c r="M119" i="42"/>
  <c r="K234" i="42"/>
  <c r="K156" i="43"/>
  <c r="M140" i="43"/>
  <c r="DA13" i="43"/>
  <c r="M11" i="43"/>
  <c r="CI158" i="43"/>
  <c r="AF309" i="42"/>
  <c r="K32" i="42"/>
  <c r="L33" i="42"/>
  <c r="M55" i="42"/>
  <c r="M171" i="42"/>
  <c r="BB306" i="42"/>
  <c r="BV317" i="42"/>
  <c r="K119" i="42"/>
  <c r="J124" i="43"/>
  <c r="J106" i="42"/>
  <c r="AZ320" i="42"/>
  <c r="BB317" i="42"/>
  <c r="AG156" i="43"/>
  <c r="L140" i="43"/>
  <c r="J32" i="42"/>
  <c r="J37" i="42"/>
  <c r="K106" i="42"/>
  <c r="J9" i="42"/>
  <c r="AZ310" i="42"/>
  <c r="BV303" i="42"/>
  <c r="AF303" i="42"/>
  <c r="J4" i="42"/>
  <c r="K257" i="42"/>
  <c r="AZ303" i="42"/>
  <c r="J5" i="42"/>
  <c r="J51" i="42"/>
  <c r="L27" i="42"/>
  <c r="K188" i="42"/>
  <c r="J96" i="42"/>
  <c r="BU317" i="42"/>
  <c r="K165" i="42"/>
  <c r="L280" i="42"/>
  <c r="M280" i="42"/>
  <c r="M188" i="42"/>
  <c r="M4" i="42"/>
  <c r="J257" i="42"/>
  <c r="L5" i="42"/>
  <c r="K306" i="42"/>
  <c r="J4" i="43"/>
  <c r="BT317" i="42"/>
  <c r="K142" i="42"/>
  <c r="K310" i="42"/>
  <c r="M35" i="42"/>
  <c r="L12" i="42"/>
  <c r="AF154" i="43"/>
  <c r="K10" i="43"/>
  <c r="L29" i="42"/>
  <c r="M213" i="42"/>
  <c r="BB305" i="42"/>
  <c r="L144" i="42"/>
  <c r="AZ311" i="42"/>
  <c r="K120" i="42"/>
  <c r="J6" i="43"/>
  <c r="J221" i="42"/>
  <c r="K37" i="42"/>
  <c r="K221" i="42"/>
  <c r="BB322" i="42"/>
  <c r="AZ316" i="42"/>
  <c r="BT322" i="42"/>
  <c r="BU309" i="42"/>
  <c r="BV316" i="42"/>
  <c r="CL17" i="42"/>
  <c r="CG151" i="43"/>
  <c r="CH151" i="43"/>
  <c r="AZ306" i="42"/>
  <c r="J152" i="42"/>
  <c r="AF310" i="42"/>
  <c r="K152" i="42"/>
  <c r="BB320" i="42"/>
  <c r="BB316" i="42"/>
  <c r="AZ315" i="42"/>
  <c r="AZ313" i="42"/>
  <c r="BT320" i="42"/>
  <c r="BT316" i="42"/>
  <c r="BU308" i="42"/>
  <c r="BU306" i="42"/>
  <c r="BU323" i="42"/>
  <c r="BV315" i="42"/>
  <c r="BV313" i="42"/>
  <c r="M29" i="42"/>
  <c r="BB319" i="42"/>
  <c r="AZ319" i="42"/>
  <c r="L213" i="42"/>
  <c r="J14" i="42"/>
  <c r="AF307" i="42"/>
  <c r="K198" i="42"/>
  <c r="BB315" i="42"/>
  <c r="BB313" i="42"/>
  <c r="BB309" i="42"/>
  <c r="BB308" i="42"/>
  <c r="AZ309" i="42"/>
  <c r="AZ308" i="42"/>
  <c r="AZ323" i="42"/>
  <c r="AZ322" i="42"/>
  <c r="BT315" i="42"/>
  <c r="BT313" i="42"/>
  <c r="BT308" i="42"/>
  <c r="BU322" i="42"/>
  <c r="BU320" i="42"/>
  <c r="BU316" i="42"/>
  <c r="BU315" i="42"/>
  <c r="BV309" i="42"/>
  <c r="BV308" i="42"/>
  <c r="BV306" i="42"/>
  <c r="BV323" i="42"/>
  <c r="BV322" i="42"/>
  <c r="BP149" i="43"/>
  <c r="M167" i="42"/>
  <c r="L107" i="43"/>
  <c r="BP151" i="43"/>
  <c r="BT318" i="42"/>
  <c r="CI155" i="43"/>
  <c r="BP157" i="43"/>
  <c r="M74" i="42"/>
  <c r="M259" i="42"/>
  <c r="BO151" i="43"/>
  <c r="BP158" i="43"/>
  <c r="BO153" i="43"/>
  <c r="J107" i="43"/>
  <c r="M39" i="43"/>
  <c r="M43" i="43"/>
  <c r="K59" i="43"/>
  <c r="AW148" i="43"/>
  <c r="K71" i="43"/>
  <c r="K75" i="43"/>
  <c r="M72" i="43"/>
  <c r="L123" i="43"/>
  <c r="BO155" i="43"/>
  <c r="AF149" i="43"/>
  <c r="AG154" i="43"/>
  <c r="L26" i="43"/>
  <c r="J91" i="43"/>
  <c r="M154" i="43"/>
  <c r="CG155" i="43"/>
  <c r="CI157" i="43"/>
  <c r="CI149" i="43"/>
  <c r="BV305" i="42"/>
  <c r="AZ312" i="42"/>
  <c r="BP153" i="43"/>
  <c r="J11" i="43"/>
  <c r="J135" i="43"/>
  <c r="J139" i="43"/>
  <c r="M55" i="43"/>
  <c r="M59" i="43"/>
  <c r="M75" i="43"/>
  <c r="CH148" i="43"/>
  <c r="CI150" i="43"/>
  <c r="AF306" i="42"/>
  <c r="AG150" i="43"/>
  <c r="BB318" i="42"/>
  <c r="BV318" i="42"/>
  <c r="BT312" i="42"/>
  <c r="CH157" i="43"/>
  <c r="AF148" i="43"/>
  <c r="AZ304" i="42"/>
  <c r="BB312" i="42"/>
  <c r="BV319" i="42"/>
  <c r="BT319" i="42"/>
  <c r="M282" i="42"/>
  <c r="J56" i="43"/>
  <c r="J137" i="43"/>
  <c r="BT304" i="42"/>
  <c r="BO158" i="43"/>
  <c r="J119" i="43"/>
  <c r="J57" i="43"/>
  <c r="AG121" i="43"/>
  <c r="L121" i="43" s="1"/>
  <c r="BT311" i="42"/>
  <c r="BO160" i="43"/>
  <c r="AF311" i="42"/>
  <c r="CG158" i="43"/>
  <c r="J25" i="43"/>
  <c r="AF8" i="43"/>
  <c r="M25" i="43"/>
  <c r="AF41" i="43"/>
  <c r="K41" i="43" s="1"/>
  <c r="AG56" i="43"/>
  <c r="L56" i="43" s="1"/>
  <c r="M71" i="43"/>
  <c r="AG105" i="43"/>
  <c r="L105" i="43" s="1"/>
  <c r="N84" i="70" l="1"/>
  <c r="E82" i="70"/>
  <c r="K83" i="70"/>
  <c r="J82" i="70"/>
  <c r="I83" i="70"/>
  <c r="AC201" i="43"/>
  <c r="AF155" i="43"/>
  <c r="AC361" i="42"/>
  <c r="F48" i="53"/>
  <c r="K48" i="53"/>
  <c r="K57" i="53" s="1"/>
  <c r="M44" i="53"/>
  <c r="L44" i="53"/>
  <c r="D48" i="53"/>
  <c r="L11" i="53"/>
  <c r="C22" i="53"/>
  <c r="M11" i="53"/>
  <c r="J48" i="53"/>
  <c r="J57" i="53" s="1"/>
  <c r="C49" i="47"/>
  <c r="P22" i="47"/>
  <c r="P27" i="47"/>
  <c r="C54" i="47"/>
  <c r="C53" i="47"/>
  <c r="P26" i="47"/>
  <c r="L43" i="53"/>
  <c r="M43" i="53"/>
  <c r="I48" i="53"/>
  <c r="I57" i="53" s="1"/>
  <c r="G48" i="53"/>
  <c r="E48" i="53"/>
  <c r="H48" i="53"/>
  <c r="L47" i="53"/>
  <c r="M47" i="53"/>
  <c r="C55" i="47"/>
  <c r="P28" i="47"/>
  <c r="J84" i="70"/>
  <c r="M83" i="70"/>
  <c r="F84" i="70"/>
  <c r="O82" i="70"/>
  <c r="H71" i="71"/>
  <c r="J71" i="71"/>
  <c r="D22" i="71"/>
  <c r="D45" i="71" s="1"/>
  <c r="AI203" i="43"/>
  <c r="AI200" i="43"/>
  <c r="F82" i="70"/>
  <c r="AA199" i="43"/>
  <c r="Y198" i="43"/>
  <c r="J78" i="70"/>
  <c r="M78" i="70"/>
  <c r="K78" i="70"/>
  <c r="H78" i="70"/>
  <c r="K71" i="71"/>
  <c r="G82" i="70"/>
  <c r="F83" i="70"/>
  <c r="I82" i="70"/>
  <c r="E71" i="71"/>
  <c r="F71" i="71"/>
  <c r="I71" i="71"/>
  <c r="H23" i="71"/>
  <c r="H46" i="71" s="1"/>
  <c r="G71" i="71"/>
  <c r="I18" i="71"/>
  <c r="I41" i="71" s="1"/>
  <c r="J21" i="71"/>
  <c r="J44" i="71" s="1"/>
  <c r="K18" i="71"/>
  <c r="K41" i="71" s="1"/>
  <c r="F20" i="71"/>
  <c r="F43" i="71" s="1"/>
  <c r="J23" i="71"/>
  <c r="J46" i="71" s="1"/>
  <c r="I21" i="71"/>
  <c r="I44" i="71" s="1"/>
  <c r="K20" i="71"/>
  <c r="K43" i="71" s="1"/>
  <c r="H16" i="71"/>
  <c r="I20" i="71"/>
  <c r="I43" i="71" s="1"/>
  <c r="L83" i="70"/>
  <c r="L82" i="70"/>
  <c r="M82" i="70"/>
  <c r="H82" i="70"/>
  <c r="N83" i="70"/>
  <c r="J83" i="70"/>
  <c r="M84" i="70"/>
  <c r="N78" i="70"/>
  <c r="L84" i="70"/>
  <c r="O83" i="70"/>
  <c r="G83" i="70"/>
  <c r="G84" i="70"/>
  <c r="D82" i="70"/>
  <c r="L78" i="70"/>
  <c r="N82" i="70"/>
  <c r="O78" i="70"/>
  <c r="G78" i="70"/>
  <c r="L21" i="70"/>
  <c r="L48" i="70" s="1"/>
  <c r="G24" i="70"/>
  <c r="G51" i="70" s="1"/>
  <c r="D47" i="70"/>
  <c r="O21" i="70"/>
  <c r="O48" i="70" s="1"/>
  <c r="K46" i="70"/>
  <c r="H46" i="70"/>
  <c r="K21" i="70"/>
  <c r="K48" i="70" s="1"/>
  <c r="K25" i="70"/>
  <c r="K52" i="70" s="1"/>
  <c r="L46" i="70"/>
  <c r="J46" i="70"/>
  <c r="N21" i="70"/>
  <c r="N48" i="70" s="1"/>
  <c r="E46" i="70"/>
  <c r="L20" i="70"/>
  <c r="L47" i="70" s="1"/>
  <c r="K24" i="70"/>
  <c r="K51" i="70" s="1"/>
  <c r="J24" i="70"/>
  <c r="J51" i="70" s="1"/>
  <c r="O24" i="70"/>
  <c r="O51" i="70" s="1"/>
  <c r="D51" i="70"/>
  <c r="K20" i="70"/>
  <c r="K47" i="70" s="1"/>
  <c r="E52" i="70"/>
  <c r="G25" i="70"/>
  <c r="G52" i="70" s="1"/>
  <c r="M25" i="70"/>
  <c r="M52" i="70" s="1"/>
  <c r="I21" i="70"/>
  <c r="I48" i="70" s="1"/>
  <c r="I25" i="70"/>
  <c r="I52" i="70" s="1"/>
  <c r="N25" i="70"/>
  <c r="N52" i="70" s="1"/>
  <c r="H21" i="70"/>
  <c r="H48" i="70" s="1"/>
  <c r="I46" i="70"/>
  <c r="H24" i="70"/>
  <c r="H51" i="70" s="1"/>
  <c r="N24" i="70"/>
  <c r="N51" i="70" s="1"/>
  <c r="O47" i="70"/>
  <c r="E47" i="70"/>
  <c r="H83" i="70"/>
  <c r="I73" i="71"/>
  <c r="F73" i="71"/>
  <c r="D73" i="71"/>
  <c r="J73" i="71"/>
  <c r="G73" i="71"/>
  <c r="E73" i="71"/>
  <c r="H73" i="71"/>
  <c r="K21" i="71"/>
  <c r="K44" i="71" s="1"/>
  <c r="F21" i="71"/>
  <c r="F44" i="71" s="1"/>
  <c r="E21" i="71"/>
  <c r="E44" i="71" s="1"/>
  <c r="E20" i="71"/>
  <c r="E43" i="71" s="1"/>
  <c r="D20" i="71"/>
  <c r="D43" i="71" s="1"/>
  <c r="D52" i="70"/>
  <c r="I24" i="70"/>
  <c r="I51" i="70" s="1"/>
  <c r="O25" i="70"/>
  <c r="O52" i="70" s="1"/>
  <c r="M24" i="70"/>
  <c r="M51" i="70" s="1"/>
  <c r="H18" i="71"/>
  <c r="H41" i="71" s="1"/>
  <c r="I17" i="71"/>
  <c r="I40" i="71" s="1"/>
  <c r="H17" i="71"/>
  <c r="H40" i="71" s="1"/>
  <c r="M156" i="43"/>
  <c r="E17" i="71"/>
  <c r="E40" i="71" s="1"/>
  <c r="J16" i="71"/>
  <c r="J39" i="71" s="1"/>
  <c r="F39" i="71"/>
  <c r="D39" i="71"/>
  <c r="M311" i="42"/>
  <c r="D54" i="70"/>
  <c r="F46" i="70"/>
  <c r="I23" i="71"/>
  <c r="I46" i="71" s="1"/>
  <c r="H20" i="71"/>
  <c r="H43" i="71" s="1"/>
  <c r="J20" i="71"/>
  <c r="J43" i="71" s="1"/>
  <c r="J17" i="71"/>
  <c r="J40" i="71" s="1"/>
  <c r="J18" i="71"/>
  <c r="J41" i="71" s="1"/>
  <c r="G18" i="71"/>
  <c r="G41" i="71" s="1"/>
  <c r="G39" i="71"/>
  <c r="K24" i="71"/>
  <c r="K47" i="71" s="1"/>
  <c r="F23" i="71"/>
  <c r="F46" i="71" s="1"/>
  <c r="D21" i="71"/>
  <c r="D44" i="71" s="1"/>
  <c r="K16" i="71"/>
  <c r="K39" i="71" s="1"/>
  <c r="D18" i="71"/>
  <c r="D41" i="71" s="1"/>
  <c r="E18" i="71"/>
  <c r="E41" i="71" s="1"/>
  <c r="F18" i="71"/>
  <c r="F41" i="71" s="1"/>
  <c r="I16" i="71"/>
  <c r="I39" i="71" s="1"/>
  <c r="C45" i="71"/>
  <c r="G20" i="71"/>
  <c r="G43" i="71" s="1"/>
  <c r="E39" i="71"/>
  <c r="F17" i="71"/>
  <c r="F40" i="71" s="1"/>
  <c r="G21" i="71"/>
  <c r="G44" i="71" s="1"/>
  <c r="L11" i="71"/>
  <c r="M13" i="71"/>
  <c r="D17" i="71"/>
  <c r="D40" i="71" s="1"/>
  <c r="C18" i="71"/>
  <c r="K17" i="71"/>
  <c r="K40" i="71" s="1"/>
  <c r="M11" i="71"/>
  <c r="C20" i="71"/>
  <c r="H21" i="71"/>
  <c r="H44" i="71" s="1"/>
  <c r="G17" i="71"/>
  <c r="G40" i="71" s="1"/>
  <c r="C47" i="71"/>
  <c r="D23" i="71"/>
  <c r="D46" i="71" s="1"/>
  <c r="K23" i="71"/>
  <c r="K46" i="71" s="1"/>
  <c r="L12" i="71"/>
  <c r="G23" i="71"/>
  <c r="G46" i="71" s="1"/>
  <c r="E23" i="71"/>
  <c r="E46" i="71" s="1"/>
  <c r="J20" i="70"/>
  <c r="J47" i="70" s="1"/>
  <c r="M46" i="70"/>
  <c r="G20" i="70"/>
  <c r="G47" i="70" s="1"/>
  <c r="D48" i="70"/>
  <c r="AF314" i="42"/>
  <c r="K313" i="42" s="1"/>
  <c r="F20" i="70"/>
  <c r="F47" i="70" s="1"/>
  <c r="E51" i="70"/>
  <c r="N20" i="70"/>
  <c r="N47" i="70" s="1"/>
  <c r="J21" i="70"/>
  <c r="J48" i="70" s="1"/>
  <c r="J25" i="70"/>
  <c r="J52" i="70" s="1"/>
  <c r="F21" i="70"/>
  <c r="F48" i="70" s="1"/>
  <c r="M20" i="70"/>
  <c r="M47" i="70" s="1"/>
  <c r="L25" i="70"/>
  <c r="L52" i="70" s="1"/>
  <c r="F24" i="70"/>
  <c r="F51" i="70" s="1"/>
  <c r="L24" i="70"/>
  <c r="L51" i="70" s="1"/>
  <c r="G46" i="70"/>
  <c r="G21" i="70"/>
  <c r="G48" i="70" s="1"/>
  <c r="C55" i="70"/>
  <c r="E49" i="70"/>
  <c r="N46" i="70"/>
  <c r="I20" i="70"/>
  <c r="I47" i="70" s="1"/>
  <c r="F22" i="70"/>
  <c r="F49" i="70" s="1"/>
  <c r="O46" i="70"/>
  <c r="M21" i="70"/>
  <c r="M48" i="70" s="1"/>
  <c r="F25" i="70"/>
  <c r="F52" i="70" s="1"/>
  <c r="E48" i="70"/>
  <c r="H25" i="70"/>
  <c r="H52" i="70" s="1"/>
  <c r="H20" i="70"/>
  <c r="H47" i="70" s="1"/>
  <c r="AG155" i="43"/>
  <c r="AD201" i="43"/>
  <c r="Z199" i="43"/>
  <c r="AD200" i="43"/>
  <c r="Z202" i="43"/>
  <c r="AC202" i="43"/>
  <c r="AD199" i="43"/>
  <c r="AB198" i="43"/>
  <c r="AA198" i="43"/>
  <c r="X176" i="43"/>
  <c r="AA200" i="43"/>
  <c r="AC200" i="43"/>
  <c r="AA203" i="43"/>
  <c r="G151" i="43"/>
  <c r="AA201" i="43"/>
  <c r="Y202" i="43"/>
  <c r="AC176" i="43"/>
  <c r="AB200" i="43"/>
  <c r="Z198" i="43"/>
  <c r="AC199" i="43"/>
  <c r="AD198" i="43"/>
  <c r="AB199" i="43"/>
  <c r="AB176" i="43"/>
  <c r="Y176" i="43"/>
  <c r="I151" i="43"/>
  <c r="F151" i="43"/>
  <c r="Z200" i="43"/>
  <c r="AC185" i="43"/>
  <c r="AC203" i="43" s="1"/>
  <c r="AD202" i="43"/>
  <c r="Z201" i="43"/>
  <c r="E151" i="43"/>
  <c r="Y200" i="43"/>
  <c r="C151" i="43"/>
  <c r="Y201" i="43"/>
  <c r="D151" i="43"/>
  <c r="H151" i="43"/>
  <c r="M135" i="43"/>
  <c r="Y199" i="43"/>
  <c r="AA176" i="43"/>
  <c r="X199" i="43"/>
  <c r="Z176" i="43"/>
  <c r="AA202" i="43"/>
  <c r="AA362" i="42"/>
  <c r="Y363" i="42"/>
  <c r="AD361" i="42"/>
  <c r="Z362" i="42"/>
  <c r="AA360" i="42"/>
  <c r="AD363" i="42"/>
  <c r="AB360" i="42"/>
  <c r="X364" i="42"/>
  <c r="Z361" i="42"/>
  <c r="Z364" i="42"/>
  <c r="Y364" i="42"/>
  <c r="AD364" i="42"/>
  <c r="X362" i="42"/>
  <c r="Y360" i="42"/>
  <c r="AD362" i="42"/>
  <c r="AD365" i="42"/>
  <c r="Y365" i="42"/>
  <c r="X363" i="42"/>
  <c r="AB364" i="42"/>
  <c r="AC362" i="42"/>
  <c r="AA364" i="42"/>
  <c r="Y361" i="42"/>
  <c r="AB363" i="42"/>
  <c r="AB362" i="42"/>
  <c r="Z360" i="42"/>
  <c r="L103" i="43"/>
  <c r="K55" i="43"/>
  <c r="M103" i="43"/>
  <c r="L55" i="43"/>
  <c r="M87" i="43"/>
  <c r="K135" i="43"/>
  <c r="L119" i="43"/>
  <c r="L39" i="43"/>
  <c r="E19" i="71" s="1"/>
  <c r="E42" i="71" s="1"/>
  <c r="L87" i="43"/>
  <c r="M23" i="43"/>
  <c r="K119" i="43"/>
  <c r="C40" i="67"/>
  <c r="AF335" i="42"/>
  <c r="AG192" i="43"/>
  <c r="J71" i="43"/>
  <c r="AF192" i="43"/>
  <c r="L156" i="43"/>
  <c r="L306" i="42"/>
  <c r="AF355" i="42"/>
  <c r="AF345" i="42"/>
  <c r="AF337" i="42"/>
  <c r="AB365" i="42"/>
  <c r="X365" i="42"/>
  <c r="AA365" i="42"/>
  <c r="L303" i="42"/>
  <c r="Z363" i="42"/>
  <c r="AC364" i="42"/>
  <c r="Y362" i="42"/>
  <c r="X194" i="43"/>
  <c r="X203" i="43" s="1"/>
  <c r="AD176" i="43"/>
  <c r="AG189" i="43"/>
  <c r="CG161" i="43"/>
  <c r="AB203" i="43"/>
  <c r="AD185" i="43"/>
  <c r="AD203" i="43" s="1"/>
  <c r="Y185" i="43"/>
  <c r="Y203" i="43" s="1"/>
  <c r="AG180" i="43"/>
  <c r="Z203" i="43"/>
  <c r="CI161" i="43"/>
  <c r="CH161" i="43"/>
  <c r="AF181" i="43"/>
  <c r="J149" i="43"/>
  <c r="X201" i="43"/>
  <c r="X202" i="43"/>
  <c r="X200" i="43"/>
  <c r="X198" i="43"/>
  <c r="L23" i="43"/>
  <c r="M150" i="43"/>
  <c r="AB201" i="43"/>
  <c r="M149" i="43"/>
  <c r="L149" i="43"/>
  <c r="CG154" i="43"/>
  <c r="J87" i="43"/>
  <c r="CI154" i="43"/>
  <c r="AF182" i="43"/>
  <c r="AF151" i="43"/>
  <c r="K39" i="43"/>
  <c r="M148" i="43"/>
  <c r="J103" i="43"/>
  <c r="AG193" i="43"/>
  <c r="L71" i="43"/>
  <c r="G19" i="71" s="1"/>
  <c r="G42" i="71" s="1"/>
  <c r="G48" i="71" s="1"/>
  <c r="L155" i="43"/>
  <c r="L150" i="43"/>
  <c r="K149" i="43"/>
  <c r="J156" i="43"/>
  <c r="J39" i="43"/>
  <c r="L152" i="43"/>
  <c r="AG191" i="43"/>
  <c r="AF191" i="43"/>
  <c r="AF173" i="43"/>
  <c r="K148" i="43"/>
  <c r="J152" i="43"/>
  <c r="L148" i="43"/>
  <c r="AF193" i="43"/>
  <c r="AG171" i="43"/>
  <c r="CH154" i="43"/>
  <c r="K150" i="43"/>
  <c r="AG190" i="43"/>
  <c r="K87" i="43"/>
  <c r="AF356" i="42"/>
  <c r="X361" i="42"/>
  <c r="AF338" i="42"/>
  <c r="AF346" i="42"/>
  <c r="AF352" i="42"/>
  <c r="Z365" i="42"/>
  <c r="M308" i="42"/>
  <c r="AA361" i="42"/>
  <c r="AC360" i="42"/>
  <c r="AA363" i="42"/>
  <c r="K305" i="42"/>
  <c r="AC363" i="42"/>
  <c r="AB361" i="42"/>
  <c r="AF344" i="42"/>
  <c r="K309" i="42"/>
  <c r="AC365" i="42"/>
  <c r="AF342" i="42"/>
  <c r="J309" i="42"/>
  <c r="AF343" i="42"/>
  <c r="X360" i="42"/>
  <c r="M307" i="42"/>
  <c r="AF353" i="42"/>
  <c r="AF336" i="42"/>
  <c r="L307" i="42"/>
  <c r="AD360" i="42"/>
  <c r="AF326" i="42"/>
  <c r="L308" i="42"/>
  <c r="M305" i="42"/>
  <c r="K304" i="42"/>
  <c r="AF333" i="42"/>
  <c r="L305" i="42"/>
  <c r="J305" i="42"/>
  <c r="AF347" i="42"/>
  <c r="AF171" i="43"/>
  <c r="AF180" i="43"/>
  <c r="M7" i="43"/>
  <c r="J150" i="43"/>
  <c r="L311" i="42"/>
  <c r="K23" i="43"/>
  <c r="J153" i="43"/>
  <c r="J303" i="42"/>
  <c r="J308" i="42"/>
  <c r="M152" i="43"/>
  <c r="AF172" i="43"/>
  <c r="AF190" i="43"/>
  <c r="AF183" i="43"/>
  <c r="AF329" i="42"/>
  <c r="L304" i="42"/>
  <c r="M303" i="42"/>
  <c r="J304" i="42"/>
  <c r="AF324" i="42"/>
  <c r="AF328" i="42"/>
  <c r="AF351" i="42"/>
  <c r="J307" i="42"/>
  <c r="M155" i="43"/>
  <c r="K308" i="42"/>
  <c r="L7" i="43"/>
  <c r="AF184" i="43"/>
  <c r="AF175" i="43"/>
  <c r="AG151" i="43"/>
  <c r="K303" i="42"/>
  <c r="K153" i="43"/>
  <c r="AF189" i="43"/>
  <c r="AF174" i="43"/>
  <c r="J148" i="43"/>
  <c r="M9" i="43"/>
  <c r="AF334" i="42"/>
  <c r="AF325" i="42"/>
  <c r="J155" i="43"/>
  <c r="K155" i="43"/>
  <c r="AG152" i="43"/>
  <c r="AF327" i="42"/>
  <c r="L309" i="42"/>
  <c r="K307" i="42"/>
  <c r="M309" i="42"/>
  <c r="J313" i="42"/>
  <c r="AG174" i="43"/>
  <c r="AG183" i="43"/>
  <c r="M304" i="42"/>
  <c r="L154" i="43"/>
  <c r="AF153" i="43"/>
  <c r="J7" i="43"/>
  <c r="K154" i="43"/>
  <c r="AF152" i="43"/>
  <c r="K8" i="43"/>
  <c r="K7" i="43"/>
  <c r="AG173" i="43"/>
  <c r="AG182" i="43"/>
  <c r="AG175" i="43"/>
  <c r="AG184" i="43"/>
  <c r="AG153" i="43"/>
  <c r="AG172" i="43"/>
  <c r="AG181" i="43"/>
  <c r="AF354" i="42"/>
  <c r="L153" i="43"/>
  <c r="D57" i="53" l="1"/>
  <c r="C8" i="61"/>
  <c r="E48" i="71"/>
  <c r="H39" i="71"/>
  <c r="M39" i="71" s="1"/>
  <c r="L16" i="71"/>
  <c r="M16" i="71"/>
  <c r="D35" i="67"/>
  <c r="D10" i="67"/>
  <c r="D14" i="67"/>
  <c r="J76" i="70"/>
  <c r="J66" i="71"/>
  <c r="F75" i="70"/>
  <c r="D65" i="71"/>
  <c r="N76" i="70"/>
  <c r="G65" i="71"/>
  <c r="H66" i="71"/>
  <c r="O75" i="70"/>
  <c r="E78" i="70"/>
  <c r="E65" i="71"/>
  <c r="J65" i="71"/>
  <c r="E77" i="70"/>
  <c r="M75" i="70"/>
  <c r="G66" i="71"/>
  <c r="K66" i="71"/>
  <c r="G69" i="71"/>
  <c r="J67" i="71"/>
  <c r="P49" i="47"/>
  <c r="H51" i="53"/>
  <c r="H53" i="53"/>
  <c r="H52" i="53"/>
  <c r="H54" i="53"/>
  <c r="H59" i="53"/>
  <c r="H58" i="53"/>
  <c r="H56" i="53"/>
  <c r="H55" i="53"/>
  <c r="G52" i="53"/>
  <c r="G53" i="53"/>
  <c r="G51" i="53"/>
  <c r="G54" i="53"/>
  <c r="G59" i="53"/>
  <c r="G58" i="53"/>
  <c r="G56" i="53"/>
  <c r="G55" i="53"/>
  <c r="P53" i="47"/>
  <c r="P55" i="47"/>
  <c r="E51" i="53"/>
  <c r="E52" i="53"/>
  <c r="E53" i="53"/>
  <c r="E54" i="53"/>
  <c r="E59" i="53"/>
  <c r="E58" i="53"/>
  <c r="E56" i="53"/>
  <c r="E55" i="53"/>
  <c r="P54" i="47"/>
  <c r="J52" i="53"/>
  <c r="J51" i="53"/>
  <c r="J53" i="53"/>
  <c r="J54" i="53"/>
  <c r="J59" i="53"/>
  <c r="J58" i="53"/>
  <c r="J56" i="53"/>
  <c r="J55" i="53"/>
  <c r="C45" i="53"/>
  <c r="M22" i="53"/>
  <c r="L22" i="53"/>
  <c r="F52" i="53"/>
  <c r="F53" i="53"/>
  <c r="F51" i="53"/>
  <c r="F54" i="53"/>
  <c r="F59" i="53"/>
  <c r="F58" i="53"/>
  <c r="F56" i="53"/>
  <c r="F55" i="53"/>
  <c r="E57" i="53"/>
  <c r="G57" i="53"/>
  <c r="K51" i="53"/>
  <c r="K53" i="53"/>
  <c r="K52" i="53"/>
  <c r="K54" i="53"/>
  <c r="K59" i="53"/>
  <c r="K58" i="53"/>
  <c r="K56" i="53"/>
  <c r="K55" i="53"/>
  <c r="C84" i="70"/>
  <c r="H57" i="53"/>
  <c r="I52" i="53"/>
  <c r="I51" i="53"/>
  <c r="I53" i="53"/>
  <c r="I54" i="53"/>
  <c r="I59" i="53"/>
  <c r="I58" i="53"/>
  <c r="I56" i="53"/>
  <c r="I55" i="53"/>
  <c r="D52" i="53"/>
  <c r="D51" i="53"/>
  <c r="D53" i="53"/>
  <c r="D54" i="53"/>
  <c r="D59" i="53"/>
  <c r="D58" i="53"/>
  <c r="D56" i="53"/>
  <c r="D55" i="53"/>
  <c r="F57" i="53"/>
  <c r="E72" i="71"/>
  <c r="J69" i="71"/>
  <c r="J81" i="70"/>
  <c r="G70" i="71"/>
  <c r="K70" i="71"/>
  <c r="E69" i="71"/>
  <c r="D69" i="71"/>
  <c r="H69" i="71"/>
  <c r="I70" i="71"/>
  <c r="E70" i="71"/>
  <c r="D72" i="71"/>
  <c r="M22" i="71"/>
  <c r="F65" i="71"/>
  <c r="F67" i="71"/>
  <c r="G67" i="71"/>
  <c r="G72" i="71"/>
  <c r="H70" i="71"/>
  <c r="I72" i="71"/>
  <c r="E66" i="71"/>
  <c r="F81" i="70"/>
  <c r="F80" i="70"/>
  <c r="F77" i="70"/>
  <c r="G76" i="70"/>
  <c r="N75" i="70"/>
  <c r="F78" i="70"/>
  <c r="L22" i="71"/>
  <c r="H65" i="71"/>
  <c r="J72" i="71"/>
  <c r="I65" i="71"/>
  <c r="D66" i="71"/>
  <c r="F66" i="71"/>
  <c r="E67" i="71"/>
  <c r="F72" i="71"/>
  <c r="H67" i="71"/>
  <c r="F70" i="71"/>
  <c r="O76" i="70"/>
  <c r="K75" i="70"/>
  <c r="N81" i="70"/>
  <c r="G81" i="70"/>
  <c r="N77" i="70"/>
  <c r="J75" i="70"/>
  <c r="H81" i="70"/>
  <c r="I80" i="70"/>
  <c r="I77" i="70"/>
  <c r="D80" i="70"/>
  <c r="K81" i="70"/>
  <c r="H75" i="70"/>
  <c r="D75" i="70"/>
  <c r="K69" i="71"/>
  <c r="J70" i="71"/>
  <c r="I76" i="70"/>
  <c r="E80" i="70"/>
  <c r="H77" i="70"/>
  <c r="K80" i="70"/>
  <c r="L75" i="70"/>
  <c r="G80" i="70"/>
  <c r="I69" i="71"/>
  <c r="G68" i="71"/>
  <c r="K72" i="71"/>
  <c r="D70" i="71"/>
  <c r="I66" i="71"/>
  <c r="I67" i="71"/>
  <c r="K65" i="71"/>
  <c r="K67" i="71"/>
  <c r="H72" i="71"/>
  <c r="H19" i="71"/>
  <c r="H42" i="71" s="1"/>
  <c r="H48" i="71" s="1"/>
  <c r="D67" i="71"/>
  <c r="F69" i="71"/>
  <c r="E81" i="70"/>
  <c r="O80" i="70"/>
  <c r="G77" i="70"/>
  <c r="L81" i="70"/>
  <c r="F76" i="70"/>
  <c r="M81" i="70"/>
  <c r="H80" i="70"/>
  <c r="I75" i="70"/>
  <c r="O77" i="70"/>
  <c r="E75" i="70"/>
  <c r="K76" i="70"/>
  <c r="M80" i="70"/>
  <c r="H76" i="70"/>
  <c r="M77" i="70"/>
  <c r="D76" i="70"/>
  <c r="L80" i="70"/>
  <c r="K77" i="70"/>
  <c r="M76" i="70"/>
  <c r="D77" i="70"/>
  <c r="L77" i="70"/>
  <c r="D83" i="70"/>
  <c r="O81" i="70"/>
  <c r="E83" i="70"/>
  <c r="I81" i="70"/>
  <c r="E76" i="70"/>
  <c r="D81" i="70"/>
  <c r="L76" i="70"/>
  <c r="N80" i="70"/>
  <c r="G75" i="70"/>
  <c r="J77" i="70"/>
  <c r="J80" i="70"/>
  <c r="D78" i="70"/>
  <c r="C73" i="71"/>
  <c r="K73" i="71"/>
  <c r="D19" i="71"/>
  <c r="D42" i="71" s="1"/>
  <c r="D48" i="71" s="1"/>
  <c r="L24" i="71"/>
  <c r="M24" i="71"/>
  <c r="K19" i="71"/>
  <c r="K42" i="71" s="1"/>
  <c r="K48" i="71" s="1"/>
  <c r="C23" i="71"/>
  <c r="L23" i="71" s="1"/>
  <c r="M12" i="71"/>
  <c r="M7" i="71"/>
  <c r="L9" i="71"/>
  <c r="M9" i="71"/>
  <c r="F19" i="71"/>
  <c r="F42" i="71" s="1"/>
  <c r="F48" i="71" s="1"/>
  <c r="L7" i="71"/>
  <c r="L13" i="71"/>
  <c r="J19" i="71"/>
  <c r="J42" i="71" s="1"/>
  <c r="J48" i="71" s="1"/>
  <c r="C43" i="71"/>
  <c r="L20" i="71"/>
  <c r="M20" i="71"/>
  <c r="M5" i="71"/>
  <c r="L5" i="71"/>
  <c r="C19" i="71"/>
  <c r="I19" i="71"/>
  <c r="I42" i="71" s="1"/>
  <c r="I48" i="71" s="1"/>
  <c r="M47" i="71"/>
  <c r="L47" i="71"/>
  <c r="C17" i="71"/>
  <c r="M6" i="71"/>
  <c r="L6" i="71"/>
  <c r="M18" i="71"/>
  <c r="L18" i="71"/>
  <c r="C41" i="71"/>
  <c r="M45" i="71"/>
  <c r="L45" i="71"/>
  <c r="C51" i="70"/>
  <c r="P24" i="70"/>
  <c r="C53" i="70"/>
  <c r="P26" i="70"/>
  <c r="C49" i="70"/>
  <c r="P22" i="70"/>
  <c r="C48" i="70"/>
  <c r="P21" i="70"/>
  <c r="C47" i="70"/>
  <c r="P20" i="70"/>
  <c r="N11" i="67"/>
  <c r="D28" i="67"/>
  <c r="AG194" i="43"/>
  <c r="M151" i="43"/>
  <c r="D13" i="67"/>
  <c r="D15" i="67"/>
  <c r="D29" i="67"/>
  <c r="D11" i="67"/>
  <c r="D26" i="67"/>
  <c r="D30" i="67"/>
  <c r="D25" i="67"/>
  <c r="D36" i="67"/>
  <c r="D12" i="67"/>
  <c r="D21" i="67"/>
  <c r="D31" i="67"/>
  <c r="D20" i="67"/>
  <c r="D23" i="67"/>
  <c r="D27" i="67"/>
  <c r="D24" i="67"/>
  <c r="D37" i="67"/>
  <c r="D19" i="67"/>
  <c r="D22" i="67"/>
  <c r="AF199" i="43"/>
  <c r="AG201" i="43"/>
  <c r="AF201" i="43"/>
  <c r="AG198" i="43"/>
  <c r="AF364" i="42"/>
  <c r="AF362" i="42"/>
  <c r="AG185" i="43"/>
  <c r="AG199" i="43"/>
  <c r="AG202" i="43"/>
  <c r="AF194" i="43"/>
  <c r="AF185" i="43"/>
  <c r="AF200" i="43"/>
  <c r="AG200" i="43"/>
  <c r="L151" i="43"/>
  <c r="AF202" i="43"/>
  <c r="AF176" i="43"/>
  <c r="AF365" i="42"/>
  <c r="AF361" i="42"/>
  <c r="AF360" i="42"/>
  <c r="AF363" i="42"/>
  <c r="J151" i="43"/>
  <c r="K151" i="43"/>
  <c r="AG176" i="43"/>
  <c r="AF198" i="43"/>
  <c r="M153" i="43"/>
  <c r="K152" i="43"/>
  <c r="L39" i="71" l="1"/>
  <c r="D16" i="67"/>
  <c r="C75" i="70"/>
  <c r="C77" i="70"/>
  <c r="J68" i="71"/>
  <c r="C82" i="70"/>
  <c r="F68" i="71"/>
  <c r="C78" i="70"/>
  <c r="K68" i="71"/>
  <c r="C76" i="70"/>
  <c r="K60" i="53"/>
  <c r="F60" i="53"/>
  <c r="E60" i="53"/>
  <c r="M45" i="53"/>
  <c r="L45" i="53"/>
  <c r="C48" i="53"/>
  <c r="C57" i="53" s="1"/>
  <c r="D60" i="53"/>
  <c r="I60" i="53"/>
  <c r="H60" i="53"/>
  <c r="J60" i="53"/>
  <c r="G60" i="53"/>
  <c r="D71" i="71"/>
  <c r="E68" i="71"/>
  <c r="C71" i="71"/>
  <c r="C10" i="61"/>
  <c r="C33" i="61"/>
  <c r="C13" i="61"/>
  <c r="C34" i="61"/>
  <c r="C9" i="61"/>
  <c r="I68" i="71"/>
  <c r="D68" i="71"/>
  <c r="H68" i="71"/>
  <c r="H57" i="71"/>
  <c r="L73" i="71"/>
  <c r="E58" i="71"/>
  <c r="G58" i="71"/>
  <c r="G74" i="71"/>
  <c r="D8" i="72"/>
  <c r="M23" i="71"/>
  <c r="C46" i="71"/>
  <c r="D12" i="72"/>
  <c r="E57" i="71"/>
  <c r="G54" i="71"/>
  <c r="E51" i="71"/>
  <c r="E55" i="71"/>
  <c r="G55" i="71"/>
  <c r="G57" i="71"/>
  <c r="G51" i="71"/>
  <c r="G53" i="71"/>
  <c r="G59" i="71"/>
  <c r="D10" i="72"/>
  <c r="G52" i="71"/>
  <c r="G56" i="71"/>
  <c r="E59" i="71"/>
  <c r="E54" i="71"/>
  <c r="E53" i="71"/>
  <c r="E56" i="71"/>
  <c r="E52" i="71"/>
  <c r="M17" i="71"/>
  <c r="C40" i="71"/>
  <c r="L17" i="71"/>
  <c r="L8" i="71"/>
  <c r="M43" i="71"/>
  <c r="L43" i="71"/>
  <c r="M8" i="71"/>
  <c r="C21" i="71"/>
  <c r="L10" i="71"/>
  <c r="M10" i="71"/>
  <c r="C42" i="71"/>
  <c r="M19" i="71"/>
  <c r="L19" i="71"/>
  <c r="M41" i="71"/>
  <c r="L41" i="71"/>
  <c r="P19" i="70"/>
  <c r="P47" i="70"/>
  <c r="P27" i="70"/>
  <c r="C54" i="70"/>
  <c r="P51" i="70"/>
  <c r="C52" i="70"/>
  <c r="P25" i="70"/>
  <c r="P49" i="70"/>
  <c r="P53" i="70"/>
  <c r="P48" i="70"/>
  <c r="D38" i="67"/>
  <c r="AG203" i="43"/>
  <c r="D32" i="67"/>
  <c r="AF203" i="43"/>
  <c r="D40" i="67" l="1"/>
  <c r="C83" i="70"/>
  <c r="C65" i="71"/>
  <c r="C66" i="71"/>
  <c r="M48" i="53"/>
  <c r="L48" i="53"/>
  <c r="L57" i="53" s="1"/>
  <c r="C53" i="53"/>
  <c r="C51" i="53"/>
  <c r="C52" i="53"/>
  <c r="C54" i="53"/>
  <c r="C58" i="53"/>
  <c r="C55" i="53"/>
  <c r="C59" i="53"/>
  <c r="C56" i="53"/>
  <c r="C81" i="70"/>
  <c r="C11" i="61"/>
  <c r="C80" i="70"/>
  <c r="C69" i="71"/>
  <c r="E74" i="71"/>
  <c r="C12" i="61"/>
  <c r="P82" i="70"/>
  <c r="D9" i="72"/>
  <c r="H56" i="71"/>
  <c r="H58" i="71"/>
  <c r="H52" i="71"/>
  <c r="H51" i="71"/>
  <c r="H53" i="71"/>
  <c r="H54" i="71"/>
  <c r="H74" i="71"/>
  <c r="H59" i="71"/>
  <c r="H55" i="71"/>
  <c r="D55" i="71"/>
  <c r="L71" i="71"/>
  <c r="K74" i="71"/>
  <c r="J74" i="71"/>
  <c r="C67" i="71"/>
  <c r="F74" i="71"/>
  <c r="I74" i="71"/>
  <c r="L67" i="71"/>
  <c r="P77" i="70"/>
  <c r="M46" i="71"/>
  <c r="C72" i="71"/>
  <c r="D58" i="71"/>
  <c r="D74" i="71"/>
  <c r="L46" i="71"/>
  <c r="D54" i="71"/>
  <c r="D53" i="71"/>
  <c r="D51" i="71"/>
  <c r="D56" i="71"/>
  <c r="D57" i="71"/>
  <c r="D59" i="71"/>
  <c r="D52" i="71"/>
  <c r="G60" i="71"/>
  <c r="E60" i="71"/>
  <c r="K53" i="71"/>
  <c r="K59" i="71"/>
  <c r="D34" i="72"/>
  <c r="K52" i="71"/>
  <c r="K54" i="71"/>
  <c r="K55" i="71"/>
  <c r="K56" i="71"/>
  <c r="K58" i="71"/>
  <c r="K57" i="71"/>
  <c r="K51" i="71"/>
  <c r="L42" i="71"/>
  <c r="M42" i="71"/>
  <c r="I59" i="71"/>
  <c r="I56" i="71"/>
  <c r="I52" i="71"/>
  <c r="I53" i="71"/>
  <c r="I57" i="71"/>
  <c r="I55" i="71"/>
  <c r="D11" i="72"/>
  <c r="I51" i="71"/>
  <c r="I54" i="71"/>
  <c r="I58" i="71"/>
  <c r="J58" i="71"/>
  <c r="J52" i="71"/>
  <c r="J59" i="71"/>
  <c r="D13" i="72"/>
  <c r="J55" i="71"/>
  <c r="J54" i="71"/>
  <c r="J57" i="71"/>
  <c r="J56" i="71"/>
  <c r="J51" i="71"/>
  <c r="J53" i="71"/>
  <c r="F58" i="71"/>
  <c r="F51" i="71"/>
  <c r="D33" i="72"/>
  <c r="F52" i="71"/>
  <c r="F57" i="71"/>
  <c r="F59" i="71"/>
  <c r="F53" i="71"/>
  <c r="F55" i="71"/>
  <c r="F56" i="71"/>
  <c r="F54" i="71"/>
  <c r="M21" i="71"/>
  <c r="L21" i="71"/>
  <c r="C44" i="71"/>
  <c r="C48" i="71" s="1"/>
  <c r="C51" i="71" s="1"/>
  <c r="L65" i="71"/>
  <c r="L40" i="71"/>
  <c r="M40" i="71"/>
  <c r="P52" i="70"/>
  <c r="P54" i="70"/>
  <c r="P83" i="70" s="1"/>
  <c r="P46" i="70"/>
  <c r="C70" i="71" l="1"/>
  <c r="C60" i="53"/>
  <c r="L53" i="53"/>
  <c r="L52" i="53"/>
  <c r="L51" i="53"/>
  <c r="L54" i="53"/>
  <c r="L58" i="53"/>
  <c r="L56" i="53"/>
  <c r="L59" i="53"/>
  <c r="L55" i="53"/>
  <c r="P80" i="70"/>
  <c r="L69" i="71"/>
  <c r="H60" i="71"/>
  <c r="L66" i="71"/>
  <c r="L72" i="71"/>
  <c r="C14" i="61"/>
  <c r="C68" i="71"/>
  <c r="P75" i="70"/>
  <c r="P81" i="70"/>
  <c r="P76" i="70"/>
  <c r="D60" i="71"/>
  <c r="D14" i="72"/>
  <c r="I60" i="71"/>
  <c r="K60" i="71"/>
  <c r="J60" i="71"/>
  <c r="F60" i="71"/>
  <c r="M44" i="71"/>
  <c r="L44" i="71"/>
  <c r="L70" i="71" s="1"/>
  <c r="L60" i="53" l="1"/>
  <c r="C35" i="61"/>
  <c r="C36" i="61" s="1"/>
  <c r="L68" i="71"/>
  <c r="C74" i="71"/>
  <c r="C58" i="71"/>
  <c r="C53" i="71"/>
  <c r="D35" i="72"/>
  <c r="D36" i="72" s="1"/>
  <c r="L48" i="71"/>
  <c r="C57" i="71"/>
  <c r="C54" i="71"/>
  <c r="C59" i="71"/>
  <c r="M48" i="71"/>
  <c r="C55" i="71"/>
  <c r="C52" i="71"/>
  <c r="C56" i="71"/>
  <c r="L56" i="71" l="1"/>
  <c r="L74" i="71"/>
  <c r="C60" i="71"/>
  <c r="L55" i="71"/>
  <c r="L54" i="71"/>
  <c r="L53" i="71"/>
  <c r="L51" i="71"/>
  <c r="L59" i="71"/>
  <c r="L58" i="71"/>
  <c r="L57" i="71"/>
  <c r="L52" i="71"/>
  <c r="L60" i="71" l="1"/>
  <c r="N14" i="42" l="1"/>
  <c r="CO17" i="42"/>
  <c r="N313" i="42" s="1"/>
  <c r="CN17" i="42"/>
  <c r="M14" i="42"/>
  <c r="L14" i="42"/>
  <c r="CM17" i="42"/>
  <c r="L221" i="42" l="1"/>
  <c r="N175" i="42"/>
  <c r="N152" i="42"/>
  <c r="N198" i="42"/>
  <c r="L106" i="42"/>
  <c r="M244" i="42"/>
  <c r="N37" i="42"/>
  <c r="N83" i="42"/>
  <c r="M83" i="42"/>
  <c r="M37" i="42"/>
  <c r="L152" i="42"/>
  <c r="M221" i="42"/>
  <c r="N106" i="42"/>
  <c r="M106" i="42"/>
  <c r="N290" i="42"/>
  <c r="M152" i="42"/>
  <c r="L198" i="42"/>
  <c r="L60" i="42"/>
  <c r="L290" i="42"/>
  <c r="M290" i="42"/>
  <c r="L175" i="42"/>
  <c r="M175" i="42"/>
  <c r="L83" i="42"/>
  <c r="M267" i="42"/>
  <c r="N60" i="42"/>
  <c r="N129" i="42"/>
  <c r="L37" i="42"/>
  <c r="M129" i="42"/>
  <c r="N221" i="42"/>
  <c r="M198" i="42"/>
  <c r="M60" i="42"/>
  <c r="L267" i="42"/>
  <c r="L129" i="42"/>
  <c r="N267" i="42"/>
  <c r="N244" i="42"/>
  <c r="L244" i="42"/>
  <c r="M313" i="42"/>
  <c r="N29" i="47" l="1"/>
  <c r="N56" i="47" s="1"/>
  <c r="L29" i="70"/>
  <c r="L56" i="70" s="1"/>
  <c r="L29" i="47"/>
  <c r="L56" i="47" s="1"/>
  <c r="F29" i="70"/>
  <c r="F56" i="70" s="1"/>
  <c r="F29" i="47"/>
  <c r="F56" i="47" s="1"/>
  <c r="K29" i="70"/>
  <c r="K56" i="70" s="1"/>
  <c r="K29" i="47"/>
  <c r="K56" i="47" s="1"/>
  <c r="C29" i="47"/>
  <c r="H29" i="70"/>
  <c r="H56" i="70" s="1"/>
  <c r="H29" i="47"/>
  <c r="H56" i="47" s="1"/>
  <c r="J29" i="70"/>
  <c r="J56" i="70" s="1"/>
  <c r="J29" i="47"/>
  <c r="J56" i="47" s="1"/>
  <c r="E56" i="70"/>
  <c r="E29" i="47"/>
  <c r="E56" i="47" s="1"/>
  <c r="G29" i="70"/>
  <c r="G56" i="70" s="1"/>
  <c r="G29" i="47"/>
  <c r="G56" i="47" s="1"/>
  <c r="M29" i="70"/>
  <c r="M56" i="70" s="1"/>
  <c r="M29" i="47"/>
  <c r="M56" i="47" s="1"/>
  <c r="O29" i="70"/>
  <c r="O56" i="70" s="1"/>
  <c r="O29" i="47"/>
  <c r="O56" i="47" s="1"/>
  <c r="D56" i="70"/>
  <c r="D29" i="47"/>
  <c r="D56" i="47" s="1"/>
  <c r="I29" i="70"/>
  <c r="I56" i="70" s="1"/>
  <c r="I29" i="47"/>
  <c r="I56" i="47" s="1"/>
  <c r="N29" i="70"/>
  <c r="N56" i="70" s="1"/>
  <c r="L313" i="42"/>
  <c r="I85" i="70" l="1"/>
  <c r="K57" i="47"/>
  <c r="K70" i="47" s="1"/>
  <c r="I57" i="47"/>
  <c r="J57" i="47"/>
  <c r="J70" i="47" s="1"/>
  <c r="Q16" i="47"/>
  <c r="F57" i="47"/>
  <c r="F70" i="47" s="1"/>
  <c r="N57" i="47"/>
  <c r="N70" i="47" s="1"/>
  <c r="L57" i="47"/>
  <c r="L70" i="47" s="1"/>
  <c r="O57" i="47"/>
  <c r="G57" i="47"/>
  <c r="G70" i="47" s="1"/>
  <c r="P16" i="47"/>
  <c r="O85" i="70"/>
  <c r="D57" i="47"/>
  <c r="M57" i="47"/>
  <c r="E57" i="47"/>
  <c r="E70" i="47" s="1"/>
  <c r="H57" i="47"/>
  <c r="H70" i="47" s="1"/>
  <c r="P29" i="47"/>
  <c r="C56" i="47"/>
  <c r="N85" i="70"/>
  <c r="F85" i="70"/>
  <c r="H85" i="70"/>
  <c r="G85" i="70"/>
  <c r="E85" i="70"/>
  <c r="J85" i="70"/>
  <c r="L85" i="70"/>
  <c r="M85" i="70"/>
  <c r="K85" i="70"/>
  <c r="J57" i="70"/>
  <c r="D24" i="72" s="1"/>
  <c r="F57" i="70"/>
  <c r="G57" i="70"/>
  <c r="D21" i="72" s="1"/>
  <c r="N57" i="70"/>
  <c r="P29" i="70"/>
  <c r="C56" i="70"/>
  <c r="M57" i="70"/>
  <c r="D27" i="72" s="1"/>
  <c r="L57" i="70"/>
  <c r="D26" i="72" s="1"/>
  <c r="C85" i="70" l="1"/>
  <c r="P56" i="47"/>
  <c r="C57" i="47"/>
  <c r="C17" i="61" s="1"/>
  <c r="H64" i="47"/>
  <c r="H66" i="47"/>
  <c r="H62" i="47"/>
  <c r="H65" i="47"/>
  <c r="H61" i="47"/>
  <c r="H60" i="47"/>
  <c r="H67" i="47"/>
  <c r="H63" i="47"/>
  <c r="H68" i="47"/>
  <c r="H69" i="47"/>
  <c r="D62" i="47"/>
  <c r="D64" i="47"/>
  <c r="D60" i="47"/>
  <c r="D66" i="47"/>
  <c r="D65" i="47"/>
  <c r="D61" i="47"/>
  <c r="D68" i="47"/>
  <c r="D63" i="47"/>
  <c r="D69" i="47"/>
  <c r="D67" i="47"/>
  <c r="O60" i="47"/>
  <c r="O62" i="47"/>
  <c r="O65" i="47"/>
  <c r="O66" i="47"/>
  <c r="O64" i="47"/>
  <c r="O61" i="47"/>
  <c r="O68" i="47"/>
  <c r="O69" i="47"/>
  <c r="O63" i="47"/>
  <c r="O67" i="47"/>
  <c r="I66" i="47"/>
  <c r="I65" i="47"/>
  <c r="I60" i="47"/>
  <c r="I64" i="47"/>
  <c r="I62" i="47"/>
  <c r="I61" i="47"/>
  <c r="I68" i="47"/>
  <c r="I69" i="47"/>
  <c r="I67" i="47"/>
  <c r="I63" i="47"/>
  <c r="M70" i="47"/>
  <c r="M64" i="47"/>
  <c r="M60" i="47"/>
  <c r="M62" i="47"/>
  <c r="M61" i="47"/>
  <c r="M66" i="47"/>
  <c r="M65" i="47"/>
  <c r="M68" i="47"/>
  <c r="M63" i="47"/>
  <c r="M69" i="47"/>
  <c r="M67" i="47"/>
  <c r="N60" i="47"/>
  <c r="N66" i="47"/>
  <c r="N62" i="47"/>
  <c r="N65" i="47"/>
  <c r="N61" i="47"/>
  <c r="N64" i="47"/>
  <c r="N68" i="47"/>
  <c r="N69" i="47"/>
  <c r="N63" i="47"/>
  <c r="N67" i="47"/>
  <c r="E61" i="47"/>
  <c r="E64" i="47"/>
  <c r="E66" i="47"/>
  <c r="E62" i="47"/>
  <c r="E65" i="47"/>
  <c r="E60" i="47"/>
  <c r="E68" i="47"/>
  <c r="E69" i="47"/>
  <c r="E67" i="47"/>
  <c r="E63" i="47"/>
  <c r="L60" i="47"/>
  <c r="L65" i="47"/>
  <c r="L61" i="47"/>
  <c r="L66" i="47"/>
  <c r="L64" i="47"/>
  <c r="L62" i="47"/>
  <c r="L68" i="47"/>
  <c r="L69" i="47"/>
  <c r="L63" i="47"/>
  <c r="L67" i="47"/>
  <c r="K65" i="47"/>
  <c r="K62" i="47"/>
  <c r="K61" i="47"/>
  <c r="K64" i="47"/>
  <c r="K66" i="47"/>
  <c r="K60" i="47"/>
  <c r="K67" i="47"/>
  <c r="K63" i="47"/>
  <c r="K69" i="47"/>
  <c r="K68" i="47"/>
  <c r="C29" i="61"/>
  <c r="D70" i="47"/>
  <c r="G61" i="47"/>
  <c r="G64" i="47"/>
  <c r="G62" i="47"/>
  <c r="G66" i="47"/>
  <c r="G65" i="47"/>
  <c r="G60" i="47"/>
  <c r="G67" i="47"/>
  <c r="G68" i="47"/>
  <c r="G63" i="47"/>
  <c r="G69" i="47"/>
  <c r="O70" i="47"/>
  <c r="F60" i="47"/>
  <c r="F66" i="47"/>
  <c r="F65" i="47"/>
  <c r="F61" i="47"/>
  <c r="F64" i="47"/>
  <c r="F62" i="47"/>
  <c r="F68" i="47"/>
  <c r="F63" i="47"/>
  <c r="F69" i="47"/>
  <c r="F67" i="47"/>
  <c r="J62" i="47"/>
  <c r="J65" i="47"/>
  <c r="J61" i="47"/>
  <c r="J64" i="47"/>
  <c r="J60" i="47"/>
  <c r="J66" i="47"/>
  <c r="J63" i="47"/>
  <c r="J68" i="47"/>
  <c r="J67" i="47"/>
  <c r="J69" i="47"/>
  <c r="I70" i="47"/>
  <c r="C21" i="61"/>
  <c r="C26" i="61"/>
  <c r="C24" i="61"/>
  <c r="C20" i="61"/>
  <c r="C25" i="61"/>
  <c r="C27" i="61"/>
  <c r="C28" i="61"/>
  <c r="C22" i="61"/>
  <c r="C19" i="61"/>
  <c r="N86" i="70"/>
  <c r="D28" i="72"/>
  <c r="F86" i="70"/>
  <c r="D20" i="72"/>
  <c r="J86" i="70"/>
  <c r="M86" i="70"/>
  <c r="L70" i="70"/>
  <c r="L86" i="70"/>
  <c r="G70" i="70"/>
  <c r="G86" i="70"/>
  <c r="F61" i="70"/>
  <c r="F70" i="70"/>
  <c r="J70" i="70"/>
  <c r="J66" i="70"/>
  <c r="F63" i="70"/>
  <c r="F69" i="70"/>
  <c r="F65" i="70"/>
  <c r="F68" i="70"/>
  <c r="F66" i="70"/>
  <c r="F67" i="70"/>
  <c r="F64" i="70"/>
  <c r="F62" i="70"/>
  <c r="J62" i="70"/>
  <c r="J63" i="70"/>
  <c r="J65" i="70"/>
  <c r="J67" i="70"/>
  <c r="J69" i="70"/>
  <c r="J68" i="70"/>
  <c r="J61" i="70"/>
  <c r="J64" i="70"/>
  <c r="J60" i="70"/>
  <c r="F60" i="70"/>
  <c r="P56" i="70"/>
  <c r="C57" i="70"/>
  <c r="M64" i="70"/>
  <c r="M67" i="70"/>
  <c r="M63" i="70"/>
  <c r="M65" i="70"/>
  <c r="M60" i="70"/>
  <c r="M69" i="70"/>
  <c r="M68" i="70"/>
  <c r="M66" i="70"/>
  <c r="M62" i="70"/>
  <c r="M61" i="70"/>
  <c r="G64" i="70"/>
  <c r="G69" i="70"/>
  <c r="G65" i="70"/>
  <c r="G61" i="70"/>
  <c r="G66" i="70"/>
  <c r="G67" i="70"/>
  <c r="G63" i="70"/>
  <c r="G68" i="70"/>
  <c r="G62" i="70"/>
  <c r="G60" i="70"/>
  <c r="L64" i="70"/>
  <c r="L69" i="70"/>
  <c r="L62" i="70"/>
  <c r="L63" i="70"/>
  <c r="L61" i="70"/>
  <c r="L68" i="70"/>
  <c r="L60" i="70"/>
  <c r="L67" i="70"/>
  <c r="L65" i="70"/>
  <c r="L66" i="70"/>
  <c r="N64" i="70"/>
  <c r="N69" i="70"/>
  <c r="N67" i="70"/>
  <c r="N61" i="70"/>
  <c r="N68" i="70"/>
  <c r="N63" i="70"/>
  <c r="N60" i="70"/>
  <c r="N65" i="70"/>
  <c r="N66" i="70"/>
  <c r="N62" i="70"/>
  <c r="M70" i="70"/>
  <c r="N70" i="70"/>
  <c r="L71" i="47" l="1"/>
  <c r="D71" i="47"/>
  <c r="K71" i="47"/>
  <c r="M71" i="47"/>
  <c r="C65" i="47"/>
  <c r="C62" i="47"/>
  <c r="C61" i="47"/>
  <c r="C60" i="47"/>
  <c r="C64" i="47"/>
  <c r="C66" i="47"/>
  <c r="C67" i="47"/>
  <c r="C69" i="47"/>
  <c r="C63" i="47"/>
  <c r="C68" i="47"/>
  <c r="J71" i="47"/>
  <c r="F71" i="47"/>
  <c r="O71" i="47"/>
  <c r="H71" i="47"/>
  <c r="C70" i="47"/>
  <c r="E71" i="47"/>
  <c r="N71" i="47"/>
  <c r="P57" i="47"/>
  <c r="G71" i="47"/>
  <c r="I71" i="47"/>
  <c r="D17" i="72"/>
  <c r="C86" i="70"/>
  <c r="D85" i="70"/>
  <c r="F71" i="70"/>
  <c r="J71" i="70"/>
  <c r="C64" i="70"/>
  <c r="C69" i="70"/>
  <c r="C61" i="70"/>
  <c r="C65" i="70"/>
  <c r="C67" i="70"/>
  <c r="C63" i="70"/>
  <c r="C62" i="70"/>
  <c r="C66" i="70"/>
  <c r="C60" i="70"/>
  <c r="C68" i="70"/>
  <c r="L71" i="70"/>
  <c r="N71" i="70"/>
  <c r="C70" i="70"/>
  <c r="G71" i="70"/>
  <c r="M71" i="70"/>
  <c r="C71" i="47" l="1"/>
  <c r="P70" i="47"/>
  <c r="P60" i="47"/>
  <c r="P65" i="47"/>
  <c r="P62" i="47"/>
  <c r="P66" i="47"/>
  <c r="P64" i="47"/>
  <c r="P61" i="47"/>
  <c r="P69" i="47"/>
  <c r="P67" i="47"/>
  <c r="P68" i="47"/>
  <c r="P63" i="47"/>
  <c r="C18" i="61"/>
  <c r="P85" i="70"/>
  <c r="C71" i="70"/>
  <c r="P71" i="47" l="1"/>
  <c r="M145" i="42" l="1"/>
  <c r="M306" i="42" l="1"/>
  <c r="I78" i="70" l="1"/>
  <c r="C23" i="61" l="1"/>
  <c r="C30" i="61" s="1"/>
  <c r="C38" i="61" s="1"/>
  <c r="P78" i="70"/>
  <c r="F8" i="61" l="1"/>
  <c r="F33" i="61"/>
  <c r="F9" i="61"/>
  <c r="G9" i="61" s="1"/>
  <c r="F25" i="61"/>
  <c r="G25" i="61" s="1"/>
  <c r="F35" i="61"/>
  <c r="G35" i="61" s="1"/>
  <c r="F17" i="61"/>
  <c r="F24" i="61"/>
  <c r="G24" i="61" s="1"/>
  <c r="F29" i="61"/>
  <c r="G29" i="61" s="1"/>
  <c r="F28" i="61"/>
  <c r="G28" i="61" s="1"/>
  <c r="F11" i="61"/>
  <c r="G11" i="61" s="1"/>
  <c r="F34" i="61"/>
  <c r="G34" i="61" s="1"/>
  <c r="F18" i="61"/>
  <c r="G18" i="61" s="1"/>
  <c r="F20" i="61"/>
  <c r="G20" i="61" s="1"/>
  <c r="F10" i="61"/>
  <c r="G10" i="61" s="1"/>
  <c r="F22" i="61"/>
  <c r="G22" i="61" s="1"/>
  <c r="F13" i="61"/>
  <c r="G13" i="61" s="1"/>
  <c r="F19" i="61"/>
  <c r="G19" i="61" s="1"/>
  <c r="F12" i="61"/>
  <c r="G12" i="61" s="1"/>
  <c r="F21" i="61"/>
  <c r="G21" i="61" s="1"/>
  <c r="F26" i="61"/>
  <c r="G26" i="61" s="1"/>
  <c r="F23" i="61"/>
  <c r="G23" i="61" s="1"/>
  <c r="F27" i="61"/>
  <c r="G27" i="61" s="1"/>
  <c r="I19" i="61" l="1"/>
  <c r="J19" i="61" s="1"/>
  <c r="C19" i="72" s="1"/>
  <c r="I26" i="61"/>
  <c r="J26" i="61" s="1"/>
  <c r="C26" i="72" s="1"/>
  <c r="I13" i="61"/>
  <c r="J13" i="61" s="1"/>
  <c r="C13" i="72" s="1"/>
  <c r="I18" i="61"/>
  <c r="J18" i="61" s="1"/>
  <c r="C18" i="72" s="1"/>
  <c r="I29" i="61"/>
  <c r="J29" i="61" s="1"/>
  <c r="C29" i="72" s="1"/>
  <c r="I25" i="61"/>
  <c r="J25" i="61" s="1"/>
  <c r="C25" i="72" s="1"/>
  <c r="I27" i="61"/>
  <c r="J27" i="61" s="1"/>
  <c r="C27" i="72" s="1"/>
  <c r="I23" i="61"/>
  <c r="J23" i="61" s="1"/>
  <c r="C23" i="72" s="1"/>
  <c r="I21" i="61"/>
  <c r="J21" i="61" s="1"/>
  <c r="C21" i="72" s="1"/>
  <c r="I22" i="61"/>
  <c r="J22" i="61" s="1"/>
  <c r="C22" i="72" s="1"/>
  <c r="I34" i="61"/>
  <c r="J34" i="61" s="1"/>
  <c r="C34" i="72" s="1"/>
  <c r="I24" i="61"/>
  <c r="J24" i="61" s="1"/>
  <c r="C24" i="72" s="1"/>
  <c r="I9" i="61"/>
  <c r="J9" i="61" s="1"/>
  <c r="C9" i="72" s="1"/>
  <c r="I10" i="61"/>
  <c r="J10" i="61" s="1"/>
  <c r="C10" i="72" s="1"/>
  <c r="F30" i="61"/>
  <c r="G17" i="61"/>
  <c r="F36" i="61"/>
  <c r="I12" i="61"/>
  <c r="J12" i="61" s="1"/>
  <c r="C12" i="72" s="1"/>
  <c r="I20" i="61"/>
  <c r="J20" i="61" s="1"/>
  <c r="C20" i="72" s="1"/>
  <c r="I28" i="61"/>
  <c r="J28" i="61" s="1"/>
  <c r="C28" i="72" s="1"/>
  <c r="I35" i="61"/>
  <c r="J35" i="61" s="1"/>
  <c r="C35" i="72" s="1"/>
  <c r="G8" i="61"/>
  <c r="F14" i="61"/>
  <c r="F38" i="61" s="1"/>
  <c r="G33" i="61"/>
  <c r="I11" i="61"/>
  <c r="J11" i="61" s="1"/>
  <c r="I17" i="61" l="1"/>
  <c r="I30" i="61" s="1"/>
  <c r="G30" i="61"/>
  <c r="G36" i="61"/>
  <c r="G14" i="61"/>
  <c r="I8" i="61"/>
  <c r="I14" i="61" s="1"/>
  <c r="C11" i="72"/>
  <c r="I33" i="61"/>
  <c r="I36" i="61" s="1"/>
  <c r="G38" i="61" l="1"/>
  <c r="J8" i="61"/>
  <c r="J14" i="61" s="1"/>
  <c r="I38" i="61"/>
  <c r="J33" i="61"/>
  <c r="J36" i="61" s="1"/>
  <c r="J17" i="61"/>
  <c r="J30" i="61" s="1"/>
  <c r="C8" i="72"/>
  <c r="C14" i="72" s="1"/>
  <c r="C33" i="72" l="1"/>
  <c r="C36" i="72" s="1"/>
  <c r="J38" i="61"/>
  <c r="C17" i="72"/>
  <c r="C30" i="72" s="1"/>
  <c r="C38" i="72" s="1"/>
  <c r="Q197" i="42" l="1"/>
  <c r="K15" i="70" s="1"/>
  <c r="K28" i="70" s="1"/>
  <c r="K55" i="70" s="1"/>
  <c r="K84" i="70" l="1"/>
  <c r="K57" i="70"/>
  <c r="K69" i="70" s="1"/>
  <c r="K70" i="70" l="1"/>
  <c r="K64" i="70"/>
  <c r="K65" i="70"/>
  <c r="K63" i="70"/>
  <c r="K62" i="70"/>
  <c r="K66" i="70"/>
  <c r="K86" i="70"/>
  <c r="K61" i="70"/>
  <c r="K67" i="70"/>
  <c r="K60" i="70"/>
  <c r="K68" i="70"/>
  <c r="D25" i="72"/>
  <c r="K71" i="70" l="1"/>
  <c r="Q289" i="42"/>
  <c r="O15" i="70" s="1"/>
  <c r="O28" i="70" s="1"/>
  <c r="O55" i="70" s="1"/>
  <c r="O84" i="70" l="1"/>
  <c r="O57" i="70"/>
  <c r="O69" i="70" s="1"/>
  <c r="O70" i="70" l="1"/>
  <c r="O63" i="70"/>
  <c r="O62" i="70"/>
  <c r="O65" i="70"/>
  <c r="O86" i="70"/>
  <c r="O67" i="70"/>
  <c r="D29" i="72"/>
  <c r="O60" i="70"/>
  <c r="O64" i="70"/>
  <c r="O66" i="70"/>
  <c r="O68" i="70"/>
  <c r="O61" i="70"/>
  <c r="O71" i="70" l="1"/>
  <c r="Q151" i="42"/>
  <c r="I15" i="70" s="1"/>
  <c r="I28" i="70" s="1"/>
  <c r="I55" i="70" s="1"/>
  <c r="I84" i="70" l="1"/>
  <c r="I57" i="70"/>
  <c r="I69" i="70" s="1"/>
  <c r="Q128" i="42"/>
  <c r="H15" i="70" s="1"/>
  <c r="H28" i="70" s="1"/>
  <c r="H55" i="70" s="1"/>
  <c r="I67" i="70" l="1"/>
  <c r="I60" i="70"/>
  <c r="I64" i="70"/>
  <c r="H84" i="70"/>
  <c r="I68" i="70"/>
  <c r="I86" i="70"/>
  <c r="I61" i="70"/>
  <c r="I65" i="70"/>
  <c r="I66" i="70"/>
  <c r="I62" i="70"/>
  <c r="I70" i="70"/>
  <c r="D23" i="72"/>
  <c r="I63" i="70"/>
  <c r="H57" i="70"/>
  <c r="H69" i="70" s="1"/>
  <c r="I71" i="70" l="1"/>
  <c r="H70" i="70"/>
  <c r="H62" i="70"/>
  <c r="H60" i="70"/>
  <c r="H65" i="70"/>
  <c r="H86" i="70"/>
  <c r="H64" i="70"/>
  <c r="H63" i="70"/>
  <c r="H68" i="70"/>
  <c r="H66" i="70"/>
  <c r="H67" i="70"/>
  <c r="H61" i="70"/>
  <c r="D22" i="72"/>
  <c r="Q59" i="42"/>
  <c r="E15" i="70" s="1"/>
  <c r="E28" i="70" l="1"/>
  <c r="E55" i="70" s="1"/>
  <c r="H71" i="70"/>
  <c r="AL313" i="42"/>
  <c r="Q36" i="42"/>
  <c r="E57" i="70" l="1"/>
  <c r="E69" i="70" s="1"/>
  <c r="E84" i="70"/>
  <c r="E61" i="70"/>
  <c r="E66" i="70"/>
  <c r="D19" i="72"/>
  <c r="E60" i="70"/>
  <c r="E65" i="70"/>
  <c r="E86" i="70"/>
  <c r="Q312" i="42"/>
  <c r="D15" i="70"/>
  <c r="E63" i="70" l="1"/>
  <c r="E67" i="70"/>
  <c r="E68" i="70"/>
  <c r="E70" i="70"/>
  <c r="E64" i="70"/>
  <c r="E62" i="70"/>
  <c r="D28" i="70"/>
  <c r="P15" i="70"/>
  <c r="Q15" i="70"/>
  <c r="E71" i="70" l="1"/>
  <c r="D55" i="70"/>
  <c r="D57" i="70" s="1"/>
  <c r="P28" i="70"/>
  <c r="D84" i="70" l="1"/>
  <c r="P55" i="70"/>
  <c r="D69" i="70"/>
  <c r="P84" i="70" l="1"/>
  <c r="P57" i="70"/>
  <c r="D18" i="72"/>
  <c r="D30" i="72" s="1"/>
  <c r="D38" i="72" s="1"/>
  <c r="D61" i="70"/>
  <c r="D65" i="70"/>
  <c r="D63" i="70"/>
  <c r="D64" i="70"/>
  <c r="D62" i="70"/>
  <c r="D60" i="70"/>
  <c r="D70" i="70"/>
  <c r="D67" i="70"/>
  <c r="D68" i="70"/>
  <c r="D66" i="70"/>
  <c r="D86" i="70"/>
  <c r="P69" i="70" l="1"/>
  <c r="D71" i="70"/>
  <c r="P70" i="70"/>
  <c r="P67" i="70"/>
  <c r="P61" i="70"/>
  <c r="P64" i="70"/>
  <c r="P60" i="70"/>
  <c r="P65" i="70"/>
  <c r="P68" i="70"/>
  <c r="P63" i="70"/>
  <c r="P66" i="70"/>
  <c r="P62" i="70"/>
  <c r="P86" i="70"/>
  <c r="P71" i="70" l="1"/>
  <c r="E36" i="72" l="1"/>
  <c r="E30" i="72" l="1"/>
  <c r="E14" i="72" l="1"/>
  <c r="E38" i="72" s="1"/>
  <c r="F8" i="72" s="1"/>
  <c r="G8" i="72" s="1"/>
  <c r="H8" i="72" s="1"/>
  <c r="J8" i="72" s="1"/>
  <c r="F25" i="72"/>
  <c r="G25" i="72" s="1"/>
  <c r="H25" i="72" s="1"/>
  <c r="J25" i="72" s="1"/>
  <c r="K25" i="72" s="1"/>
  <c r="L25" i="72" s="1"/>
  <c r="F10" i="72"/>
  <c r="G10" i="72" s="1"/>
  <c r="H10" i="72" s="1"/>
  <c r="J10" i="72" s="1"/>
  <c r="K10" i="72" s="1"/>
  <c r="L10" i="72" s="1"/>
  <c r="F20" i="72"/>
  <c r="G20" i="72" s="1"/>
  <c r="H20" i="72" s="1"/>
  <c r="J20" i="72" s="1"/>
  <c r="K20" i="72" s="1"/>
  <c r="L20" i="72" s="1"/>
  <c r="F35" i="72"/>
  <c r="G35" i="72" s="1"/>
  <c r="H35" i="72" s="1"/>
  <c r="J35" i="72" s="1"/>
  <c r="K35" i="72" s="1"/>
  <c r="L35" i="72" s="1"/>
  <c r="F19" i="72"/>
  <c r="G19" i="72" s="1"/>
  <c r="H19" i="72" s="1"/>
  <c r="J19" i="72" s="1"/>
  <c r="K19" i="72" s="1"/>
  <c r="L19" i="72" s="1"/>
  <c r="F33" i="72"/>
  <c r="F18" i="72"/>
  <c r="G18" i="72" s="1"/>
  <c r="H18" i="72" s="1"/>
  <c r="J18" i="72" s="1"/>
  <c r="K18" i="72" s="1"/>
  <c r="L18" i="72" s="1"/>
  <c r="F24" i="72"/>
  <c r="G24" i="72" s="1"/>
  <c r="H24" i="72" s="1"/>
  <c r="J24" i="72" s="1"/>
  <c r="K24" i="72" s="1"/>
  <c r="L24" i="72" s="1"/>
  <c r="F11" i="72"/>
  <c r="G11" i="72" s="1"/>
  <c r="H11" i="72" s="1"/>
  <c r="J11" i="72" s="1"/>
  <c r="K11" i="72" s="1"/>
  <c r="L11" i="72" s="1"/>
  <c r="F26" i="72"/>
  <c r="G26" i="72" s="1"/>
  <c r="H26" i="72" s="1"/>
  <c r="J26" i="72" s="1"/>
  <c r="K26" i="72" s="1"/>
  <c r="L26" i="72" s="1"/>
  <c r="F21" i="72"/>
  <c r="G21" i="72" s="1"/>
  <c r="H21" i="72" s="1"/>
  <c r="J21" i="72" s="1"/>
  <c r="K21" i="72" s="1"/>
  <c r="L21" i="72" s="1"/>
  <c r="F27" i="72"/>
  <c r="G27" i="72" s="1"/>
  <c r="H27" i="72" s="1"/>
  <c r="J27" i="72" s="1"/>
  <c r="K27" i="72" s="1"/>
  <c r="L27" i="72" s="1"/>
  <c r="F34" i="72"/>
  <c r="G34" i="72" s="1"/>
  <c r="H34" i="72" s="1"/>
  <c r="J34" i="72" s="1"/>
  <c r="K34" i="72" s="1"/>
  <c r="L34" i="72" s="1"/>
  <c r="F22" i="72" l="1"/>
  <c r="G22" i="72" s="1"/>
  <c r="H22" i="72" s="1"/>
  <c r="J22" i="72" s="1"/>
  <c r="K22" i="72" s="1"/>
  <c r="L22" i="72" s="1"/>
  <c r="F28" i="72"/>
  <c r="G28" i="72" s="1"/>
  <c r="H28" i="72" s="1"/>
  <c r="J28" i="72" s="1"/>
  <c r="K28" i="72" s="1"/>
  <c r="L28" i="72" s="1"/>
  <c r="F29" i="72"/>
  <c r="G29" i="72" s="1"/>
  <c r="H29" i="72" s="1"/>
  <c r="J29" i="72" s="1"/>
  <c r="K29" i="72" s="1"/>
  <c r="L29" i="72" s="1"/>
  <c r="E31" i="67" s="1"/>
  <c r="F12" i="72"/>
  <c r="G12" i="72" s="1"/>
  <c r="H12" i="72" s="1"/>
  <c r="J12" i="72" s="1"/>
  <c r="K12" i="72" s="1"/>
  <c r="L12" i="72" s="1"/>
  <c r="E14" i="67" s="1"/>
  <c r="F13" i="72"/>
  <c r="G13" i="72" s="1"/>
  <c r="H13" i="72" s="1"/>
  <c r="J13" i="72" s="1"/>
  <c r="K13" i="72" s="1"/>
  <c r="L13" i="72" s="1"/>
  <c r="F23" i="72"/>
  <c r="G23" i="72" s="1"/>
  <c r="H23" i="72" s="1"/>
  <c r="J23" i="72" s="1"/>
  <c r="K23" i="72" s="1"/>
  <c r="L23" i="72" s="1"/>
  <c r="F9" i="72"/>
  <c r="G9" i="72" s="1"/>
  <c r="H9" i="72" s="1"/>
  <c r="F17" i="72"/>
  <c r="G17" i="72" s="1"/>
  <c r="G30" i="72" s="1"/>
  <c r="E36" i="67"/>
  <c r="E20" i="67"/>
  <c r="E21" i="67"/>
  <c r="E22" i="67"/>
  <c r="E29" i="67"/>
  <c r="E13" i="67"/>
  <c r="E24" i="67"/>
  <c r="E37" i="67"/>
  <c r="E12" i="67"/>
  <c r="E28" i="67"/>
  <c r="E15" i="67"/>
  <c r="E25" i="67"/>
  <c r="F30" i="72"/>
  <c r="E23" i="67"/>
  <c r="E26" i="67"/>
  <c r="F36" i="72"/>
  <c r="G33" i="72"/>
  <c r="G36" i="72" s="1"/>
  <c r="E30" i="67"/>
  <c r="E27" i="67"/>
  <c r="F14" i="72" l="1"/>
  <c r="G14" i="72"/>
  <c r="G38" i="72"/>
  <c r="J9" i="72"/>
  <c r="J14" i="72" s="1"/>
  <c r="H14" i="72"/>
  <c r="F38" i="72"/>
  <c r="H33" i="72"/>
  <c r="H36" i="72" s="1"/>
  <c r="H17" i="72"/>
  <c r="H30" i="72" s="1"/>
  <c r="K9" i="72" l="1"/>
  <c r="L9" i="72" s="1"/>
  <c r="E11" i="67" s="1"/>
  <c r="H38" i="72"/>
  <c r="J17" i="72"/>
  <c r="J30" i="72" s="1"/>
  <c r="J33" i="72"/>
  <c r="J36" i="72" s="1"/>
  <c r="J38" i="72" l="1"/>
  <c r="K33" i="72"/>
  <c r="K36" i="72" s="1"/>
  <c r="K17" i="72"/>
  <c r="K30" i="72" s="1"/>
  <c r="K8" i="72"/>
  <c r="L33" i="72" l="1"/>
  <c r="L8" i="72"/>
  <c r="K14" i="72"/>
  <c r="K38" i="72" s="1"/>
  <c r="L17" i="72"/>
  <c r="L30" i="72"/>
  <c r="L36" i="72"/>
  <c r="E35" i="67" l="1"/>
  <c r="E38" i="67" s="1"/>
  <c r="L14" i="72"/>
  <c r="E10" i="67"/>
  <c r="E19" i="67"/>
  <c r="L38" i="72" l="1"/>
  <c r="E16" i="67"/>
  <c r="E32" i="67"/>
  <c r="E40" i="67" l="1"/>
  <c r="F19" i="67" l="1"/>
  <c r="F10" i="67"/>
  <c r="F14" i="67"/>
  <c r="F29" i="67"/>
  <c r="F24" i="67"/>
  <c r="F30" i="67"/>
  <c r="F25" i="67"/>
  <c r="F23" i="67"/>
  <c r="F12" i="67"/>
  <c r="F15" i="67"/>
  <c r="F20" i="67"/>
  <c r="F28" i="67"/>
  <c r="F35" i="67"/>
  <c r="F31" i="67"/>
  <c r="F13" i="67"/>
  <c r="F36" i="67"/>
  <c r="F27" i="67"/>
  <c r="F22" i="67"/>
  <c r="F11" i="67"/>
  <c r="F26" i="67"/>
  <c r="F37" i="67"/>
  <c r="F21" i="67"/>
  <c r="F38" i="67" l="1"/>
  <c r="F16" i="67"/>
  <c r="F32" i="67"/>
  <c r="F40" i="67" l="1"/>
  <c r="O10" i="67"/>
  <c r="N17" i="67" l="1"/>
  <c r="G30" i="67" l="1"/>
  <c r="G37" i="67"/>
  <c r="G24" i="67"/>
  <c r="G22" i="67"/>
  <c r="G20" i="67"/>
  <c r="G12" i="67"/>
  <c r="N15" i="67" l="1"/>
  <c r="G10" i="67" l="1"/>
  <c r="H20" i="67" l="1"/>
  <c r="H12" i="67"/>
  <c r="G28" i="67"/>
  <c r="H28" i="67" s="1"/>
  <c r="G15" i="67"/>
  <c r="H15" i="67" s="1"/>
  <c r="G27" i="67"/>
  <c r="H27" i="67" s="1"/>
  <c r="G23" i="67"/>
  <c r="H23" i="67" s="1"/>
  <c r="H30" i="67"/>
  <c r="G11" i="67"/>
  <c r="H11" i="67" s="1"/>
  <c r="G25" i="67"/>
  <c r="H25" i="67" s="1"/>
  <c r="G31" i="67"/>
  <c r="H31" i="67" s="1"/>
  <c r="G19" i="67"/>
  <c r="H22" i="67"/>
  <c r="G35" i="67"/>
  <c r="G26" i="67"/>
  <c r="H26" i="67" s="1"/>
  <c r="G14" i="67"/>
  <c r="H14" i="67" s="1"/>
  <c r="G21" i="67"/>
  <c r="H21" i="67" s="1"/>
  <c r="H24" i="67"/>
  <c r="G29" i="67"/>
  <c r="H29" i="67" s="1"/>
  <c r="H37" i="67"/>
  <c r="G13" i="67"/>
  <c r="H13" i="67" s="1"/>
  <c r="G36" i="67"/>
  <c r="H36" i="67" s="1"/>
  <c r="I13" i="67" l="1"/>
  <c r="I21" i="67"/>
  <c r="I22" i="67"/>
  <c r="I11" i="67"/>
  <c r="I15" i="67"/>
  <c r="I37" i="67"/>
  <c r="I14" i="67"/>
  <c r="H19" i="67"/>
  <c r="G32" i="67"/>
  <c r="I30" i="67"/>
  <c r="I28" i="67"/>
  <c r="H10" i="67"/>
  <c r="G16" i="67"/>
  <c r="I29" i="67"/>
  <c r="I26" i="67"/>
  <c r="I31" i="67"/>
  <c r="I23" i="67"/>
  <c r="I12" i="67"/>
  <c r="I36" i="67"/>
  <c r="I24" i="67"/>
  <c r="G38" i="67"/>
  <c r="H35" i="67"/>
  <c r="I25" i="67"/>
  <c r="I27" i="67"/>
  <c r="I20" i="67"/>
  <c r="I10" i="67" l="1"/>
  <c r="H16" i="67"/>
  <c r="H38" i="67"/>
  <c r="I35" i="67"/>
  <c r="H32" i="67"/>
  <c r="I19" i="67"/>
  <c r="G40" i="67"/>
  <c r="I32" i="67" l="1"/>
  <c r="I16" i="67"/>
  <c r="H40" i="67"/>
  <c r="I38" i="67"/>
  <c r="I40" i="67" l="1"/>
</calcChain>
</file>

<file path=xl/comments1.xml><?xml version="1.0" encoding="utf-8"?>
<comments xmlns="http://schemas.openxmlformats.org/spreadsheetml/2006/main">
  <authors>
    <author>Steven Gentile</author>
    <author>Crystal Collins</author>
  </authors>
  <commentList>
    <comment ref="S124" authorId="0">
      <text>
        <r>
          <rPr>
            <b/>
            <sz val="9"/>
            <color indexed="81"/>
            <rFont val="Tahoma"/>
            <family val="2"/>
          </rPr>
          <t>Steven Gentile:</t>
        </r>
        <r>
          <rPr>
            <sz val="9"/>
            <color indexed="81"/>
            <rFont val="Tahoma"/>
            <family val="2"/>
          </rPr>
          <t xml:space="preserve">
Not included in scale calculation since Motlow effectively does not offer long-term certificates.</t>
        </r>
      </text>
    </comment>
    <comment ref="AH129" authorId="1">
      <text>
        <r>
          <rPr>
            <b/>
            <sz val="9"/>
            <color indexed="81"/>
            <rFont val="Tahoma"/>
            <family val="2"/>
          </rPr>
          <t>Crystal Collins:</t>
        </r>
        <r>
          <rPr>
            <sz val="9"/>
            <color indexed="81"/>
            <rFont val="Tahoma"/>
            <family val="2"/>
          </rPr>
          <t xml:space="preserve">
In June 2018, THEC received a CCTA Internal Audit report dated October 14, 2016 from TBR. This audit included one finding related to Workforce Training. It was determined that workforce training hours in 2014-15 were over-reported by 96 hours. The original amount reported was 3,273 hours. Due to the timing of this finding, no changes to the funding formula should be made. The base should be frozen at previous reported levels. Any growth will be measured off of that three-year average.</t>
        </r>
      </text>
    </comment>
    <comment ref="S193" authorId="0">
      <text>
        <r>
          <rPr>
            <b/>
            <sz val="9"/>
            <color indexed="81"/>
            <rFont val="Tahoma"/>
            <family val="2"/>
          </rPr>
          <t>Steven Gentile:</t>
        </r>
        <r>
          <rPr>
            <sz val="9"/>
            <color indexed="81"/>
            <rFont val="Tahoma"/>
            <family val="2"/>
          </rPr>
          <t xml:space="preserve">
Not included in scale calculation since Pellissippi effectively does not offer long-term certificates.
</t>
        </r>
      </text>
    </comment>
    <comment ref="T301" authorId="0">
      <text>
        <r>
          <rPr>
            <b/>
            <sz val="9"/>
            <color indexed="81"/>
            <rFont val="Tahoma"/>
            <family val="2"/>
          </rPr>
          <t>Steven Gentile:</t>
        </r>
        <r>
          <rPr>
            <sz val="9"/>
            <color indexed="81"/>
            <rFont val="Tahoma"/>
            <family val="2"/>
          </rPr>
          <t xml:space="preserve">
Scale for Associates set to 1.5, to reflect 2010-15's Associates scale. All other scales are change to reflect same relative proportion as shown in the "Average" column.
</t>
        </r>
      </text>
    </comment>
    <comment ref="S308" authorId="0">
      <text>
        <r>
          <rPr>
            <b/>
            <sz val="9"/>
            <color indexed="81"/>
            <rFont val="Tahoma"/>
            <family val="2"/>
          </rPr>
          <t>Steven Gentile:</t>
        </r>
        <r>
          <rPr>
            <sz val="9"/>
            <color indexed="81"/>
            <rFont val="Tahoma"/>
            <family val="2"/>
          </rPr>
          <t xml:space="preserve">
Does not include Motlow or Pellissippi since they effectively do not offer long-term certificates.</t>
        </r>
      </text>
    </comment>
  </commentList>
</comments>
</file>

<file path=xl/comments2.xml><?xml version="1.0" encoding="utf-8"?>
<comments xmlns="http://schemas.openxmlformats.org/spreadsheetml/2006/main">
  <authors>
    <author>Steven Gentile</author>
    <author>Crystal Collins</author>
  </authors>
  <commentList>
    <comment ref="S9" authorId="0">
      <text>
        <r>
          <rPr>
            <b/>
            <sz val="9"/>
            <color indexed="81"/>
            <rFont val="Tahoma"/>
            <family val="2"/>
          </rPr>
          <t>Steven Gentile:</t>
        </r>
        <r>
          <rPr>
            <sz val="9"/>
            <color indexed="81"/>
            <rFont val="Tahoma"/>
            <family val="2"/>
          </rPr>
          <t xml:space="preserve">
Not included in scale calculation since UTM does not offer doctoral/law degrees.</t>
        </r>
      </text>
    </comment>
    <comment ref="AH10" authorId="1">
      <text>
        <r>
          <rPr>
            <b/>
            <sz val="9"/>
            <color indexed="81"/>
            <rFont val="Tahoma"/>
            <family val="2"/>
          </rPr>
          <t>Crystal Collins:</t>
        </r>
        <r>
          <rPr>
            <sz val="9"/>
            <color indexed="81"/>
            <rFont val="Tahoma"/>
            <family val="2"/>
          </rPr>
          <t xml:space="preserve">
On January 14, 2019, the UT System office contacted THEC to report that during the internal audit process of the RSSP data, it was determined that the Centers of Excellence were double counted in the public service portion of the reports for 2013-14, 2014-15, 2015-16 and 2016-17. The system provided corrected information for these years for UTM and confirmed that no such data issues were found at UTK or UTC. The data reported here are corrected. Since the error was consistent across all four years of data, UTM did not benefit from this over-reporting. As such, the base will be reset with the corrected data so that movement is limited to performance rather than the change due to misreporting.</t>
        </r>
      </text>
    </comment>
    <comment ref="S25" authorId="0">
      <text>
        <r>
          <rPr>
            <b/>
            <sz val="9"/>
            <color indexed="81"/>
            <rFont val="Tahoma"/>
            <family val="2"/>
          </rPr>
          <t>Steven Gentile:</t>
        </r>
        <r>
          <rPr>
            <sz val="9"/>
            <color indexed="81"/>
            <rFont val="Tahoma"/>
            <family val="2"/>
          </rPr>
          <t xml:space="preserve">
Not included in scale calculation since APSU does not offer doctoral/law degrees.</t>
        </r>
      </text>
    </comment>
    <comment ref="AP137" authorId="0">
      <text>
        <r>
          <rPr>
            <b/>
            <sz val="9"/>
            <color indexed="81"/>
            <rFont val="Tahoma"/>
            <family val="2"/>
          </rPr>
          <t>Steven Gentile:</t>
        </r>
        <r>
          <rPr>
            <sz val="9"/>
            <color indexed="81"/>
            <rFont val="Tahoma"/>
            <family val="2"/>
          </rPr>
          <t xml:space="preserve">
Includes DVM. Data did not differentiate in this year. -7/7/2015</t>
        </r>
      </text>
    </comment>
    <comment ref="AQ137" authorId="0">
      <text>
        <r>
          <rPr>
            <b/>
            <sz val="9"/>
            <color indexed="81"/>
            <rFont val="Tahoma"/>
            <family val="2"/>
          </rPr>
          <t>Steven Gentile:</t>
        </r>
        <r>
          <rPr>
            <sz val="9"/>
            <color indexed="81"/>
            <rFont val="Tahoma"/>
            <family val="2"/>
          </rPr>
          <t xml:space="preserve">
Includes DVM. Data did not differentiate in this year. -7/7/2015</t>
        </r>
      </text>
    </comment>
    <comment ref="AR137" authorId="0">
      <text>
        <r>
          <rPr>
            <b/>
            <sz val="9"/>
            <color indexed="81"/>
            <rFont val="Tahoma"/>
            <family val="2"/>
          </rPr>
          <t>Steven Gentile:</t>
        </r>
        <r>
          <rPr>
            <sz val="9"/>
            <color indexed="81"/>
            <rFont val="Tahoma"/>
            <family val="2"/>
          </rPr>
          <t xml:space="preserve">
Includes DVM. Data did not differentiate in this year. -7/7/2015</t>
        </r>
      </text>
    </comment>
    <comment ref="S153" authorId="0">
      <text>
        <r>
          <rPr>
            <b/>
            <sz val="9"/>
            <color indexed="81"/>
            <rFont val="Tahoma"/>
            <family val="2"/>
          </rPr>
          <t>Steven Gentile:</t>
        </r>
        <r>
          <rPr>
            <sz val="9"/>
            <color indexed="81"/>
            <rFont val="Tahoma"/>
            <family val="2"/>
          </rPr>
          <t xml:space="preserve">
Does not include APSU and UTM since they do not provide doctorates.</t>
        </r>
      </text>
    </comment>
  </commentList>
</comments>
</file>

<file path=xl/comments3.xml><?xml version="1.0" encoding="utf-8"?>
<comments xmlns="http://schemas.openxmlformats.org/spreadsheetml/2006/main">
  <authors>
    <author>Crystal Collins</author>
  </authors>
  <commentList>
    <comment ref="B31" authorId="0">
      <text>
        <r>
          <rPr>
            <b/>
            <sz val="9"/>
            <color indexed="81"/>
            <rFont val="Tahoma"/>
            <family val="2"/>
          </rPr>
          <t>Crystal Collins:</t>
        </r>
        <r>
          <rPr>
            <sz val="9"/>
            <color indexed="81"/>
            <rFont val="Tahoma"/>
            <family val="2"/>
          </rPr>
          <t xml:space="preserve">
As part of the 2018 Dual Enrollment Task Force created by the 2018 General Assembly, community colleges were given the opportunity to decrease the weight applied to the dual enrollment metric and place that decreased weight on any of the three remaining institutional mission based weights (transfer, job placements, or workforce training. Three institutions, CLSCC, DSCC, STCC, and VSCC requested to change their weights as part of this process. To ensure that funding moves only due to performance, these revised weights have been applied to both the base 2018-19 year and new 2019-20 year.</t>
        </r>
      </text>
    </comment>
  </commentList>
</comments>
</file>

<file path=xl/comments4.xml><?xml version="1.0" encoding="utf-8"?>
<comments xmlns="http://schemas.openxmlformats.org/spreadsheetml/2006/main">
  <authors>
    <author>Crystal Collins</author>
  </authors>
  <commentList>
    <comment ref="C11" authorId="0">
      <text>
        <r>
          <rPr>
            <b/>
            <sz val="9"/>
            <color indexed="81"/>
            <rFont val="Tahoma"/>
            <family val="2"/>
          </rPr>
          <t>Crystal Collins:</t>
        </r>
        <r>
          <rPr>
            <sz val="9"/>
            <color indexed="81"/>
            <rFont val="Tahoma"/>
            <family val="2"/>
          </rPr>
          <t xml:space="preserve">
On January 14, 2019, the UT System office contacted THEC to report that during the internal audit process of the RSSP data, it was determined that the Centers of Excellence were double counted in the public service portion of the reports for 2013-14, 2014-15, 2015-16 and 2016-17. The system provided corrected information for these years for UTM and confirmed that no such data issues were found at UTK or UTC. The data reported here are corrected. Since the error was consistent across all four years of data, UTM did not benefit from this over-reporting. As such, the base will be reset with the corrected data so that movement is limited to performance rather than the change due to misreporting.</t>
        </r>
      </text>
    </comment>
  </commentList>
</comments>
</file>

<file path=xl/comments5.xml><?xml version="1.0" encoding="utf-8"?>
<comments xmlns="http://schemas.openxmlformats.org/spreadsheetml/2006/main">
  <authors>
    <author>Crystal Collins</author>
  </authors>
  <commentList>
    <comment ref="C11" authorId="0">
      <text>
        <r>
          <rPr>
            <b/>
            <sz val="9"/>
            <color indexed="81"/>
            <rFont val="Tahoma"/>
            <family val="2"/>
          </rPr>
          <t>Crystal Collins:</t>
        </r>
        <r>
          <rPr>
            <sz val="9"/>
            <color indexed="81"/>
            <rFont val="Tahoma"/>
            <family val="2"/>
          </rPr>
          <t xml:space="preserve">
Backs out $350K in legislative initiative for the Gray Fossil Site.
Backs out $750K in legislative initiative for the Rural Public Health Project Faculty Recruitment.</t>
        </r>
      </text>
    </comment>
    <comment ref="C14" authorId="0">
      <text>
        <r>
          <rPr>
            <b/>
            <sz val="9"/>
            <color indexed="81"/>
            <rFont val="Tahoma"/>
            <family val="2"/>
          </rPr>
          <t>Crystal Collins:</t>
        </r>
        <r>
          <rPr>
            <sz val="9"/>
            <color indexed="81"/>
            <rFont val="Tahoma"/>
            <family val="2"/>
          </rPr>
          <t xml:space="preserve">
Backs out $3M for College of Engineering.</t>
        </r>
      </text>
    </comment>
    <comment ref="B18" authorId="0">
      <text>
        <r>
          <rPr>
            <b/>
            <sz val="9"/>
            <color indexed="81"/>
            <rFont val="Tahoma"/>
            <family val="2"/>
          </rPr>
          <t>Crystal Collins:</t>
        </r>
        <r>
          <rPr>
            <sz val="9"/>
            <color indexed="81"/>
            <rFont val="Tahoma"/>
            <family val="2"/>
          </rPr>
          <t xml:space="preserve">
Found here: H:\Fiscal\Fiscal Policy\STAY_OUT\FY2019-20\Reports\Legislative Action\Work Program\[Est Distribution of CC Recurring Approp 19-20]</t>
        </r>
      </text>
    </comment>
    <comment ref="C36" authorId="0">
      <text>
        <r>
          <rPr>
            <b/>
            <sz val="9"/>
            <color indexed="81"/>
            <rFont val="Tahoma"/>
            <family val="2"/>
          </rPr>
          <t>Crystal Collins:</t>
        </r>
        <r>
          <rPr>
            <sz val="9"/>
            <color indexed="81"/>
            <rFont val="Tahoma"/>
            <family val="2"/>
          </rPr>
          <t xml:space="preserve">
Backs out the $3M in recurring approp for the engineering school.</t>
        </r>
      </text>
    </comment>
    <comment ref="C37" authorId="0">
      <text>
        <r>
          <rPr>
            <b/>
            <sz val="9"/>
            <color indexed="81"/>
            <rFont val="Tahoma"/>
            <family val="2"/>
          </rPr>
          <t>Crystal Collins:</t>
        </r>
        <r>
          <rPr>
            <sz val="9"/>
            <color indexed="81"/>
            <rFont val="Tahoma"/>
            <family val="2"/>
          </rPr>
          <t xml:space="preserve">
Backs out the $200K appropriated to the Parsons Center 
Backs out $250K appropriated to Somerville Center.
Backs out $190K appropriated to Selmer Center.</t>
        </r>
      </text>
    </comment>
  </commentList>
</comments>
</file>

<file path=xl/sharedStrings.xml><?xml version="1.0" encoding="utf-8"?>
<sst xmlns="http://schemas.openxmlformats.org/spreadsheetml/2006/main" count="4339" uniqueCount="191">
  <si>
    <t>UTM</t>
  </si>
  <si>
    <t>APSU</t>
  </si>
  <si>
    <t>TTU</t>
  </si>
  <si>
    <t>UTC</t>
  </si>
  <si>
    <t>MTSU</t>
  </si>
  <si>
    <t>ETSU</t>
  </si>
  <si>
    <t>TSU</t>
  </si>
  <si>
    <t>UM</t>
  </si>
  <si>
    <t>UTK</t>
  </si>
  <si>
    <t>Students Accumulating 24 hrs</t>
  </si>
  <si>
    <t>Bachelors and Associates</t>
  </si>
  <si>
    <t>Masters/Ed Specialist Degrees</t>
  </si>
  <si>
    <t>Doctoral / Law Degrees</t>
  </si>
  <si>
    <t>Research and Service</t>
  </si>
  <si>
    <t xml:space="preserve"> </t>
  </si>
  <si>
    <t>Transfers Out with 12 hrs</t>
  </si>
  <si>
    <t>Degrees per 100 FTE</t>
  </si>
  <si>
    <t>Six-Year Graduation Rate</t>
  </si>
  <si>
    <t>Weights Based on Institutional Mission</t>
  </si>
  <si>
    <t>A</t>
  </si>
  <si>
    <t>Chattanooga</t>
  </si>
  <si>
    <t>Cleveland</t>
  </si>
  <si>
    <t>Columbia</t>
  </si>
  <si>
    <t>Dyersburg</t>
  </si>
  <si>
    <t>Jackson</t>
  </si>
  <si>
    <t>Motlow</t>
  </si>
  <si>
    <t>Nashville</t>
  </si>
  <si>
    <t>Northeast</t>
  </si>
  <si>
    <t>Pellissippi</t>
  </si>
  <si>
    <t>Roane</t>
  </si>
  <si>
    <t>Southwest</t>
  </si>
  <si>
    <t>Volunteer</t>
  </si>
  <si>
    <t>Walters</t>
  </si>
  <si>
    <t>Students Accumulating 12 hrs</t>
  </si>
  <si>
    <t>Students Accumulating 36 hrs</t>
  </si>
  <si>
    <t>Dual Enrollment</t>
  </si>
  <si>
    <t>Associates</t>
  </si>
  <si>
    <t>1-2 Year Certificates</t>
  </si>
  <si>
    <t>&lt;1yr Certificates</t>
  </si>
  <si>
    <t>Job Placements</t>
  </si>
  <si>
    <t>Workforce Training (Contact Hours)</t>
  </si>
  <si>
    <t>Awards per 100 FTE</t>
  </si>
  <si>
    <t>Community Colleges</t>
  </si>
  <si>
    <t>2013-14</t>
  </si>
  <si>
    <t>2012-13</t>
  </si>
  <si>
    <t>2011-12</t>
  </si>
  <si>
    <t>2010-11</t>
  </si>
  <si>
    <t>2009-10</t>
  </si>
  <si>
    <t>2008-09</t>
  </si>
  <si>
    <t>2007-08</t>
  </si>
  <si>
    <t>TOTAL</t>
  </si>
  <si>
    <t>Adults</t>
  </si>
  <si>
    <t>Low-Income</t>
  </si>
  <si>
    <t>Bach &amp; Assoc</t>
  </si>
  <si>
    <t>TBR Universities</t>
  </si>
  <si>
    <t>Austin Peay</t>
  </si>
  <si>
    <t>East Tennessee</t>
  </si>
  <si>
    <t>Middle Tennessee</t>
  </si>
  <si>
    <t>Tennessee State</t>
  </si>
  <si>
    <t>Tennessee Tech</t>
  </si>
  <si>
    <t>University of Memphis</t>
  </si>
  <si>
    <t xml:space="preserve">Northeast </t>
  </si>
  <si>
    <t>UT Universities</t>
  </si>
  <si>
    <t>UT Chattanooga</t>
  </si>
  <si>
    <t>UT Knoxville</t>
  </si>
  <si>
    <t>Total</t>
  </si>
  <si>
    <t>Percent</t>
  </si>
  <si>
    <t>Academic Formula Units</t>
  </si>
  <si>
    <t>UT Martin</t>
  </si>
  <si>
    <t>2015-16</t>
  </si>
  <si>
    <t>Academically Underprepared</t>
  </si>
  <si>
    <t>Bachelors</t>
  </si>
  <si>
    <t>Students Accumulating 30 hrs</t>
  </si>
  <si>
    <t>Students Accumulating 60 hrs</t>
  </si>
  <si>
    <t>Students Accumulating 90 hrs</t>
  </si>
  <si>
    <t>Combined Outcomes</t>
  </si>
  <si>
    <t>Changes</t>
  </si>
  <si>
    <t>2016-17</t>
  </si>
  <si>
    <t>For Reference</t>
  </si>
  <si>
    <t>Total Appropriation Request</t>
  </si>
  <si>
    <t>Change</t>
  </si>
  <si>
    <t>All CC</t>
  </si>
  <si>
    <t>Avg All CC</t>
  </si>
  <si>
    <t>Actual Scales</t>
  </si>
  <si>
    <t>Average</t>
  </si>
  <si>
    <t>Weighted Outcomes</t>
  </si>
  <si>
    <t>Fixed Costs</t>
  </si>
  <si>
    <t>Subtotal</t>
  </si>
  <si>
    <t>Weighted Outcomes Breakdown</t>
  </si>
  <si>
    <t>All Univ</t>
  </si>
  <si>
    <t>Avg All Univ</t>
  </si>
  <si>
    <t>Students Accumulating 48 hrs</t>
  </si>
  <si>
    <t>Students Accumulating 72 hrs</t>
  </si>
  <si>
    <t>Masters / Ed Specialists</t>
  </si>
  <si>
    <t>Doctoral / Law Degree</t>
  </si>
  <si>
    <t>All Univs</t>
  </si>
  <si>
    <t>2014-15</t>
  </si>
  <si>
    <t>Focus Population Overlap</t>
  </si>
  <si>
    <t>Focus Premium</t>
  </si>
  <si>
    <t>One Focus Pop Only</t>
  </si>
  <si>
    <t>Two Focus Pops Only</t>
  </si>
  <si>
    <t>All Three Focus Pops</t>
  </si>
  <si>
    <t>Monetized Outcomes</t>
  </si>
  <si>
    <t>Community College Subtotal</t>
  </si>
  <si>
    <t>Appropriation</t>
  </si>
  <si>
    <t>Fixed Cost Points</t>
  </si>
  <si>
    <t>Point Subtotal</t>
  </si>
  <si>
    <t>Point Total</t>
  </si>
  <si>
    <t>Fixed  Cost Constant</t>
  </si>
  <si>
    <t>Quality Assurance Constant</t>
  </si>
  <si>
    <t>Colleges and Universities Total</t>
  </si>
  <si>
    <t>Ratio</t>
  </si>
  <si>
    <t>Standard Dev.</t>
  </si>
  <si>
    <t>Universities</t>
  </si>
  <si>
    <t>Scale Calculation</t>
  </si>
  <si>
    <t>2010-15 Scale Comparison</t>
  </si>
  <si>
    <t>C = Adjusted by Point Total Annual Percent Change</t>
  </si>
  <si>
    <t>D = E x Total Rec</t>
  </si>
  <si>
    <t>E = D - A</t>
  </si>
  <si>
    <t>F = E / A</t>
  </si>
  <si>
    <t>Fixed Cost Constant Rationalization</t>
  </si>
  <si>
    <t>Fixed Cost Share</t>
  </si>
  <si>
    <t>2006-07</t>
  </si>
  <si>
    <t>2005-06</t>
  </si>
  <si>
    <t>2004-05</t>
  </si>
  <si>
    <t>General Count</t>
  </si>
  <si>
    <t>Percent that Meet Just Two Focus Criteria</t>
  </si>
  <si>
    <t>Percent that Meet Any Focus Criteria</t>
  </si>
  <si>
    <t>Full-time Enrollment for Formula</t>
  </si>
  <si>
    <t>FOR REFERENCE</t>
  </si>
  <si>
    <t>Associate</t>
  </si>
  <si>
    <t>Masters</t>
  </si>
  <si>
    <t>Education Specialist</t>
  </si>
  <si>
    <t>Law Degrees</t>
  </si>
  <si>
    <t>Doctoral</t>
  </si>
  <si>
    <t>Percent that Meet No Focus Criteria</t>
  </si>
  <si>
    <t>Percent that Meet All Three Focus Criteria</t>
  </si>
  <si>
    <t>Mathematically</t>
  </si>
  <si>
    <t>Derived Scales</t>
  </si>
  <si>
    <t>Scales</t>
  </si>
  <si>
    <t>Mathematically Derived Scales</t>
  </si>
  <si>
    <t>2010-15</t>
  </si>
  <si>
    <t>2015-20</t>
  </si>
  <si>
    <t>Proposed Scales</t>
  </si>
  <si>
    <t>Percent that Meet Just One Focus Criterion</t>
  </si>
  <si>
    <t>Total Points</t>
  </si>
  <si>
    <t>Scale Comparisons</t>
  </si>
  <si>
    <t>NA</t>
  </si>
  <si>
    <t>Percent Change</t>
  </si>
  <si>
    <t>2017-18</t>
  </si>
  <si>
    <t>Reverse Articulated Associates</t>
  </si>
  <si>
    <t>R.A. Assoc. Credit</t>
  </si>
  <si>
    <t>Research, Service and Sponsored Programs</t>
  </si>
  <si>
    <t>Degrees of Veterinary Medicine</t>
  </si>
  <si>
    <t>LGI Universities</t>
  </si>
  <si>
    <t>2019-20 Total Point Calculation</t>
  </si>
  <si>
    <t>2019-20 Formula Weighted Outcomes Calculation</t>
  </si>
  <si>
    <t>2019-20</t>
  </si>
  <si>
    <t>2019-20 Formula Calculation</t>
  </si>
  <si>
    <t>Combined Outcomes (15-16 to 17-18 Data)</t>
  </si>
  <si>
    <t>Scaled Outcomes (15-16 to 17-18 Data)</t>
  </si>
  <si>
    <t>2019-20 Fixed Costs</t>
  </si>
  <si>
    <t>2019-20 Quality Assurance</t>
  </si>
  <si>
    <t>QA Score</t>
  </si>
  <si>
    <t>QA Points</t>
  </si>
  <si>
    <t>Approp Share</t>
  </si>
  <si>
    <t>Approp Share Growth</t>
  </si>
  <si>
    <t>NEW RSSP DEFINITION STARTS HERE</t>
  </si>
  <si>
    <t>Overall Grad Rate</t>
  </si>
  <si>
    <t>2020-21</t>
  </si>
  <si>
    <t>Combined Outcomes (16-17 to 18-19 Data)</t>
  </si>
  <si>
    <t>Scaled Outcomes (16-17 to 18-19 Data)</t>
  </si>
  <si>
    <t>W.O. % Change from 19-20</t>
  </si>
  <si>
    <t>2020-21 Formula Weighted Outcomes Calculation</t>
  </si>
  <si>
    <t>2020-21 Total Point Calculation</t>
  </si>
  <si>
    <t>2020-21 Fixed Costs</t>
  </si>
  <si>
    <t>2020-21 Quality Assurance</t>
  </si>
  <si>
    <t>2018-19</t>
  </si>
  <si>
    <t>2017-19</t>
  </si>
  <si>
    <t>2020-21 State Appropriations Distribution Recommendation</t>
  </si>
  <si>
    <t>19-20 Percent Funded</t>
  </si>
  <si>
    <t>2019-20 Salary, Benefits &amp; Adj Increases</t>
  </si>
  <si>
    <t>2019-20 Recurring Approp (less Leg Initiatives)</t>
  </si>
  <si>
    <t xml:space="preserve">      2020-21 OBF Point Growth</t>
  </si>
  <si>
    <t xml:space="preserve">      2020-21 OBF Fixed Cost Growth</t>
  </si>
  <si>
    <t xml:space="preserve">      2020-21 Operating Inflation</t>
  </si>
  <si>
    <t>2020-21 Formula Calculation</t>
  </si>
  <si>
    <t>2020-21 New Funding Rec</t>
  </si>
  <si>
    <t>2020-21 Total OBF Appropriation Request</t>
  </si>
  <si>
    <r>
      <t>B = A</t>
    </r>
    <r>
      <rPr>
        <b/>
        <vertAlign val="subscript"/>
        <sz val="14"/>
        <rFont val="Open Sans"/>
        <family val="2"/>
      </rPr>
      <t>i</t>
    </r>
    <r>
      <rPr>
        <b/>
        <sz val="14"/>
        <rFont val="Open Sans"/>
        <family val="2"/>
      </rPr>
      <t xml:space="preserve"> / A</t>
    </r>
    <r>
      <rPr>
        <b/>
        <vertAlign val="subscript"/>
        <sz val="14"/>
        <rFont val="Open Sans"/>
        <family val="2"/>
      </rPr>
      <t>TOT</t>
    </r>
  </si>
  <si>
    <t>2020-21 Outcomes-based Funding Formula Tabs Flow Chart</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</si>
</sst>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000_);_(* \(#,##0.000\);_(* &quot;-&quot;??_);_(@_)"/>
    <numFmt numFmtId="165" formatCode="0.0%"/>
    <numFmt numFmtId="166" formatCode="_(* #,##0_);_(* \(#,##0\);_(* &quot;-&quot;??_);_(@_)"/>
    <numFmt numFmtId="167" formatCode="#,##0.0"/>
    <numFmt numFmtId="168" formatCode="_(&quot;$&quot;* #,##0_);_(&quot;$&quot;* \(#,##0\);_(&quot;$&quot;* &quot;-&quot;??_);_(@_)"/>
    <numFmt numFmtId="169" formatCode="_(* #,##0.0_);_(* \(#,##0.0\);_(* &quot;-&quot;??_);_(@_)"/>
    <numFmt numFmtId="170" formatCode="_(* #,##0.0_);_(* \(#,##0.0\);_(* &quot;-&quot;?_);_(@_)"/>
    <numFmt numFmtId="171" formatCode="0.000000"/>
    <numFmt numFmtId="172" formatCode="0.0"/>
    <numFmt numFmtId="173" formatCode="General_)"/>
    <numFmt numFmtId="174" formatCode="&quot;$&quot;\ \ \ \ \ \ \ #,##0_);\(&quot;$&quot;#,##0\)"/>
    <numFmt numFmtId="175" formatCode="&quot;$&quot;* #,##0;&quot;$&quot;* \-#,##0"/>
    <numFmt numFmtId="176" formatCode="0.0000000%"/>
    <numFmt numFmtId="177" formatCode="_(* #,##0.0000_);_(* \(#,##0.0000\);_(* &quot;-&quot;??_);_(@_)"/>
    <numFmt numFmtId="178" formatCode="&quot;$&quot;#,##0.00"/>
    <numFmt numFmtId="179" formatCode="&quot;$&quot;#,##0"/>
  </numFmts>
  <fonts count="54">
    <font>
      <sz val="11"/>
      <color theme="1"/>
      <name val="Calibri"/>
      <family val="2"/>
      <scheme val="minor"/>
    </font>
    <font>
      <sz val="11"/>
      <color theme="1"/>
      <name val="Calibri"/>
      <family val="2"/>
      <scheme val="minor"/>
    </font>
    <font>
      <sz val="12"/>
      <name val="Calibri"/>
      <family val="2"/>
    </font>
    <font>
      <b/>
      <sz val="9"/>
      <color indexed="81"/>
      <name val="Tahoma"/>
      <family val="2"/>
    </font>
    <font>
      <sz val="9"/>
      <color indexed="81"/>
      <name val="Tahoma"/>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sz val="10"/>
      <color theme="1"/>
      <name val="Arial"/>
      <family val="2"/>
    </font>
    <font>
      <sz val="10"/>
      <name val="Helv"/>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MT"/>
    </font>
    <font>
      <sz val="8"/>
      <name val="Arial"/>
      <family val="2"/>
    </font>
    <font>
      <sz val="8"/>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Open Sans"/>
      <family val="2"/>
    </font>
    <font>
      <b/>
      <sz val="22"/>
      <name val="Open Sans"/>
      <family val="2"/>
    </font>
    <font>
      <sz val="22"/>
      <name val="Open Sans"/>
      <family val="2"/>
    </font>
    <font>
      <b/>
      <sz val="12"/>
      <name val="Open Sans"/>
      <family val="2"/>
    </font>
    <font>
      <sz val="12"/>
      <color rgb="FFFF0000"/>
      <name val="Open Sans"/>
      <family val="2"/>
    </font>
    <font>
      <sz val="12"/>
      <color indexed="12"/>
      <name val="Open Sans"/>
      <family val="2"/>
    </font>
    <font>
      <b/>
      <sz val="12"/>
      <color rgb="FFFF0000"/>
      <name val="Open Sans"/>
      <family val="2"/>
    </font>
    <font>
      <sz val="10"/>
      <color rgb="FFFF0000"/>
      <name val="Open Sans"/>
      <family val="2"/>
    </font>
    <font>
      <sz val="12"/>
      <color rgb="FF0000FF"/>
      <name val="Open Sans"/>
      <family val="2"/>
    </font>
    <font>
      <b/>
      <sz val="22"/>
      <color theme="1"/>
      <name val="Open Sans"/>
      <family val="2"/>
    </font>
    <font>
      <sz val="11"/>
      <color theme="1"/>
      <name val="Open Sans"/>
      <family val="2"/>
    </font>
    <font>
      <b/>
      <sz val="16"/>
      <color theme="1"/>
      <name val="Open Sans"/>
      <family val="2"/>
    </font>
    <font>
      <b/>
      <sz val="12"/>
      <color theme="1"/>
      <name val="Open Sans"/>
      <family val="2"/>
    </font>
    <font>
      <b/>
      <sz val="11"/>
      <color theme="1"/>
      <name val="Open Sans"/>
      <family val="2"/>
    </font>
    <font>
      <sz val="12"/>
      <color theme="1"/>
      <name val="Open Sans"/>
      <family val="2"/>
    </font>
    <font>
      <b/>
      <sz val="12"/>
      <color rgb="FF0000FF"/>
      <name val="Open Sans"/>
      <family val="2"/>
    </font>
    <font>
      <b/>
      <sz val="11"/>
      <name val="Open Sans"/>
      <family val="2"/>
    </font>
    <font>
      <b/>
      <sz val="20"/>
      <color theme="1"/>
      <name val="Open Sans"/>
      <family val="2"/>
    </font>
    <font>
      <sz val="11"/>
      <name val="Open Sans"/>
      <family val="2"/>
    </font>
    <font>
      <b/>
      <sz val="16"/>
      <name val="Open Sans"/>
      <family val="2"/>
    </font>
    <font>
      <b/>
      <sz val="18"/>
      <name val="Open Sans"/>
      <family val="2"/>
    </font>
    <font>
      <b/>
      <sz val="10"/>
      <name val="Open Sans"/>
      <family val="2"/>
    </font>
    <font>
      <sz val="10"/>
      <name val="Open Sans"/>
      <family val="2"/>
    </font>
    <font>
      <b/>
      <sz val="14"/>
      <name val="Open Sans"/>
      <family val="2"/>
    </font>
    <font>
      <b/>
      <vertAlign val="subscript"/>
      <sz val="14"/>
      <name val="Open Sans"/>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tint="-0.14999847407452621"/>
        <bgColor indexed="64"/>
      </patternFill>
    </fill>
    <fill>
      <patternFill patternType="solid">
        <fgColor rgb="FF8DB4E2"/>
        <bgColor rgb="FF000000"/>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theme="8" tint="0.79998168889431442"/>
        <bgColor indexed="64"/>
      </patternFill>
    </fill>
  </fills>
  <borders count="74">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ashDotDot">
        <color indexed="64"/>
      </left>
      <right style="medium">
        <color indexed="64"/>
      </right>
      <top style="medium">
        <color indexed="64"/>
      </top>
      <bottom/>
      <diagonal/>
    </border>
    <border>
      <left style="dashDotDot">
        <color indexed="64"/>
      </left>
      <right style="medium">
        <color indexed="64"/>
      </right>
      <top/>
      <bottom style="thin">
        <color indexed="64"/>
      </bottom>
      <diagonal/>
    </border>
    <border>
      <left style="dashDotDot">
        <color indexed="64"/>
      </left>
      <right style="medium">
        <color indexed="64"/>
      </right>
      <top/>
      <bottom/>
      <diagonal/>
    </border>
    <border>
      <left style="dashDotDot">
        <color indexed="64"/>
      </left>
      <right style="medium">
        <color indexed="64"/>
      </right>
      <top/>
      <bottom style="medium">
        <color indexed="64"/>
      </bottom>
      <diagonal/>
    </border>
    <border>
      <left/>
      <right style="dashDotDot">
        <color indexed="64"/>
      </right>
      <top/>
      <bottom style="thin">
        <color indexed="64"/>
      </bottom>
      <diagonal/>
    </border>
    <border>
      <left/>
      <right style="dashDotDot">
        <color indexed="64"/>
      </right>
      <top style="thin">
        <color indexed="64"/>
      </top>
      <bottom/>
      <diagonal/>
    </border>
    <border>
      <left/>
      <right style="dashDotDot">
        <color indexed="64"/>
      </right>
      <top/>
      <bottom/>
      <diagonal/>
    </border>
    <border>
      <left/>
      <right style="dashDotDot">
        <color indexed="64"/>
      </right>
      <top/>
      <bottom style="medium">
        <color indexed="64"/>
      </bottom>
      <diagonal/>
    </border>
    <border>
      <left style="dashDotDot">
        <color indexed="64"/>
      </left>
      <right style="medium">
        <color indexed="64"/>
      </right>
      <top style="thin">
        <color indexed="64"/>
      </top>
      <bottom/>
      <diagonal/>
    </border>
    <border>
      <left/>
      <right style="dashDotDot">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s>
  <cellStyleXfs count="1186">
    <xf numFmtId="0" fontId="0" fillId="0" borderId="0"/>
    <xf numFmtId="43"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9" fillId="20" borderId="38"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0" fontId="10" fillId="21" borderId="39"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0" fontId="1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0" fontId="11"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8" fontId="11"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5"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19" fillId="7" borderId="38" applyNumberFormat="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2" fillId="0" borderId="0"/>
    <xf numFmtId="0" fontId="22"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22" fillId="0" borderId="0"/>
    <xf numFmtId="0" fontId="6"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173" fontId="13" fillId="0" borderId="0"/>
    <xf numFmtId="0" fontId="6" fillId="0" borderId="0"/>
    <xf numFmtId="0" fontId="11" fillId="0" borderId="0"/>
    <xf numFmtId="0" fontId="11" fillId="0" borderId="0"/>
    <xf numFmtId="0" fontId="11" fillId="0" borderId="0"/>
    <xf numFmtId="0" fontId="11" fillId="0" borderId="0"/>
    <xf numFmtId="0" fontId="23" fillId="0" borderId="0"/>
    <xf numFmtId="0" fontId="6" fillId="0" borderId="0"/>
    <xf numFmtId="3" fontId="24" fillId="0" borderId="0"/>
    <xf numFmtId="0" fontId="23" fillId="0" borderId="0"/>
    <xf numFmtId="0" fontId="6" fillId="0" borderId="0"/>
    <xf numFmtId="0" fontId="6" fillId="0" borderId="0"/>
    <xf numFmtId="0" fontId="22" fillId="0" borderId="0"/>
    <xf numFmtId="0" fontId="6" fillId="0" borderId="0"/>
    <xf numFmtId="0" fontId="22" fillId="0" borderId="0"/>
    <xf numFmtId="0" fontId="1"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1" fillId="0" borderId="0"/>
    <xf numFmtId="0" fontId="22" fillId="0" borderId="0"/>
    <xf numFmtId="0" fontId="6" fillId="0" borderId="0"/>
    <xf numFmtId="0" fontId="6" fillId="0" borderId="0"/>
    <xf numFmtId="0" fontId="1" fillId="0" borderId="0"/>
    <xf numFmtId="0" fontId="6" fillId="0" borderId="0"/>
    <xf numFmtId="0" fontId="1" fillId="0" borderId="0"/>
    <xf numFmtId="0" fontId="1" fillId="0" borderId="0"/>
    <xf numFmtId="0" fontId="6" fillId="0" borderId="0"/>
    <xf numFmtId="3" fontId="24" fillId="0" borderId="0"/>
    <xf numFmtId="173" fontId="13" fillId="0" borderId="0"/>
    <xf numFmtId="0" fontId="6" fillId="0" borderId="0"/>
    <xf numFmtId="173" fontId="13" fillId="0" borderId="0"/>
    <xf numFmtId="37" fontId="13" fillId="0" borderId="0"/>
    <xf numFmtId="0" fontId="6" fillId="0" borderId="0"/>
    <xf numFmtId="173" fontId="13" fillId="0" borderId="0"/>
    <xf numFmtId="3" fontId="24" fillId="0" borderId="0"/>
    <xf numFmtId="37" fontId="13" fillId="0" borderId="0"/>
    <xf numFmtId="0" fontId="11" fillId="0" borderId="0"/>
    <xf numFmtId="173" fontId="13" fillId="0" borderId="0"/>
    <xf numFmtId="0" fontId="6" fillId="0" borderId="0"/>
    <xf numFmtId="0" fontId="22" fillId="0" borderId="0"/>
    <xf numFmtId="3" fontId="24" fillId="0" borderId="0"/>
    <xf numFmtId="0" fontId="11" fillId="0" borderId="0"/>
    <xf numFmtId="0" fontId="22" fillId="0" borderId="0"/>
    <xf numFmtId="0" fontId="6" fillId="0" borderId="0"/>
    <xf numFmtId="0" fontId="22" fillId="0" borderId="0"/>
    <xf numFmtId="0" fontId="6"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22" fillId="23" borderId="44" applyNumberFormat="0" applyFont="0" applyAlignment="0" applyProtection="0"/>
    <xf numFmtId="0" fontId="6" fillId="23" borderId="44" applyNumberFormat="0" applyFon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0" fontId="25" fillId="20" borderId="45" applyNumberFormat="0" applyAlignment="0" applyProtection="0"/>
    <xf numFmtId="9" fontId="6"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4" fontId="1" fillId="0" borderId="0" applyFont="0" applyFill="0" applyBorder="0" applyAlignment="0" applyProtection="0"/>
  </cellStyleXfs>
  <cellXfs count="610">
    <xf numFmtId="0" fontId="0" fillId="0" borderId="0" xfId="0"/>
    <xf numFmtId="0" fontId="0" fillId="0" borderId="0" xfId="0" applyAlignment="1"/>
    <xf numFmtId="0" fontId="2" fillId="0" borderId="0" xfId="6" applyFont="1" applyFill="1" applyAlignment="1">
      <alignment horizontal="right"/>
    </xf>
    <xf numFmtId="0" fontId="2" fillId="0" borderId="0" xfId="6" applyFont="1" applyFill="1" applyBorder="1" applyAlignment="1">
      <alignment horizontal="right"/>
    </xf>
    <xf numFmtId="0" fontId="0" fillId="27" borderId="0" xfId="0" applyFill="1"/>
    <xf numFmtId="0" fontId="29" fillId="0" borderId="0" xfId="6" applyFont="1" applyFill="1"/>
    <xf numFmtId="0" fontId="29" fillId="0" borderId="0" xfId="6" applyFont="1"/>
    <xf numFmtId="0" fontId="29" fillId="0" borderId="0" xfId="6" applyFont="1" applyFill="1" applyAlignment="1">
      <alignment horizontal="right"/>
    </xf>
    <xf numFmtId="0" fontId="32" fillId="0" borderId="0" xfId="6" applyFont="1" applyBorder="1" applyAlignment="1">
      <alignment horizontal="center"/>
    </xf>
    <xf numFmtId="0" fontId="32" fillId="0" borderId="1" xfId="6" applyFont="1" applyFill="1" applyBorder="1" applyAlignment="1">
      <alignment horizontal="right"/>
    </xf>
    <xf numFmtId="0" fontId="32" fillId="0" borderId="1" xfId="6" applyFont="1" applyBorder="1" applyAlignment="1">
      <alignment horizontal="center"/>
    </xf>
    <xf numFmtId="3" fontId="29" fillId="0" borderId="0" xfId="6" applyNumberFormat="1" applyFont="1"/>
    <xf numFmtId="167" fontId="29" fillId="0" borderId="0" xfId="6" applyNumberFormat="1" applyFont="1" applyFill="1"/>
    <xf numFmtId="0" fontId="29" fillId="0" borderId="0" xfId="6" applyFont="1" applyFill="1" applyBorder="1"/>
    <xf numFmtId="0" fontId="29" fillId="0" borderId="0" xfId="6" applyFont="1" applyFill="1" applyBorder="1" applyAlignment="1">
      <alignment horizontal="right"/>
    </xf>
    <xf numFmtId="0" fontId="29" fillId="0" borderId="0" xfId="6" applyFont="1" applyBorder="1"/>
    <xf numFmtId="3" fontId="29" fillId="0" borderId="0" xfId="6" applyNumberFormat="1" applyFont="1" applyFill="1"/>
    <xf numFmtId="0" fontId="29" fillId="0" borderId="1" xfId="6" applyFont="1" applyFill="1" applyBorder="1" applyAlignment="1">
      <alignment horizontal="right"/>
    </xf>
    <xf numFmtId="4" fontId="29" fillId="0" borderId="1" xfId="6" applyNumberFormat="1" applyFont="1" applyFill="1" applyBorder="1"/>
    <xf numFmtId="167" fontId="29" fillId="0" borderId="1" xfId="6" applyNumberFormat="1" applyFont="1" applyFill="1" applyBorder="1"/>
    <xf numFmtId="0" fontId="33" fillId="0" borderId="0" xfId="6" applyFont="1" applyFill="1" applyBorder="1" applyAlignment="1">
      <alignment horizontal="right"/>
    </xf>
    <xf numFmtId="3" fontId="33" fillId="0" borderId="0" xfId="6" applyNumberFormat="1" applyFont="1" applyFill="1" applyBorder="1"/>
    <xf numFmtId="0" fontId="33" fillId="0" borderId="0" xfId="6" applyFont="1" applyFill="1"/>
    <xf numFmtId="0" fontId="32" fillId="0" borderId="0" xfId="6" applyFont="1" applyFill="1" applyAlignment="1">
      <alignment horizontal="center"/>
    </xf>
    <xf numFmtId="0" fontId="32" fillId="0" borderId="1" xfId="6" applyFont="1" applyFill="1" applyBorder="1" applyAlignment="1">
      <alignment horizontal="center"/>
    </xf>
    <xf numFmtId="2" fontId="34" fillId="0" borderId="0" xfId="6" applyNumberFormat="1" applyFont="1" applyFill="1"/>
    <xf numFmtId="3" fontId="29" fillId="0" borderId="1" xfId="6" applyNumberFormat="1" applyFont="1" applyFill="1" applyBorder="1"/>
    <xf numFmtId="0" fontId="35" fillId="0" borderId="0" xfId="6" applyFont="1" applyFill="1" applyAlignment="1">
      <alignment horizontal="right"/>
    </xf>
    <xf numFmtId="9" fontId="35" fillId="0" borderId="0" xfId="7" applyFont="1" applyFill="1"/>
    <xf numFmtId="171" fontId="35" fillId="0" borderId="0" xfId="6" applyNumberFormat="1" applyFont="1" applyFill="1"/>
    <xf numFmtId="1" fontId="35" fillId="0" borderId="0" xfId="6" applyNumberFormat="1" applyFont="1" applyFill="1"/>
    <xf numFmtId="165" fontId="29" fillId="0" borderId="0" xfId="7" applyNumberFormat="1" applyFont="1" applyFill="1" applyBorder="1"/>
    <xf numFmtId="9" fontId="29" fillId="0" borderId="0" xfId="7" applyFont="1" applyFill="1" applyBorder="1"/>
    <xf numFmtId="165" fontId="29" fillId="0" borderId="0" xfId="7" applyNumberFormat="1" applyFont="1" applyFill="1"/>
    <xf numFmtId="9" fontId="29" fillId="0" borderId="0" xfId="7" applyFont="1" applyFill="1" applyBorder="1" applyAlignment="1">
      <alignment horizontal="right"/>
    </xf>
    <xf numFmtId="9" fontId="29" fillId="0" borderId="0" xfId="7" applyFont="1" applyFill="1"/>
    <xf numFmtId="9" fontId="29" fillId="0" borderId="1" xfId="7" applyFont="1" applyFill="1" applyBorder="1"/>
    <xf numFmtId="165" fontId="32" fillId="0" borderId="0" xfId="7" applyNumberFormat="1" applyFont="1" applyFill="1"/>
    <xf numFmtId="9" fontId="32" fillId="0" borderId="0" xfId="7" applyFont="1" applyFill="1" applyBorder="1"/>
    <xf numFmtId="0" fontId="33" fillId="0" borderId="0" xfId="6" applyFont="1" applyFill="1" applyAlignment="1">
      <alignment horizontal="right"/>
    </xf>
    <xf numFmtId="166" fontId="29" fillId="0" borderId="0" xfId="8" applyNumberFormat="1" applyFont="1" applyFill="1"/>
    <xf numFmtId="166" fontId="29" fillId="0" borderId="1" xfId="8" applyNumberFormat="1" applyFont="1" applyBorder="1"/>
    <xf numFmtId="0" fontId="32" fillId="0" borderId="0" xfId="6" applyFont="1" applyFill="1" applyAlignment="1">
      <alignment horizontal="right"/>
    </xf>
    <xf numFmtId="166" fontId="32" fillId="0" borderId="0" xfId="8" applyNumberFormat="1" applyFont="1"/>
    <xf numFmtId="0" fontId="32" fillId="0" borderId="0" xfId="6" applyFont="1"/>
    <xf numFmtId="165" fontId="33" fillId="0" borderId="0" xfId="7" applyNumberFormat="1" applyFont="1"/>
    <xf numFmtId="165" fontId="29" fillId="0" borderId="0" xfId="2" applyNumberFormat="1" applyFont="1" applyBorder="1"/>
    <xf numFmtId="0" fontId="33" fillId="0" borderId="0" xfId="6" applyFont="1" applyAlignment="1"/>
    <xf numFmtId="0" fontId="36" fillId="0" borderId="0" xfId="6" applyFont="1" applyAlignment="1"/>
    <xf numFmtId="0" fontId="33" fillId="0" borderId="0" xfId="6" applyFont="1" applyAlignment="1">
      <alignment horizontal="center" vertical="center"/>
    </xf>
    <xf numFmtId="0" fontId="33" fillId="0" borderId="0" xfId="6" applyFont="1"/>
    <xf numFmtId="164" fontId="33" fillId="0" borderId="0" xfId="686" applyNumberFormat="1" applyFont="1"/>
    <xf numFmtId="0" fontId="29" fillId="0" borderId="0" xfId="6" applyFont="1" applyAlignment="1">
      <alignment horizontal="right"/>
    </xf>
    <xf numFmtId="4" fontId="29" fillId="0" borderId="0" xfId="6" applyNumberFormat="1" applyFont="1"/>
    <xf numFmtId="0" fontId="29" fillId="0" borderId="1" xfId="6" applyFont="1" applyBorder="1" applyAlignment="1">
      <alignment horizontal="right"/>
    </xf>
    <xf numFmtId="0" fontId="35" fillId="0" borderId="0" xfId="6" applyFont="1" applyAlignment="1">
      <alignment horizontal="right"/>
    </xf>
    <xf numFmtId="3" fontId="33" fillId="0" borderId="0" xfId="6" applyNumberFormat="1" applyFont="1"/>
    <xf numFmtId="43" fontId="37" fillId="0" borderId="0" xfId="1" applyFont="1" applyFill="1"/>
    <xf numFmtId="3" fontId="29" fillId="0" borderId="0" xfId="6" applyNumberFormat="1" applyFont="1" applyAlignment="1">
      <alignment horizontal="right"/>
    </xf>
    <xf numFmtId="3" fontId="29" fillId="0" borderId="1" xfId="6" applyNumberFormat="1" applyFont="1" applyBorder="1" applyAlignment="1">
      <alignment horizontal="right"/>
    </xf>
    <xf numFmtId="0" fontId="32" fillId="0" borderId="1" xfId="6" applyFont="1" applyBorder="1" applyAlignment="1">
      <alignment horizontal="right"/>
    </xf>
    <xf numFmtId="0" fontId="33" fillId="0" borderId="0" xfId="6" applyFont="1" applyBorder="1" applyAlignment="1">
      <alignment horizontal="center"/>
    </xf>
    <xf numFmtId="0" fontId="33" fillId="0" borderId="0" xfId="6" applyFont="1" applyFill="1" applyBorder="1" applyAlignment="1">
      <alignment horizontal="center"/>
    </xf>
    <xf numFmtId="0" fontId="33" fillId="0" borderId="0" xfId="6" applyFont="1" applyBorder="1"/>
    <xf numFmtId="165" fontId="29" fillId="0" borderId="0" xfId="1104" applyNumberFormat="1" applyFont="1" applyFill="1"/>
    <xf numFmtId="165" fontId="29" fillId="0" borderId="0" xfId="1104" applyNumberFormat="1" applyFont="1"/>
    <xf numFmtId="9" fontId="29" fillId="0" borderId="0" xfId="1104" applyFont="1" applyFill="1" applyBorder="1"/>
    <xf numFmtId="9" fontId="33" fillId="0" borderId="0" xfId="1104" applyNumberFormat="1" applyFont="1" applyBorder="1" applyAlignment="1">
      <alignment horizontal="center"/>
    </xf>
    <xf numFmtId="172" fontId="33" fillId="0" borderId="0" xfId="6" applyNumberFormat="1" applyFont="1" applyBorder="1"/>
    <xf numFmtId="165" fontId="29" fillId="0" borderId="1" xfId="1104" applyNumberFormat="1" applyFont="1" applyFill="1" applyBorder="1"/>
    <xf numFmtId="165" fontId="29" fillId="0" borderId="1" xfId="1104" applyNumberFormat="1" applyFont="1" applyBorder="1"/>
    <xf numFmtId="9" fontId="29" fillId="0" borderId="1" xfId="1104" applyFont="1" applyFill="1" applyBorder="1"/>
    <xf numFmtId="165" fontId="32" fillId="0" borderId="0" xfId="1104" applyNumberFormat="1" applyFont="1"/>
    <xf numFmtId="1" fontId="35" fillId="0" borderId="0" xfId="6" applyNumberFormat="1" applyFont="1"/>
    <xf numFmtId="0" fontId="33" fillId="0" borderId="0" xfId="6" applyFont="1" applyAlignment="1">
      <alignment horizontal="center"/>
    </xf>
    <xf numFmtId="172" fontId="33" fillId="0" borderId="0" xfId="6" applyNumberFormat="1" applyFont="1" applyAlignment="1">
      <alignment horizontal="center"/>
    </xf>
    <xf numFmtId="0" fontId="32" fillId="0" borderId="0" xfId="6" applyFont="1" applyAlignment="1">
      <alignment horizontal="right"/>
    </xf>
    <xf numFmtId="166" fontId="32" fillId="0" borderId="0" xfId="686" applyNumberFormat="1" applyFont="1"/>
    <xf numFmtId="0" fontId="35" fillId="0" borderId="0" xfId="6" applyFont="1"/>
    <xf numFmtId="0" fontId="33" fillId="0" borderId="0" xfId="6" applyFont="1" applyAlignment="1">
      <alignment horizontal="right"/>
    </xf>
    <xf numFmtId="9" fontId="29" fillId="0" borderId="0" xfId="2" applyFont="1" applyBorder="1"/>
    <xf numFmtId="0" fontId="29" fillId="0" borderId="0" xfId="6" applyFont="1" applyBorder="1" applyAlignment="1">
      <alignment horizontal="right"/>
    </xf>
    <xf numFmtId="0" fontId="33" fillId="0" borderId="0" xfId="6" applyFont="1" applyBorder="1" applyAlignment="1">
      <alignment horizontal="right"/>
    </xf>
    <xf numFmtId="0" fontId="36" fillId="0" borderId="0" xfId="6" applyFont="1"/>
    <xf numFmtId="0" fontId="39" fillId="0" borderId="0" xfId="0" applyFont="1" applyAlignment="1"/>
    <xf numFmtId="0" fontId="39" fillId="0" borderId="0" xfId="0" applyFont="1"/>
    <xf numFmtId="0" fontId="40" fillId="0" borderId="0" xfId="0" applyFont="1" applyAlignment="1">
      <alignment horizontal="center"/>
    </xf>
    <xf numFmtId="0" fontId="32" fillId="0" borderId="50" xfId="0" applyFont="1" applyBorder="1" applyAlignment="1">
      <alignment horizontal="center"/>
    </xf>
    <xf numFmtId="0" fontId="42" fillId="0" borderId="15" xfId="0" applyFont="1" applyBorder="1" applyAlignment="1">
      <alignment horizontal="center"/>
    </xf>
    <xf numFmtId="0" fontId="32" fillId="0" borderId="36" xfId="0" applyFont="1" applyBorder="1"/>
    <xf numFmtId="0" fontId="32" fillId="0" borderId="36" xfId="0" applyFont="1" applyBorder="1" applyAlignment="1">
      <alignment horizontal="center"/>
    </xf>
    <xf numFmtId="0" fontId="32" fillId="0" borderId="26" xfId="0" applyFont="1" applyBorder="1" applyAlignment="1">
      <alignment horizontal="center"/>
    </xf>
    <xf numFmtId="0" fontId="32" fillId="0" borderId="28" xfId="0" applyFont="1" applyFill="1" applyBorder="1" applyAlignment="1">
      <alignment horizontal="center"/>
    </xf>
    <xf numFmtId="0" fontId="29" fillId="0" borderId="36" xfId="0" applyFont="1" applyBorder="1"/>
    <xf numFmtId="166" fontId="43" fillId="0" borderId="36" xfId="686" applyNumberFormat="1" applyFont="1" applyBorder="1"/>
    <xf numFmtId="10" fontId="43" fillId="0" borderId="2" xfId="1104" applyNumberFormat="1" applyFont="1" applyBorder="1"/>
    <xf numFmtId="166" fontId="43" fillId="0" borderId="2" xfId="686" applyNumberFormat="1" applyFont="1" applyBorder="1"/>
    <xf numFmtId="166" fontId="43" fillId="0" borderId="28" xfId="686" applyNumberFormat="1" applyFont="1" applyBorder="1"/>
    <xf numFmtId="0" fontId="29" fillId="0" borderId="50" xfId="0" applyFont="1" applyBorder="1"/>
    <xf numFmtId="0" fontId="32" fillId="25" borderId="51" xfId="0" applyFont="1" applyFill="1" applyBorder="1" applyAlignment="1">
      <alignment horizontal="right"/>
    </xf>
    <xf numFmtId="166" fontId="41" fillId="25" borderId="51" xfId="686" applyNumberFormat="1" applyFont="1" applyFill="1" applyBorder="1"/>
    <xf numFmtId="10" fontId="41" fillId="25" borderId="13" xfId="1104" applyNumberFormat="1" applyFont="1" applyFill="1" applyBorder="1"/>
    <xf numFmtId="166" fontId="41" fillId="25" borderId="13" xfId="686" applyNumberFormat="1" applyFont="1" applyFill="1" applyBorder="1"/>
    <xf numFmtId="166" fontId="41" fillId="25" borderId="18" xfId="686" applyNumberFormat="1" applyFont="1" applyFill="1" applyBorder="1"/>
    <xf numFmtId="0" fontId="43" fillId="0" borderId="2" xfId="0" applyFont="1" applyBorder="1"/>
    <xf numFmtId="0" fontId="32" fillId="0" borderId="36" xfId="0" applyFont="1" applyFill="1" applyBorder="1" applyAlignment="1">
      <alignment horizontal="right"/>
    </xf>
    <xf numFmtId="166" fontId="39" fillId="0" borderId="36" xfId="686" applyNumberFormat="1" applyFont="1" applyBorder="1"/>
    <xf numFmtId="5" fontId="32" fillId="0" borderId="26" xfId="0" applyNumberFormat="1" applyFont="1" applyFill="1" applyBorder="1"/>
    <xf numFmtId="10" fontId="39" fillId="0" borderId="2" xfId="1104" applyNumberFormat="1" applyFont="1" applyBorder="1"/>
    <xf numFmtId="166" fontId="39" fillId="0" borderId="2" xfId="686" applyNumberFormat="1" applyFont="1" applyBorder="1"/>
    <xf numFmtId="166" fontId="39" fillId="0" borderId="28" xfId="686" applyNumberFormat="1" applyFont="1" applyBorder="1"/>
    <xf numFmtId="0" fontId="41" fillId="0" borderId="2" xfId="0" applyFont="1" applyBorder="1"/>
    <xf numFmtId="5" fontId="29" fillId="0" borderId="26" xfId="0" applyNumberFormat="1" applyFont="1" applyBorder="1"/>
    <xf numFmtId="166" fontId="43" fillId="0" borderId="36" xfId="686" applyNumberFormat="1" applyFont="1" applyFill="1" applyBorder="1"/>
    <xf numFmtId="0" fontId="39" fillId="0" borderId="36" xfId="0" applyFont="1" applyBorder="1"/>
    <xf numFmtId="0" fontId="32" fillId="25" borderId="52" xfId="0" applyFont="1" applyFill="1" applyBorder="1" applyAlignment="1">
      <alignment horizontal="right"/>
    </xf>
    <xf numFmtId="166" fontId="41" fillId="25" borderId="52" xfId="686" applyNumberFormat="1" applyFont="1" applyFill="1" applyBorder="1"/>
    <xf numFmtId="10" fontId="41" fillId="25" borderId="48" xfId="1104" applyNumberFormat="1" applyFont="1" applyFill="1" applyBorder="1"/>
    <xf numFmtId="166" fontId="41" fillId="25" borderId="48" xfId="686" applyNumberFormat="1" applyFont="1" applyFill="1" applyBorder="1"/>
    <xf numFmtId="166" fontId="41" fillId="25" borderId="23" xfId="686" applyNumberFormat="1" applyFont="1" applyFill="1" applyBorder="1"/>
    <xf numFmtId="9" fontId="41" fillId="0" borderId="0" xfId="2" applyFont="1" applyBorder="1" applyAlignment="1">
      <alignment horizontal="center"/>
    </xf>
    <xf numFmtId="0" fontId="39" fillId="0" borderId="0" xfId="0" applyNumberFormat="1" applyFont="1"/>
    <xf numFmtId="0" fontId="43" fillId="0" borderId="0" xfId="0" applyFont="1"/>
    <xf numFmtId="0" fontId="41" fillId="0" borderId="0" xfId="0" applyFont="1" applyBorder="1" applyAlignment="1">
      <alignment horizontal="center"/>
    </xf>
    <xf numFmtId="0" fontId="32" fillId="0" borderId="1" xfId="0" applyFont="1" applyBorder="1" applyAlignment="1">
      <alignment horizontal="right"/>
    </xf>
    <xf numFmtId="0" fontId="32" fillId="0" borderId="0" xfId="0" applyFont="1" applyFill="1" applyBorder="1" applyAlignment="1">
      <alignment horizontal="right"/>
    </xf>
    <xf numFmtId="0" fontId="32" fillId="0" borderId="0" xfId="0" applyFont="1" applyBorder="1" applyAlignment="1">
      <alignment horizontal="right"/>
    </xf>
    <xf numFmtId="0" fontId="32" fillId="0" borderId="0" xfId="0" applyFont="1" applyBorder="1" applyAlignment="1">
      <alignment horizontal="center"/>
    </xf>
    <xf numFmtId="0" fontId="32" fillId="0" borderId="1" xfId="0" applyFont="1" applyFill="1" applyBorder="1" applyAlignment="1">
      <alignment horizontal="right"/>
    </xf>
    <xf numFmtId="0" fontId="29" fillId="0" borderId="0" xfId="0" applyFont="1" applyFill="1" applyBorder="1" applyAlignment="1">
      <alignment horizontal="right"/>
    </xf>
    <xf numFmtId="166" fontId="29" fillId="0" borderId="5" xfId="3" applyNumberFormat="1" applyFont="1" applyBorder="1" applyAlignment="1">
      <alignment horizontal="right"/>
    </xf>
    <xf numFmtId="166" fontId="29" fillId="0" borderId="0" xfId="3" applyNumberFormat="1" applyFont="1" applyBorder="1" applyAlignment="1">
      <alignment horizontal="right"/>
    </xf>
    <xf numFmtId="166" fontId="29" fillId="0" borderId="0" xfId="3" applyNumberFormat="1" applyFont="1" applyFill="1" applyBorder="1" applyAlignment="1">
      <alignment horizontal="right"/>
    </xf>
    <xf numFmtId="0" fontId="29" fillId="0" borderId="4" xfId="0" applyFont="1" applyFill="1" applyBorder="1" applyAlignment="1">
      <alignment horizontal="right"/>
    </xf>
    <xf numFmtId="166" fontId="29" fillId="0" borderId="5" xfId="3" applyNumberFormat="1" applyFont="1" applyFill="1" applyBorder="1" applyAlignment="1">
      <alignment horizontal="center"/>
    </xf>
    <xf numFmtId="166" fontId="29" fillId="0" borderId="0" xfId="3" applyNumberFormat="1" applyFont="1" applyFill="1" applyBorder="1" applyAlignment="1">
      <alignment horizontal="center"/>
    </xf>
    <xf numFmtId="0" fontId="29" fillId="0" borderId="2" xfId="0" applyFont="1" applyFill="1" applyBorder="1" applyAlignment="1">
      <alignment horizontal="right"/>
    </xf>
    <xf numFmtId="0" fontId="29" fillId="0" borderId="7" xfId="0" applyFont="1" applyFill="1" applyBorder="1" applyAlignment="1">
      <alignment horizontal="right"/>
    </xf>
    <xf numFmtId="166" fontId="29" fillId="0" borderId="1" xfId="3" applyNumberFormat="1" applyFont="1" applyFill="1" applyBorder="1" applyAlignment="1">
      <alignment horizontal="right"/>
    </xf>
    <xf numFmtId="166" fontId="29" fillId="0" borderId="1" xfId="3" applyNumberFormat="1" applyFont="1" applyFill="1" applyBorder="1" applyAlignment="1">
      <alignment horizontal="center"/>
    </xf>
    <xf numFmtId="0" fontId="29" fillId="0" borderId="1" xfId="0" applyFont="1" applyFill="1" applyBorder="1" applyAlignment="1">
      <alignment horizontal="right"/>
    </xf>
    <xf numFmtId="43" fontId="29" fillId="0" borderId="1" xfId="3" applyNumberFormat="1" applyFont="1" applyBorder="1" applyAlignment="1">
      <alignment horizontal="right"/>
    </xf>
    <xf numFmtId="43" fontId="29" fillId="0" borderId="0" xfId="3" applyNumberFormat="1" applyFont="1" applyBorder="1" applyAlignment="1">
      <alignment horizontal="right"/>
    </xf>
    <xf numFmtId="43" fontId="29" fillId="0" borderId="1" xfId="3" applyNumberFormat="1" applyFont="1" applyFill="1" applyBorder="1" applyAlignment="1">
      <alignment horizontal="right"/>
    </xf>
    <xf numFmtId="0" fontId="43" fillId="0" borderId="0" xfId="0" applyFont="1" applyBorder="1"/>
    <xf numFmtId="43" fontId="32" fillId="0" borderId="0" xfId="0" applyNumberFormat="1" applyFont="1" applyBorder="1" applyAlignment="1"/>
    <xf numFmtId="0" fontId="32" fillId="0" borderId="0" xfId="0" applyFont="1" applyBorder="1" applyAlignment="1"/>
    <xf numFmtId="166" fontId="32" fillId="0" borderId="0" xfId="0" applyNumberFormat="1" applyFont="1" applyBorder="1" applyAlignment="1"/>
    <xf numFmtId="0" fontId="32" fillId="0" borderId="36" xfId="0" applyFont="1" applyBorder="1" applyAlignment="1"/>
    <xf numFmtId="43" fontId="32" fillId="0" borderId="0" xfId="0" applyNumberFormat="1" applyFont="1" applyFill="1" applyBorder="1" applyAlignment="1"/>
    <xf numFmtId="0" fontId="32" fillId="0" borderId="0" xfId="0" applyFont="1" applyFill="1" applyBorder="1" applyAlignment="1"/>
    <xf numFmtId="166" fontId="32" fillId="0" borderId="0" xfId="0" applyNumberFormat="1" applyFont="1" applyFill="1" applyBorder="1" applyAlignment="1"/>
    <xf numFmtId="43" fontId="29" fillId="0" borderId="0" xfId="3" applyNumberFormat="1" applyFont="1" applyFill="1" applyBorder="1" applyAlignment="1">
      <alignment horizontal="right"/>
    </xf>
    <xf numFmtId="0" fontId="32" fillId="0" borderId="20" xfId="0" applyFont="1" applyBorder="1" applyAlignment="1">
      <alignment horizontal="center"/>
    </xf>
    <xf numFmtId="166" fontId="29" fillId="0" borderId="5" xfId="3" applyNumberFormat="1" applyFont="1" applyFill="1" applyBorder="1" applyAlignment="1">
      <alignment horizontal="right"/>
    </xf>
    <xf numFmtId="166" fontId="29" fillId="0" borderId="6" xfId="3" applyNumberFormat="1" applyFont="1" applyFill="1" applyBorder="1" applyAlignment="1">
      <alignment horizontal="center"/>
    </xf>
    <xf numFmtId="166" fontId="29" fillId="0" borderId="12" xfId="3" applyNumberFormat="1" applyFont="1" applyFill="1" applyBorder="1" applyAlignment="1">
      <alignment horizontal="center"/>
    </xf>
    <xf numFmtId="166" fontId="29" fillId="0" borderId="8" xfId="3" applyNumberFormat="1" applyFont="1" applyFill="1" applyBorder="1" applyAlignment="1">
      <alignment horizontal="center"/>
    </xf>
    <xf numFmtId="166" fontId="29" fillId="0" borderId="0" xfId="0" applyNumberFormat="1" applyFont="1" applyFill="1" applyBorder="1" applyAlignment="1">
      <alignment horizontal="right"/>
    </xf>
    <xf numFmtId="0" fontId="32" fillId="0" borderId="8" xfId="0" applyFont="1" applyFill="1" applyBorder="1" applyAlignment="1">
      <alignment horizontal="right"/>
    </xf>
    <xf numFmtId="166" fontId="29" fillId="0" borderId="0" xfId="1" applyNumberFormat="1" applyFont="1"/>
    <xf numFmtId="166" fontId="29" fillId="0" borderId="0" xfId="1" applyNumberFormat="1" applyFont="1" applyFill="1" applyBorder="1"/>
    <xf numFmtId="0" fontId="29" fillId="0" borderId="0" xfId="0" applyFont="1" applyBorder="1" applyAlignment="1">
      <alignment horizontal="right"/>
    </xf>
    <xf numFmtId="1" fontId="29" fillId="0" borderId="0" xfId="3" applyNumberFormat="1" applyFont="1" applyBorder="1" applyAlignment="1">
      <alignment horizontal="right"/>
    </xf>
    <xf numFmtId="0" fontId="29" fillId="0" borderId="5" xfId="0" applyFont="1" applyBorder="1" applyAlignment="1">
      <alignment horizontal="right"/>
    </xf>
    <xf numFmtId="0" fontId="32" fillId="0" borderId="0" xfId="0" applyFont="1" applyAlignment="1">
      <alignment horizontal="center"/>
    </xf>
    <xf numFmtId="0" fontId="32" fillId="0" borderId="7" xfId="0" applyFont="1" applyBorder="1" applyAlignment="1">
      <alignment horizontal="right"/>
    </xf>
    <xf numFmtId="166" fontId="32" fillId="0" borderId="1" xfId="3" applyNumberFormat="1" applyFont="1" applyBorder="1" applyAlignment="1">
      <alignment horizontal="center"/>
    </xf>
    <xf numFmtId="166" fontId="32" fillId="0" borderId="1" xfId="3" applyNumberFormat="1" applyFont="1" applyFill="1" applyBorder="1" applyAlignment="1">
      <alignment horizontal="center"/>
    </xf>
    <xf numFmtId="166" fontId="32" fillId="0" borderId="1" xfId="3" applyNumberFormat="1" applyFont="1" applyBorder="1"/>
    <xf numFmtId="168" fontId="29" fillId="0" borderId="0" xfId="4" applyNumberFormat="1" applyFont="1" applyBorder="1" applyAlignment="1">
      <alignment horizontal="right"/>
    </xf>
    <xf numFmtId="0" fontId="29" fillId="0" borderId="1" xfId="0" applyFont="1" applyBorder="1" applyAlignment="1">
      <alignment horizontal="right"/>
    </xf>
    <xf numFmtId="166" fontId="29" fillId="0" borderId="1" xfId="3" applyNumberFormat="1" applyFont="1" applyBorder="1" applyAlignment="1">
      <alignment horizontal="right"/>
    </xf>
    <xf numFmtId="169" fontId="29" fillId="0" borderId="0" xfId="3" applyNumberFormat="1" applyFont="1" applyBorder="1" applyAlignment="1">
      <alignment horizontal="right"/>
    </xf>
    <xf numFmtId="165" fontId="29" fillId="0" borderId="1" xfId="5" applyNumberFormat="1" applyFont="1" applyBorder="1" applyAlignment="1">
      <alignment horizontal="right"/>
    </xf>
    <xf numFmtId="165" fontId="29" fillId="0" borderId="0" xfId="5" applyNumberFormat="1" applyFont="1" applyBorder="1" applyAlignment="1">
      <alignment horizontal="right"/>
    </xf>
    <xf numFmtId="2" fontId="29" fillId="0" borderId="0" xfId="2" applyNumberFormat="1" applyFont="1" applyBorder="1" applyAlignment="1">
      <alignment horizontal="right"/>
    </xf>
    <xf numFmtId="166" fontId="29" fillId="0" borderId="36" xfId="3" applyNumberFormat="1" applyFont="1" applyBorder="1" applyAlignment="1">
      <alignment horizontal="right"/>
    </xf>
    <xf numFmtId="0" fontId="32" fillId="0" borderId="2" xfId="0" applyFont="1" applyBorder="1" applyAlignment="1">
      <alignment horizontal="right"/>
    </xf>
    <xf numFmtId="166" fontId="32" fillId="0" borderId="0" xfId="3" applyNumberFormat="1" applyFont="1" applyBorder="1" applyAlignment="1">
      <alignment horizontal="center"/>
    </xf>
    <xf numFmtId="166" fontId="32" fillId="0" borderId="0" xfId="3" applyNumberFormat="1" applyFont="1" applyFill="1" applyBorder="1" applyAlignment="1">
      <alignment horizontal="center"/>
    </xf>
    <xf numFmtId="168" fontId="29" fillId="0" borderId="36" xfId="4" applyNumberFormat="1" applyFont="1" applyBorder="1" applyAlignment="1">
      <alignment horizontal="right"/>
    </xf>
    <xf numFmtId="168" fontId="29" fillId="0" borderId="19" xfId="4" applyNumberFormat="1" applyFont="1" applyBorder="1" applyAlignment="1">
      <alignment horizontal="right"/>
    </xf>
    <xf numFmtId="165" fontId="29" fillId="0" borderId="1" xfId="2" applyNumberFormat="1" applyFont="1" applyBorder="1" applyAlignment="1">
      <alignment horizontal="right"/>
    </xf>
    <xf numFmtId="0" fontId="29" fillId="0" borderId="0" xfId="0" applyFont="1" applyFill="1" applyBorder="1" applyAlignment="1">
      <alignment vertical="center" textRotation="90" wrapText="1"/>
    </xf>
    <xf numFmtId="0" fontId="29" fillId="0" borderId="4" xfId="0" applyFont="1" applyBorder="1" applyAlignment="1">
      <alignment horizontal="right"/>
    </xf>
    <xf numFmtId="9" fontId="29" fillId="0" borderId="5" xfId="2" applyFont="1" applyBorder="1" applyAlignment="1">
      <alignment horizontal="right"/>
    </xf>
    <xf numFmtId="0" fontId="29" fillId="0" borderId="2" xfId="0" applyFont="1" applyBorder="1" applyAlignment="1">
      <alignment horizontal="right"/>
    </xf>
    <xf numFmtId="9" fontId="29" fillId="0" borderId="0" xfId="2" applyFont="1" applyBorder="1" applyAlignment="1">
      <alignment horizontal="right"/>
    </xf>
    <xf numFmtId="9" fontId="32" fillId="0" borderId="0" xfId="2" applyFont="1" applyBorder="1" applyAlignment="1">
      <alignment horizontal="right"/>
    </xf>
    <xf numFmtId="166" fontId="32" fillId="0" borderId="0" xfId="3" applyNumberFormat="1" applyFont="1" applyBorder="1"/>
    <xf numFmtId="166" fontId="32" fillId="0" borderId="12" xfId="3" applyNumberFormat="1" applyFont="1" applyFill="1" applyBorder="1" applyAlignment="1">
      <alignment horizontal="center"/>
    </xf>
    <xf numFmtId="9" fontId="32" fillId="0" borderId="1" xfId="2" applyFont="1" applyBorder="1" applyAlignment="1">
      <alignment horizontal="right"/>
    </xf>
    <xf numFmtId="0" fontId="39" fillId="0" borderId="0" xfId="0" applyFont="1" applyBorder="1"/>
    <xf numFmtId="176" fontId="39" fillId="0" borderId="0" xfId="2" applyNumberFormat="1" applyFont="1" applyBorder="1"/>
    <xf numFmtId="179" fontId="37" fillId="0" borderId="0" xfId="1185" applyNumberFormat="1" applyFont="1" applyBorder="1"/>
    <xf numFmtId="179" fontId="39" fillId="0" borderId="0" xfId="0" applyNumberFormat="1" applyFont="1" applyBorder="1"/>
    <xf numFmtId="0" fontId="41" fillId="0" borderId="15" xfId="0" applyFont="1" applyBorder="1" applyAlignment="1">
      <alignment horizontal="center"/>
    </xf>
    <xf numFmtId="167" fontId="29" fillId="0" borderId="1" xfId="6" applyNumberFormat="1" applyFont="1" applyBorder="1"/>
    <xf numFmtId="169" fontId="32" fillId="25" borderId="14" xfId="686" applyNumberFormat="1" applyFont="1" applyFill="1" applyBorder="1" applyAlignment="1">
      <alignment horizontal="right"/>
    </xf>
    <xf numFmtId="169" fontId="32" fillId="25" borderId="53" xfId="686" applyNumberFormat="1" applyFont="1" applyFill="1" applyBorder="1" applyAlignment="1">
      <alignment horizontal="right"/>
    </xf>
    <xf numFmtId="5" fontId="32" fillId="25" borderId="17" xfId="0" applyNumberFormat="1" applyFont="1" applyFill="1" applyBorder="1"/>
    <xf numFmtId="169" fontId="29" fillId="0" borderId="12" xfId="686" applyNumberFormat="1" applyFont="1" applyBorder="1" applyAlignment="1">
      <alignment horizontal="right"/>
    </xf>
    <xf numFmtId="5" fontId="32" fillId="25" borderId="22" xfId="0" applyNumberFormat="1" applyFont="1" applyFill="1" applyBorder="1"/>
    <xf numFmtId="0" fontId="41" fillId="0" borderId="15" xfId="0" applyFont="1" applyBorder="1" applyAlignment="1">
      <alignment horizontal="center" vertical="center"/>
    </xf>
    <xf numFmtId="166" fontId="37" fillId="0" borderId="0" xfId="1" applyNumberFormat="1" applyFont="1" applyFill="1"/>
    <xf numFmtId="0" fontId="32" fillId="0" borderId="4" xfId="0" applyFont="1" applyBorder="1" applyAlignment="1">
      <alignment horizontal="center" vertical="center"/>
    </xf>
    <xf numFmtId="165" fontId="32" fillId="0" borderId="9" xfId="2" applyNumberFormat="1" applyFont="1" applyBorder="1" applyAlignment="1">
      <alignment horizontal="center" vertical="center"/>
    </xf>
    <xf numFmtId="0" fontId="32" fillId="0" borderId="7" xfId="0" applyFont="1" applyBorder="1" applyAlignment="1">
      <alignment horizontal="center" vertical="center"/>
    </xf>
    <xf numFmtId="165" fontId="32" fillId="0" borderId="7" xfId="2" applyNumberFormat="1" applyFont="1" applyBorder="1" applyAlignment="1">
      <alignment horizontal="center" vertical="center"/>
    </xf>
    <xf numFmtId="165" fontId="32" fillId="0" borderId="11" xfId="2" applyNumberFormat="1" applyFont="1" applyBorder="1" applyAlignment="1">
      <alignment horizontal="center" vertical="center"/>
    </xf>
    <xf numFmtId="0" fontId="29" fillId="0" borderId="2" xfId="0" applyFont="1" applyBorder="1" applyAlignment="1">
      <alignment horizontal="center" vertical="center"/>
    </xf>
    <xf numFmtId="165" fontId="29" fillId="0" borderId="2" xfId="2" applyNumberFormat="1" applyFont="1" applyBorder="1" applyAlignment="1">
      <alignment horizontal="center" vertical="center"/>
    </xf>
    <xf numFmtId="165" fontId="29" fillId="0" borderId="10" xfId="2" applyNumberFormat="1" applyFont="1" applyBorder="1" applyAlignment="1">
      <alignment horizontal="center" vertical="center"/>
    </xf>
    <xf numFmtId="0" fontId="29" fillId="0" borderId="10" xfId="0" applyFont="1" applyBorder="1"/>
    <xf numFmtId="5" fontId="29" fillId="0" borderId="10" xfId="0" applyNumberFormat="1" applyFont="1" applyBorder="1"/>
    <xf numFmtId="10" fontId="29" fillId="0" borderId="2" xfId="2" applyNumberFormat="1" applyFont="1" applyBorder="1"/>
    <xf numFmtId="166" fontId="29" fillId="0" borderId="10" xfId="686" applyNumberFormat="1" applyFont="1" applyBorder="1"/>
    <xf numFmtId="0" fontId="29" fillId="0" borderId="11" xfId="0" applyFont="1" applyBorder="1"/>
    <xf numFmtId="166" fontId="29" fillId="0" borderId="11" xfId="686" applyNumberFormat="1" applyFont="1" applyBorder="1"/>
    <xf numFmtId="5" fontId="32" fillId="25" borderId="3" xfId="0" applyNumberFormat="1" applyFont="1" applyFill="1" applyBorder="1"/>
    <xf numFmtId="10" fontId="32" fillId="25" borderId="3" xfId="2" applyNumberFormat="1" applyFont="1" applyFill="1" applyBorder="1"/>
    <xf numFmtId="5" fontId="32" fillId="0" borderId="10" xfId="0" applyNumberFormat="1" applyFont="1" applyBorder="1"/>
    <xf numFmtId="5" fontId="32" fillId="0" borderId="10" xfId="0" applyNumberFormat="1" applyFont="1" applyFill="1" applyBorder="1"/>
    <xf numFmtId="166" fontId="29" fillId="0" borderId="10" xfId="686" applyNumberFormat="1" applyFont="1" applyFill="1" applyBorder="1"/>
    <xf numFmtId="43" fontId="29" fillId="0" borderId="1" xfId="0" applyNumberFormat="1" applyFont="1" applyFill="1" applyBorder="1" applyAlignment="1">
      <alignment horizontal="right"/>
    </xf>
    <xf numFmtId="3" fontId="29" fillId="0" borderId="0" xfId="6" applyNumberFormat="1" applyFont="1" applyFill="1" applyBorder="1"/>
    <xf numFmtId="169" fontId="29" fillId="0" borderId="0" xfId="8" applyNumberFormat="1" applyFont="1" applyFill="1"/>
    <xf numFmtId="169" fontId="29" fillId="0" borderId="1" xfId="8" applyNumberFormat="1" applyFont="1" applyBorder="1"/>
    <xf numFmtId="165" fontId="29" fillId="0" borderId="0" xfId="7" applyNumberFormat="1" applyFont="1" applyBorder="1"/>
    <xf numFmtId="165" fontId="29" fillId="0" borderId="1" xfId="7" applyNumberFormat="1" applyFont="1" applyBorder="1"/>
    <xf numFmtId="165" fontId="32" fillId="0" borderId="0" xfId="7" applyNumberFormat="1" applyFont="1"/>
    <xf numFmtId="169" fontId="29" fillId="0" borderId="0" xfId="686" applyNumberFormat="1" applyFont="1"/>
    <xf numFmtId="169" fontId="29" fillId="0" borderId="1" xfId="686" applyNumberFormat="1" applyFont="1" applyBorder="1"/>
    <xf numFmtId="0" fontId="33" fillId="0" borderId="0" xfId="6" applyFont="1" applyBorder="1" applyAlignment="1">
      <alignment horizontal="center" vertical="center"/>
    </xf>
    <xf numFmtId="0" fontId="36" fillId="0" borderId="0" xfId="6" applyFont="1" applyBorder="1"/>
    <xf numFmtId="165" fontId="32" fillId="0" borderId="0" xfId="2" applyNumberFormat="1" applyFont="1" applyBorder="1" applyAlignment="1">
      <alignment horizontal="center" vertical="center"/>
    </xf>
    <xf numFmtId="0" fontId="29" fillId="0" borderId="0" xfId="0" applyFont="1" applyBorder="1" applyAlignment="1">
      <alignment horizontal="center" vertical="center"/>
    </xf>
    <xf numFmtId="0" fontId="32" fillId="0" borderId="2" xfId="0" applyFont="1" applyBorder="1"/>
    <xf numFmtId="165" fontId="29" fillId="0" borderId="0" xfId="2" applyNumberFormat="1" applyFont="1" applyBorder="1" applyAlignment="1">
      <alignment horizontal="center" vertical="center"/>
    </xf>
    <xf numFmtId="0" fontId="29" fillId="0" borderId="2" xfId="0" applyFont="1" applyBorder="1"/>
    <xf numFmtId="10" fontId="29" fillId="0" borderId="10" xfId="2" applyNumberFormat="1" applyFont="1" applyBorder="1"/>
    <xf numFmtId="10" fontId="29" fillId="0" borderId="0" xfId="2" applyNumberFormat="1" applyFont="1" applyBorder="1"/>
    <xf numFmtId="5" fontId="29" fillId="0" borderId="0" xfId="2" applyNumberFormat="1" applyFont="1" applyBorder="1"/>
    <xf numFmtId="5" fontId="29" fillId="0" borderId="0" xfId="0" applyNumberFormat="1" applyFont="1" applyBorder="1"/>
    <xf numFmtId="166" fontId="29" fillId="0" borderId="0" xfId="686" applyNumberFormat="1" applyFont="1" applyBorder="1"/>
    <xf numFmtId="5" fontId="32" fillId="0" borderId="19" xfId="0" applyNumberFormat="1" applyFont="1" applyBorder="1"/>
    <xf numFmtId="0" fontId="32" fillId="25" borderId="13" xfId="0" applyFont="1" applyFill="1" applyBorder="1" applyAlignment="1">
      <alignment horizontal="right"/>
    </xf>
    <xf numFmtId="5" fontId="32" fillId="0" borderId="0" xfId="0" applyNumberFormat="1" applyFont="1" applyFill="1" applyBorder="1"/>
    <xf numFmtId="10" fontId="32" fillId="25" borderId="0" xfId="2" applyNumberFormat="1" applyFont="1" applyFill="1" applyBorder="1"/>
    <xf numFmtId="1" fontId="29" fillId="0" borderId="0" xfId="2" applyNumberFormat="1" applyFont="1" applyBorder="1"/>
    <xf numFmtId="5" fontId="32" fillId="25" borderId="0" xfId="0" applyNumberFormat="1" applyFont="1" applyFill="1" applyBorder="1"/>
    <xf numFmtId="5" fontId="32" fillId="0" borderId="0" xfId="0" applyNumberFormat="1" applyFont="1" applyBorder="1"/>
    <xf numFmtId="0" fontId="32" fillId="0" borderId="2" xfId="0" applyFont="1" applyBorder="1" applyAlignment="1">
      <alignment vertical="center"/>
    </xf>
    <xf numFmtId="165" fontId="29" fillId="0" borderId="0" xfId="2" applyNumberFormat="1" applyFont="1" applyBorder="1" applyAlignment="1">
      <alignment horizontal="center"/>
    </xf>
    <xf numFmtId="166" fontId="29" fillId="0" borderId="0" xfId="686" applyNumberFormat="1" applyFont="1" applyFill="1" applyBorder="1"/>
    <xf numFmtId="166" fontId="29" fillId="0" borderId="0" xfId="2" applyNumberFormat="1" applyFont="1" applyBorder="1"/>
    <xf numFmtId="1" fontId="29" fillId="0" borderId="0" xfId="2" applyNumberFormat="1" applyFont="1" applyFill="1" applyBorder="1"/>
    <xf numFmtId="0" fontId="29" fillId="0" borderId="2" xfId="0" applyFont="1" applyFill="1" applyBorder="1"/>
    <xf numFmtId="166" fontId="32" fillId="0" borderId="0" xfId="1" applyNumberFormat="1" applyFont="1" applyBorder="1"/>
    <xf numFmtId="0" fontId="29" fillId="0" borderId="11" xfId="0" applyFont="1" applyFill="1" applyBorder="1"/>
    <xf numFmtId="0" fontId="29" fillId="0" borderId="0" xfId="0" applyFont="1" applyFill="1" applyBorder="1"/>
    <xf numFmtId="0" fontId="29" fillId="0" borderId="0" xfId="0" applyFont="1" applyBorder="1"/>
    <xf numFmtId="166" fontId="29" fillId="0" borderId="11" xfId="686" applyNumberFormat="1" applyFont="1" applyFill="1" applyBorder="1"/>
    <xf numFmtId="167" fontId="29" fillId="0" borderId="0" xfId="0" applyNumberFormat="1" applyFont="1" applyFill="1" applyBorder="1"/>
    <xf numFmtId="0" fontId="43" fillId="0" borderId="0" xfId="0" applyFont="1" applyBorder="1" applyAlignment="1"/>
    <xf numFmtId="0" fontId="41" fillId="0" borderId="4" xfId="0" applyFont="1" applyBorder="1" applyAlignment="1">
      <alignment horizontal="center" wrapText="1"/>
    </xf>
    <xf numFmtId="0" fontId="41" fillId="0" borderId="9" xfId="0" applyFont="1" applyBorder="1" applyAlignment="1">
      <alignment horizontal="center" wrapText="1"/>
    </xf>
    <xf numFmtId="0" fontId="41" fillId="0" borderId="9" xfId="0" applyFont="1" applyBorder="1" applyAlignment="1">
      <alignment horizontal="center"/>
    </xf>
    <xf numFmtId="0" fontId="32" fillId="0" borderId="0" xfId="6" applyFont="1" applyFill="1" applyBorder="1" applyAlignment="1">
      <alignment horizontal="center"/>
    </xf>
    <xf numFmtId="0" fontId="41" fillId="0" borderId="7" xfId="0" applyFont="1" applyBorder="1" applyAlignment="1">
      <alignment horizontal="center" wrapText="1"/>
    </xf>
    <xf numFmtId="0" fontId="41" fillId="0" borderId="11" xfId="0" applyFont="1" applyBorder="1" applyAlignment="1">
      <alignment horizontal="center" wrapText="1"/>
    </xf>
    <xf numFmtId="0" fontId="41" fillId="0" borderId="11" xfId="0" applyFont="1" applyBorder="1" applyAlignment="1">
      <alignment horizontal="center"/>
    </xf>
    <xf numFmtId="0" fontId="41" fillId="0" borderId="0" xfId="0" applyFont="1" applyBorder="1"/>
    <xf numFmtId="0" fontId="29" fillId="0" borderId="9" xfId="6" applyFont="1" applyFill="1" applyBorder="1" applyAlignment="1">
      <alignment horizontal="right"/>
    </xf>
    <xf numFmtId="43" fontId="29" fillId="0" borderId="5" xfId="1" applyFont="1" applyBorder="1"/>
    <xf numFmtId="43" fontId="29" fillId="0" borderId="9" xfId="1" applyFont="1" applyBorder="1"/>
    <xf numFmtId="43" fontId="43" fillId="0" borderId="9" xfId="1" applyFont="1" applyBorder="1"/>
    <xf numFmtId="0" fontId="29" fillId="0" borderId="10" xfId="6" applyFont="1" applyFill="1" applyBorder="1" applyAlignment="1">
      <alignment horizontal="right"/>
    </xf>
    <xf numFmtId="43" fontId="29" fillId="0" borderId="0" xfId="1" applyFont="1" applyBorder="1"/>
    <xf numFmtId="43" fontId="29" fillId="0" borderId="10" xfId="1" applyFont="1" applyBorder="1"/>
    <xf numFmtId="43" fontId="43" fillId="0" borderId="10" xfId="1" applyFont="1" applyBorder="1"/>
    <xf numFmtId="43" fontId="44" fillId="0" borderId="0" xfId="1" applyFont="1" applyBorder="1"/>
    <xf numFmtId="43" fontId="44" fillId="0" borderId="10" xfId="1" applyFont="1" applyBorder="1"/>
    <xf numFmtId="2" fontId="37" fillId="0" borderId="2" xfId="0" applyNumberFormat="1" applyFont="1" applyBorder="1"/>
    <xf numFmtId="43" fontId="43" fillId="24" borderId="10" xfId="1" applyFont="1" applyFill="1" applyBorder="1"/>
    <xf numFmtId="2" fontId="43" fillId="0" borderId="2" xfId="0" applyNumberFormat="1" applyFont="1" applyBorder="1"/>
    <xf numFmtId="169" fontId="43" fillId="0" borderId="10" xfId="1" applyNumberFormat="1" applyFont="1" applyBorder="1"/>
    <xf numFmtId="0" fontId="29" fillId="0" borderId="11" xfId="6" applyFont="1" applyFill="1" applyBorder="1" applyAlignment="1">
      <alignment horizontal="right"/>
    </xf>
    <xf numFmtId="43" fontId="29" fillId="0" borderId="1" xfId="1" applyFont="1" applyBorder="1"/>
    <xf numFmtId="43" fontId="29" fillId="0" borderId="11" xfId="1" applyFont="1" applyBorder="1"/>
    <xf numFmtId="43" fontId="43" fillId="24" borderId="11" xfId="1" applyFont="1" applyFill="1" applyBorder="1"/>
    <xf numFmtId="2" fontId="29" fillId="0" borderId="0" xfId="6" applyNumberFormat="1" applyFont="1" applyFill="1"/>
    <xf numFmtId="2" fontId="43" fillId="0" borderId="5" xfId="0" applyNumberFormat="1" applyFont="1" applyBorder="1"/>
    <xf numFmtId="43" fontId="29" fillId="0" borderId="9" xfId="1" applyFont="1" applyFill="1" applyBorder="1"/>
    <xf numFmtId="2" fontId="43" fillId="24" borderId="9" xfId="0" applyNumberFormat="1" applyFont="1" applyFill="1" applyBorder="1"/>
    <xf numFmtId="2" fontId="43" fillId="0" borderId="0" xfId="0" applyNumberFormat="1" applyFont="1" applyBorder="1"/>
    <xf numFmtId="43" fontId="29" fillId="0" borderId="10" xfId="1" applyFont="1" applyFill="1" applyBorder="1"/>
    <xf numFmtId="2" fontId="43" fillId="24" borderId="10" xfId="0" applyNumberFormat="1" applyFont="1" applyFill="1" applyBorder="1"/>
    <xf numFmtId="2" fontId="44" fillId="0" borderId="0" xfId="0" applyNumberFormat="1" applyFont="1" applyBorder="1"/>
    <xf numFmtId="43" fontId="44" fillId="0" borderId="10" xfId="1" applyFont="1" applyFill="1" applyBorder="1"/>
    <xf numFmtId="2" fontId="44" fillId="0" borderId="10" xfId="0" applyNumberFormat="1" applyFont="1" applyBorder="1"/>
    <xf numFmtId="2" fontId="43" fillId="0" borderId="10" xfId="0" applyNumberFormat="1" applyFont="1" applyBorder="1"/>
    <xf numFmtId="2" fontId="43" fillId="0" borderId="0" xfId="1" applyNumberFormat="1" applyFont="1" applyBorder="1"/>
    <xf numFmtId="43" fontId="43" fillId="0" borderId="2" xfId="1" applyFont="1" applyBorder="1"/>
    <xf numFmtId="177" fontId="29" fillId="0" borderId="10" xfId="1" applyNumberFormat="1" applyFont="1" applyFill="1" applyBorder="1"/>
    <xf numFmtId="2" fontId="43" fillId="0" borderId="1" xfId="0" applyNumberFormat="1" applyFont="1" applyBorder="1"/>
    <xf numFmtId="43" fontId="29" fillId="0" borderId="11" xfId="1" applyFont="1" applyFill="1" applyBorder="1"/>
    <xf numFmtId="2" fontId="43" fillId="0" borderId="11" xfId="0" applyNumberFormat="1" applyFont="1" applyBorder="1"/>
    <xf numFmtId="165" fontId="29" fillId="0" borderId="0" xfId="2" applyNumberFormat="1" applyFont="1" applyFill="1" applyBorder="1"/>
    <xf numFmtId="0" fontId="29" fillId="0" borderId="0" xfId="0" applyFont="1"/>
    <xf numFmtId="0" fontId="29" fillId="0" borderId="0" xfId="0" applyFont="1" applyAlignment="1">
      <alignment horizontal="right"/>
    </xf>
    <xf numFmtId="9" fontId="29" fillId="0" borderId="0" xfId="0" applyNumberFormat="1" applyFont="1"/>
    <xf numFmtId="0" fontId="29" fillId="0" borderId="5" xfId="0" applyFont="1" applyBorder="1"/>
    <xf numFmtId="0" fontId="32" fillId="0" borderId="1" xfId="0" applyFont="1" applyBorder="1"/>
    <xf numFmtId="166" fontId="32" fillId="0" borderId="5" xfId="1" applyNumberFormat="1" applyFont="1" applyBorder="1"/>
    <xf numFmtId="0" fontId="29" fillId="0" borderId="0" xfId="0" applyFont="1" applyFill="1"/>
    <xf numFmtId="9" fontId="29" fillId="0" borderId="1" xfId="2" applyFont="1" applyBorder="1"/>
    <xf numFmtId="168" fontId="29" fillId="0" borderId="2" xfId="1185" applyNumberFormat="1" applyFont="1" applyBorder="1"/>
    <xf numFmtId="168" fontId="29" fillId="0" borderId="0" xfId="1185" applyNumberFormat="1" applyFont="1" applyBorder="1"/>
    <xf numFmtId="168" fontId="29" fillId="0" borderId="12" xfId="1185" applyNumberFormat="1" applyFont="1" applyBorder="1"/>
    <xf numFmtId="168" fontId="29" fillId="0" borderId="12" xfId="0" applyNumberFormat="1" applyFont="1" applyBorder="1"/>
    <xf numFmtId="0" fontId="32" fillId="0" borderId="13" xfId="0" applyFont="1" applyBorder="1"/>
    <xf numFmtId="165" fontId="32" fillId="0" borderId="13" xfId="2" applyNumberFormat="1" applyFont="1" applyBorder="1" applyAlignment="1">
      <alignment horizontal="center"/>
    </xf>
    <xf numFmtId="165" fontId="32" fillId="0" borderId="29" xfId="2" applyNumberFormat="1" applyFont="1" applyBorder="1" applyAlignment="1">
      <alignment horizontal="center"/>
    </xf>
    <xf numFmtId="165" fontId="32" fillId="0" borderId="14" xfId="2" applyNumberFormat="1" applyFont="1" applyBorder="1" applyAlignment="1">
      <alignment horizontal="center"/>
    </xf>
    <xf numFmtId="166" fontId="32" fillId="0" borderId="36" xfId="1" applyNumberFormat="1" applyFont="1" applyBorder="1"/>
    <xf numFmtId="166" fontId="32" fillId="0" borderId="49" xfId="1" applyNumberFormat="1" applyFont="1" applyBorder="1"/>
    <xf numFmtId="10" fontId="43" fillId="0" borderId="30" xfId="1104" applyNumberFormat="1" applyFont="1" applyBorder="1"/>
    <xf numFmtId="10" fontId="41" fillId="25" borderId="71" xfId="1104" applyNumberFormat="1" applyFont="1" applyFill="1" applyBorder="1"/>
    <xf numFmtId="10" fontId="39" fillId="0" borderId="30" xfId="1104" applyNumberFormat="1" applyFont="1" applyBorder="1"/>
    <xf numFmtId="10" fontId="41" fillId="25" borderId="72" xfId="1104" applyNumberFormat="1" applyFont="1" applyFill="1" applyBorder="1"/>
    <xf numFmtId="0" fontId="32" fillId="0" borderId="69" xfId="0" applyFont="1" applyFill="1" applyBorder="1" applyAlignment="1">
      <alignment horizontal="center"/>
    </xf>
    <xf numFmtId="166" fontId="43" fillId="0" borderId="26" xfId="686" applyNumberFormat="1" applyFont="1" applyBorder="1"/>
    <xf numFmtId="166" fontId="41" fillId="25" borderId="17" xfId="686" applyNumberFormat="1" applyFont="1" applyFill="1" applyBorder="1"/>
    <xf numFmtId="166" fontId="39" fillId="0" borderId="26" xfId="686" applyNumberFormat="1" applyFont="1" applyBorder="1"/>
    <xf numFmtId="166" fontId="41" fillId="25" borderId="22" xfId="686" applyNumberFormat="1" applyFont="1" applyFill="1" applyBorder="1"/>
    <xf numFmtId="0" fontId="32" fillId="0" borderId="15" xfId="0" applyFont="1" applyBorder="1" applyAlignment="1">
      <alignment horizontal="center"/>
    </xf>
    <xf numFmtId="166" fontId="29" fillId="0" borderId="36" xfId="3" applyNumberFormat="1" applyFont="1" applyBorder="1" applyAlignment="1"/>
    <xf numFmtId="43" fontId="29" fillId="0" borderId="36" xfId="3" applyNumberFormat="1" applyFont="1" applyBorder="1" applyAlignment="1"/>
    <xf numFmtId="166" fontId="29" fillId="0" borderId="36" xfId="3" applyNumberFormat="1" applyFont="1" applyBorder="1" applyAlignment="1">
      <alignment horizontal="center"/>
    </xf>
    <xf numFmtId="0" fontId="29" fillId="0" borderId="19" xfId="0" applyFont="1" applyBorder="1"/>
    <xf numFmtId="166" fontId="29" fillId="0" borderId="19" xfId="3" applyNumberFormat="1" applyFont="1" applyBorder="1" applyAlignment="1">
      <alignment horizontal="center"/>
    </xf>
    <xf numFmtId="166" fontId="29" fillId="0" borderId="19" xfId="3" applyNumberFormat="1" applyFont="1" applyBorder="1" applyAlignment="1">
      <alignment horizontal="right"/>
    </xf>
    <xf numFmtId="43" fontId="29" fillId="0" borderId="31" xfId="3" applyNumberFormat="1" applyFont="1" applyBorder="1" applyAlignment="1">
      <alignment horizontal="center"/>
    </xf>
    <xf numFmtId="0" fontId="32" fillId="0" borderId="35" xfId="0" applyFont="1" applyBorder="1" applyAlignment="1">
      <alignment horizontal="center"/>
    </xf>
    <xf numFmtId="0" fontId="29" fillId="0" borderId="49" xfId="0" applyFont="1" applyBorder="1" applyAlignment="1">
      <alignment horizontal="center"/>
    </xf>
    <xf numFmtId="166" fontId="29" fillId="0" borderId="0" xfId="3" applyNumberFormat="1" applyFont="1" applyBorder="1" applyAlignment="1">
      <alignment horizontal="center"/>
    </xf>
    <xf numFmtId="43" fontId="29" fillId="0" borderId="56" xfId="0" applyNumberFormat="1" applyFont="1" applyBorder="1"/>
    <xf numFmtId="43" fontId="29" fillId="0" borderId="57" xfId="0" applyNumberFormat="1" applyFont="1" applyBorder="1"/>
    <xf numFmtId="0" fontId="47" fillId="0" borderId="0" xfId="0" applyFont="1"/>
    <xf numFmtId="166" fontId="29" fillId="0" borderId="36" xfId="1" applyNumberFormat="1" applyFont="1" applyBorder="1"/>
    <xf numFmtId="43" fontId="29" fillId="0" borderId="36" xfId="3" applyNumberFormat="1" applyFont="1" applyBorder="1" applyAlignment="1">
      <alignment horizontal="right"/>
    </xf>
    <xf numFmtId="43" fontId="29" fillId="0" borderId="50" xfId="3" applyNumberFormat="1" applyFont="1" applyBorder="1" applyAlignment="1">
      <alignment horizontal="right"/>
    </xf>
    <xf numFmtId="0" fontId="29" fillId="0" borderId="36" xfId="0" applyFont="1" applyBorder="1" applyAlignment="1">
      <alignment horizontal="right"/>
    </xf>
    <xf numFmtId="43" fontId="29" fillId="0" borderId="59" xfId="3" applyNumberFormat="1" applyFont="1" applyBorder="1" applyAlignment="1">
      <alignment horizontal="right"/>
    </xf>
    <xf numFmtId="43" fontId="29" fillId="0" borderId="60" xfId="3" applyNumberFormat="1" applyFont="1" applyBorder="1" applyAlignment="1">
      <alignment horizontal="right"/>
    </xf>
    <xf numFmtId="43" fontId="29" fillId="0" borderId="19" xfId="3" applyNumberFormat="1" applyFont="1" applyBorder="1" applyAlignment="1">
      <alignment horizontal="right"/>
    </xf>
    <xf numFmtId="177" fontId="29" fillId="0" borderId="60" xfId="3" applyNumberFormat="1" applyFont="1" applyBorder="1" applyAlignment="1">
      <alignment horizontal="right"/>
    </xf>
    <xf numFmtId="43" fontId="29" fillId="0" borderId="31" xfId="3" applyNumberFormat="1" applyFont="1" applyBorder="1" applyAlignment="1">
      <alignment horizontal="right"/>
    </xf>
    <xf numFmtId="43" fontId="29" fillId="0" borderId="61" xfId="2" applyNumberFormat="1" applyFont="1" applyBorder="1" applyAlignment="1">
      <alignment horizontal="right"/>
    </xf>
    <xf numFmtId="43" fontId="29" fillId="0" borderId="62" xfId="3" applyNumberFormat="1" applyFont="1" applyBorder="1" applyAlignment="1">
      <alignment horizontal="right"/>
    </xf>
    <xf numFmtId="43" fontId="29" fillId="0" borderId="56" xfId="3" applyNumberFormat="1" applyFont="1" applyBorder="1" applyAlignment="1">
      <alignment horizontal="right"/>
    </xf>
    <xf numFmtId="43" fontId="29" fillId="0" borderId="57" xfId="2" applyNumberFormat="1" applyFont="1" applyBorder="1" applyAlignment="1">
      <alignment horizontal="right"/>
    </xf>
    <xf numFmtId="43" fontId="29" fillId="0" borderId="0" xfId="0" applyNumberFormat="1" applyFont="1" applyBorder="1"/>
    <xf numFmtId="43" fontId="29" fillId="0" borderId="37" xfId="0" applyNumberFormat="1" applyFont="1" applyBorder="1"/>
    <xf numFmtId="0" fontId="29" fillId="0" borderId="5" xfId="0" applyFont="1" applyFill="1" applyBorder="1" applyAlignment="1">
      <alignment vertical="center" textRotation="90"/>
    </xf>
    <xf numFmtId="0" fontId="29" fillId="0" borderId="1" xfId="0" applyFont="1" applyFill="1" applyBorder="1" applyAlignment="1">
      <alignment vertical="center" textRotation="90"/>
    </xf>
    <xf numFmtId="0" fontId="29" fillId="0" borderId="5" xfId="0" applyFont="1" applyFill="1" applyBorder="1" applyAlignment="1">
      <alignment horizontal="right"/>
    </xf>
    <xf numFmtId="0" fontId="29" fillId="0" borderId="0" xfId="0" applyFont="1" applyBorder="1" applyAlignment="1">
      <alignment horizontal="center"/>
    </xf>
    <xf numFmtId="1" fontId="29" fillId="0" borderId="0" xfId="0" applyNumberFormat="1" applyFont="1" applyFill="1" applyBorder="1" applyAlignment="1">
      <alignment horizontal="right"/>
    </xf>
    <xf numFmtId="0" fontId="29" fillId="0" borderId="0" xfId="0" applyFont="1" applyBorder="1" applyAlignment="1">
      <alignment vertical="center" textRotation="90" wrapText="1"/>
    </xf>
    <xf numFmtId="0" fontId="29" fillId="0" borderId="5" xfId="0" applyFont="1" applyFill="1" applyBorder="1" applyAlignment="1">
      <alignment vertical="center" textRotation="90" wrapText="1"/>
    </xf>
    <xf numFmtId="167" fontId="29" fillId="0" borderId="0" xfId="6" applyNumberFormat="1" applyFont="1"/>
    <xf numFmtId="9" fontId="29" fillId="0" borderId="0" xfId="2" applyFont="1"/>
    <xf numFmtId="9" fontId="32" fillId="0" borderId="0" xfId="2" applyFont="1"/>
    <xf numFmtId="9" fontId="29" fillId="0" borderId="0" xfId="2" applyFont="1" applyFill="1"/>
    <xf numFmtId="0" fontId="48" fillId="0" borderId="0" xfId="0" applyFont="1" applyAlignment="1">
      <alignment horizontal="center"/>
    </xf>
    <xf numFmtId="169" fontId="47" fillId="0" borderId="12" xfId="686" applyNumberFormat="1" applyFont="1" applyBorder="1"/>
    <xf numFmtId="5" fontId="29" fillId="0" borderId="10" xfId="0" applyNumberFormat="1" applyFont="1" applyFill="1" applyBorder="1"/>
    <xf numFmtId="0" fontId="32" fillId="0" borderId="13" xfId="0" applyFont="1" applyBorder="1" applyAlignment="1">
      <alignment horizontal="center"/>
    </xf>
    <xf numFmtId="0" fontId="32" fillId="0" borderId="29" xfId="0" applyFont="1" applyBorder="1" applyAlignment="1">
      <alignment horizontal="center"/>
    </xf>
    <xf numFmtId="166" fontId="32" fillId="0" borderId="1" xfId="3" applyNumberFormat="1" applyFont="1" applyBorder="1" applyAlignment="1">
      <alignment horizontal="right"/>
    </xf>
    <xf numFmtId="9" fontId="29" fillId="0" borderId="1" xfId="2" applyFont="1" applyFill="1" applyBorder="1"/>
    <xf numFmtId="9" fontId="32" fillId="0" borderId="0" xfId="2" applyFont="1" applyFill="1"/>
    <xf numFmtId="0" fontId="35" fillId="0" borderId="12" xfId="0" applyFont="1" applyFill="1" applyBorder="1" applyAlignment="1">
      <alignment horizontal="center"/>
    </xf>
    <xf numFmtId="9" fontId="32" fillId="0" borderId="19" xfId="0" applyNumberFormat="1" applyFont="1" applyBorder="1"/>
    <xf numFmtId="0" fontId="32" fillId="0" borderId="19" xfId="0" applyFont="1" applyBorder="1"/>
    <xf numFmtId="9" fontId="29" fillId="0" borderId="27" xfId="0" applyNumberFormat="1" applyFont="1" applyBorder="1"/>
    <xf numFmtId="9" fontId="29" fillId="0" borderId="19" xfId="0" applyNumberFormat="1" applyFont="1" applyBorder="1"/>
    <xf numFmtId="9" fontId="32" fillId="0" borderId="20" xfId="0" applyNumberFormat="1" applyFont="1" applyBorder="1"/>
    <xf numFmtId="9" fontId="32" fillId="0" borderId="31" xfId="0" applyNumberFormat="1" applyFont="1" applyBorder="1" applyAlignment="1">
      <alignment horizontal="left"/>
    </xf>
    <xf numFmtId="0" fontId="32" fillId="0" borderId="13" xfId="0" applyFont="1" applyBorder="1" applyAlignment="1">
      <alignment horizontal="center"/>
    </xf>
    <xf numFmtId="0" fontId="32" fillId="0" borderId="29" xfId="0" applyFont="1" applyBorder="1" applyAlignment="1">
      <alignment horizontal="center"/>
    </xf>
    <xf numFmtId="0" fontId="32" fillId="0" borderId="14" xfId="0" applyFont="1" applyBorder="1" applyAlignment="1">
      <alignment horizontal="center"/>
    </xf>
    <xf numFmtId="0" fontId="32" fillId="0" borderId="2" xfId="0" applyFont="1" applyFill="1" applyBorder="1" applyAlignment="1">
      <alignment horizontal="center"/>
    </xf>
    <xf numFmtId="43" fontId="29" fillId="0" borderId="0" xfId="0" applyNumberFormat="1" applyFont="1" applyFill="1" applyBorder="1" applyAlignment="1">
      <alignment horizontal="right"/>
    </xf>
    <xf numFmtId="168" fontId="39" fillId="0" borderId="0" xfId="0" applyNumberFormat="1" applyFont="1"/>
    <xf numFmtId="0" fontId="32" fillId="0" borderId="8" xfId="0" applyFont="1" applyBorder="1" applyAlignment="1">
      <alignment horizontal="right"/>
    </xf>
    <xf numFmtId="165" fontId="29" fillId="28" borderId="4" xfId="7" applyNumberFormat="1" applyFont="1" applyFill="1" applyBorder="1"/>
    <xf numFmtId="165" fontId="29" fillId="28" borderId="5" xfId="7" applyNumberFormat="1" applyFont="1" applyFill="1" applyBorder="1"/>
    <xf numFmtId="165" fontId="29" fillId="28" borderId="6" xfId="7" applyNumberFormat="1" applyFont="1" applyFill="1" applyBorder="1"/>
    <xf numFmtId="165" fontId="29" fillId="28" borderId="2" xfId="7" applyNumberFormat="1" applyFont="1" applyFill="1" applyBorder="1"/>
    <xf numFmtId="165" fontId="29" fillId="28" borderId="0" xfId="7" applyNumberFormat="1" applyFont="1" applyFill="1" applyBorder="1"/>
    <xf numFmtId="165" fontId="29" fillId="28" borderId="12" xfId="7" applyNumberFormat="1" applyFont="1" applyFill="1" applyBorder="1"/>
    <xf numFmtId="165" fontId="29" fillId="28" borderId="7" xfId="7" applyNumberFormat="1" applyFont="1" applyFill="1" applyBorder="1"/>
    <xf numFmtId="165" fontId="29" fillId="28" borderId="1" xfId="7" applyNumberFormat="1" applyFont="1" applyFill="1" applyBorder="1"/>
    <xf numFmtId="165" fontId="29" fillId="28" borderId="8" xfId="7" applyNumberFormat="1" applyFont="1" applyFill="1" applyBorder="1"/>
    <xf numFmtId="165" fontId="29" fillId="28" borderId="13" xfId="7" applyNumberFormat="1" applyFont="1" applyFill="1" applyBorder="1"/>
    <xf numFmtId="165" fontId="29" fillId="28" borderId="29" xfId="7" applyNumberFormat="1" applyFont="1" applyFill="1" applyBorder="1"/>
    <xf numFmtId="165" fontId="29" fillId="28" borderId="14" xfId="7" applyNumberFormat="1" applyFont="1" applyFill="1" applyBorder="1"/>
    <xf numFmtId="0" fontId="32" fillId="0" borderId="24" xfId="0" applyFont="1" applyFill="1" applyBorder="1" applyAlignment="1">
      <alignment horizontal="center"/>
    </xf>
    <xf numFmtId="9" fontId="29" fillId="0" borderId="0" xfId="2" applyFont="1" applyFill="1" applyBorder="1"/>
    <xf numFmtId="166" fontId="29" fillId="0" borderId="2" xfId="3" applyNumberFormat="1" applyFont="1" applyBorder="1" applyAlignment="1">
      <alignment horizontal="right"/>
    </xf>
    <xf numFmtId="168" fontId="29" fillId="0" borderId="2" xfId="4" applyNumberFormat="1" applyFont="1" applyBorder="1" applyAlignment="1">
      <alignment horizontal="right"/>
    </xf>
    <xf numFmtId="169" fontId="29" fillId="0" borderId="2" xfId="3" applyNumberFormat="1" applyFont="1" applyBorder="1" applyAlignment="1">
      <alignment horizontal="right"/>
    </xf>
    <xf numFmtId="165" fontId="29" fillId="0" borderId="7" xfId="5" applyNumberFormat="1" applyFont="1" applyBorder="1" applyAlignment="1">
      <alignment horizontal="right"/>
    </xf>
    <xf numFmtId="165" fontId="29" fillId="0" borderId="7" xfId="2" applyNumberFormat="1" applyFont="1" applyBorder="1" applyAlignment="1">
      <alignment horizontal="right"/>
    </xf>
    <xf numFmtId="168" fontId="29" fillId="29" borderId="0" xfId="4" applyNumberFormat="1" applyFont="1" applyFill="1" applyBorder="1" applyAlignment="1">
      <alignment horizontal="right"/>
    </xf>
    <xf numFmtId="169" fontId="29" fillId="0" borderId="12" xfId="686" applyNumberFormat="1" applyFont="1" applyBorder="1"/>
    <xf numFmtId="166" fontId="29" fillId="0" borderId="26" xfId="1" applyNumberFormat="1" applyFont="1" applyBorder="1"/>
    <xf numFmtId="10" fontId="29" fillId="0" borderId="26" xfId="1104" applyNumberFormat="1" applyFont="1" applyBorder="1"/>
    <xf numFmtId="9" fontId="32" fillId="0" borderId="27" xfId="0" applyNumberFormat="1" applyFont="1" applyBorder="1"/>
    <xf numFmtId="5" fontId="32" fillId="0" borderId="33" xfId="0" applyNumberFormat="1" applyFont="1" applyBorder="1"/>
    <xf numFmtId="5" fontId="32" fillId="0" borderId="30" xfId="0" applyNumberFormat="1" applyFont="1" applyBorder="1"/>
    <xf numFmtId="5" fontId="32" fillId="0" borderId="32" xfId="0" applyNumberFormat="1" applyFont="1" applyBorder="1"/>
    <xf numFmtId="0" fontId="32" fillId="0" borderId="2" xfId="0" applyFont="1" applyFill="1" applyBorder="1" applyAlignment="1">
      <alignment horizontal="center"/>
    </xf>
    <xf numFmtId="2" fontId="29" fillId="0" borderId="1" xfId="3" applyNumberFormat="1" applyFont="1" applyFill="1" applyBorder="1" applyAlignment="1">
      <alignment horizontal="right"/>
    </xf>
    <xf numFmtId="0" fontId="31" fillId="0" borderId="0" xfId="6" applyFont="1" applyFill="1" applyAlignment="1"/>
    <xf numFmtId="43" fontId="39" fillId="0" borderId="0" xfId="1" applyFont="1"/>
    <xf numFmtId="0" fontId="32" fillId="0" borderId="34" xfId="0" applyFont="1" applyFill="1" applyBorder="1" applyAlignment="1">
      <alignment horizontal="center"/>
    </xf>
    <xf numFmtId="166" fontId="32" fillId="25" borderId="52" xfId="1" applyNumberFormat="1" applyFont="1" applyFill="1" applyBorder="1"/>
    <xf numFmtId="165" fontId="29" fillId="30" borderId="4" xfId="7" applyNumberFormat="1" applyFont="1" applyFill="1" applyBorder="1"/>
    <xf numFmtId="165" fontId="29" fillId="30" borderId="5" xfId="7" applyNumberFormat="1" applyFont="1" applyFill="1" applyBorder="1"/>
    <xf numFmtId="165" fontId="29" fillId="30" borderId="6" xfId="7" applyNumberFormat="1" applyFont="1" applyFill="1" applyBorder="1"/>
    <xf numFmtId="165" fontId="29" fillId="30" borderId="2" xfId="7" applyNumberFormat="1" applyFont="1" applyFill="1" applyBorder="1"/>
    <xf numFmtId="165" fontId="29" fillId="30" borderId="0" xfId="7" applyNumberFormat="1" applyFont="1" applyFill="1" applyBorder="1"/>
    <xf numFmtId="165" fontId="29" fillId="30" borderId="12" xfId="7" applyNumberFormat="1" applyFont="1" applyFill="1" applyBorder="1"/>
    <xf numFmtId="165" fontId="29" fillId="30" borderId="7" xfId="7" applyNumberFormat="1" applyFont="1" applyFill="1" applyBorder="1"/>
    <xf numFmtId="165" fontId="29" fillId="30" borderId="1" xfId="7" applyNumberFormat="1" applyFont="1" applyFill="1" applyBorder="1"/>
    <xf numFmtId="165" fontId="29" fillId="30" borderId="8" xfId="7" applyNumberFormat="1" applyFont="1" applyFill="1" applyBorder="1"/>
    <xf numFmtId="165" fontId="29" fillId="30" borderId="13" xfId="7" applyNumberFormat="1" applyFont="1" applyFill="1" applyBorder="1"/>
    <xf numFmtId="165" fontId="29" fillId="30" borderId="29" xfId="7" applyNumberFormat="1" applyFont="1" applyFill="1" applyBorder="1"/>
    <xf numFmtId="165" fontId="29" fillId="30" borderId="14" xfId="7" applyNumberFormat="1" applyFont="1" applyFill="1" applyBorder="1"/>
    <xf numFmtId="168" fontId="29" fillId="0" borderId="0" xfId="4" applyNumberFormat="1" applyFont="1" applyFill="1" applyBorder="1" applyAlignment="1">
      <alignment horizontal="right"/>
    </xf>
    <xf numFmtId="0" fontId="32" fillId="0" borderId="29" xfId="0" applyFont="1" applyBorder="1" applyAlignment="1">
      <alignment horizontal="center"/>
    </xf>
    <xf numFmtId="0" fontId="32" fillId="0" borderId="3" xfId="0" applyFont="1" applyBorder="1" applyAlignment="1">
      <alignment horizontal="center"/>
    </xf>
    <xf numFmtId="168" fontId="29" fillId="0" borderId="10" xfId="0" applyNumberFormat="1" applyFont="1" applyBorder="1"/>
    <xf numFmtId="165" fontId="32" fillId="0" borderId="3" xfId="2" applyNumberFormat="1" applyFont="1" applyBorder="1" applyAlignment="1">
      <alignment horizontal="center"/>
    </xf>
    <xf numFmtId="165" fontId="45" fillId="0" borderId="36" xfId="0" applyNumberFormat="1" applyFont="1" applyBorder="1" applyAlignment="1">
      <alignment horizontal="center"/>
    </xf>
    <xf numFmtId="10" fontId="45" fillId="0" borderId="16" xfId="0" applyNumberFormat="1" applyFont="1" applyBorder="1" applyAlignment="1">
      <alignment horizontal="center"/>
    </xf>
    <xf numFmtId="168" fontId="29" fillId="0" borderId="13" xfId="4" applyNumberFormat="1" applyFont="1" applyBorder="1" applyAlignment="1">
      <alignment horizontal="right"/>
    </xf>
    <xf numFmtId="168" fontId="29" fillId="0" borderId="29" xfId="4" applyNumberFormat="1" applyFont="1" applyBorder="1" applyAlignment="1">
      <alignment horizontal="right"/>
    </xf>
    <xf numFmtId="168" fontId="29" fillId="0" borderId="14" xfId="4" applyNumberFormat="1" applyFont="1" applyBorder="1" applyAlignment="1">
      <alignment horizontal="right"/>
    </xf>
    <xf numFmtId="0" fontId="49" fillId="0" borderId="0" xfId="0" applyFont="1" applyAlignment="1"/>
    <xf numFmtId="0" fontId="50" fillId="0" borderId="0" xfId="0" applyFont="1" applyAlignment="1"/>
    <xf numFmtId="0" fontId="47" fillId="0" borderId="0" xfId="0" applyFont="1" applyBorder="1" applyAlignment="1">
      <alignment wrapText="1"/>
    </xf>
    <xf numFmtId="0" fontId="47" fillId="0" borderId="0" xfId="0" applyFont="1" applyAlignment="1">
      <alignment wrapText="1"/>
    </xf>
    <xf numFmtId="178" fontId="47" fillId="0" borderId="0" xfId="0" applyNumberFormat="1" applyFont="1" applyBorder="1"/>
    <xf numFmtId="10" fontId="47" fillId="0" borderId="0" xfId="0" applyNumberFormat="1" applyFont="1" applyBorder="1"/>
    <xf numFmtId="9" fontId="47" fillId="0" borderId="0" xfId="0" applyNumberFormat="1" applyFont="1" applyBorder="1"/>
    <xf numFmtId="0" fontId="47" fillId="0" borderId="0" xfId="0" applyFont="1" applyBorder="1"/>
    <xf numFmtId="0" fontId="32" fillId="0" borderId="0" xfId="0" applyFont="1" applyFill="1" applyBorder="1" applyAlignment="1">
      <alignment horizontal="center"/>
    </xf>
    <xf numFmtId="0" fontId="32" fillId="0" borderId="12" xfId="0" applyFont="1" applyFill="1" applyBorder="1" applyAlignment="1">
      <alignment horizontal="center"/>
    </xf>
    <xf numFmtId="0" fontId="30" fillId="30" borderId="13" xfId="6" applyFont="1" applyFill="1" applyBorder="1" applyAlignment="1">
      <alignment horizontal="center"/>
    </xf>
    <xf numFmtId="0" fontId="30" fillId="30" borderId="29" xfId="6" applyFont="1" applyFill="1" applyBorder="1" applyAlignment="1">
      <alignment horizontal="center"/>
    </xf>
    <xf numFmtId="0" fontId="30" fillId="30" borderId="14" xfId="6" applyFont="1" applyFill="1" applyBorder="1" applyAlignment="1">
      <alignment horizontal="center"/>
    </xf>
    <xf numFmtId="0" fontId="32" fillId="0" borderId="13" xfId="0" applyFont="1" applyBorder="1" applyAlignment="1">
      <alignment horizontal="center"/>
    </xf>
    <xf numFmtId="0" fontId="32" fillId="0" borderId="29" xfId="0" applyFont="1" applyBorder="1" applyAlignment="1">
      <alignment horizontal="center"/>
    </xf>
    <xf numFmtId="0" fontId="32" fillId="0" borderId="14" xfId="0" applyFont="1" applyBorder="1" applyAlignment="1">
      <alignment horizontal="center"/>
    </xf>
    <xf numFmtId="0" fontId="38" fillId="30" borderId="65" xfId="0" applyFont="1" applyFill="1" applyBorder="1" applyAlignment="1">
      <alignment horizontal="center"/>
    </xf>
    <xf numFmtId="0" fontId="38" fillId="30" borderId="73" xfId="0" applyFont="1" applyFill="1" applyBorder="1" applyAlignment="1">
      <alignment horizontal="center"/>
    </xf>
    <xf numFmtId="0" fontId="38" fillId="30" borderId="66" xfId="0" applyFont="1" applyFill="1" applyBorder="1" applyAlignment="1">
      <alignment horizontal="center"/>
    </xf>
    <xf numFmtId="0" fontId="43" fillId="0" borderId="15" xfId="0" applyFont="1" applyBorder="1" applyAlignment="1">
      <alignment horizontal="center"/>
    </xf>
    <xf numFmtId="0" fontId="43" fillId="0" borderId="36" xfId="0" applyFont="1" applyBorder="1" applyAlignment="1">
      <alignment horizontal="center"/>
    </xf>
    <xf numFmtId="0" fontId="43" fillId="0" borderId="50" xfId="0" applyFont="1" applyBorder="1" applyAlignment="1">
      <alignment horizontal="center"/>
    </xf>
    <xf numFmtId="0" fontId="41" fillId="0" borderId="24" xfId="0" applyFont="1" applyBorder="1" applyAlignment="1">
      <alignment horizontal="center" vertical="center"/>
    </xf>
    <xf numFmtId="0" fontId="41" fillId="0" borderId="47" xfId="0" applyFont="1" applyBorder="1" applyAlignment="1">
      <alignment horizontal="center" vertical="center"/>
    </xf>
    <xf numFmtId="0" fontId="41" fillId="0" borderId="25" xfId="0" applyFont="1" applyBorder="1" applyAlignment="1">
      <alignment horizontal="center" vertical="center"/>
    </xf>
    <xf numFmtId="0" fontId="32" fillId="0" borderId="68" xfId="0" applyFont="1" applyFill="1" applyBorder="1" applyAlignment="1">
      <alignment horizontal="center"/>
    </xf>
    <xf numFmtId="0" fontId="32" fillId="0" borderId="67" xfId="0" applyFont="1" applyFill="1" applyBorder="1" applyAlignment="1">
      <alignment horizontal="center"/>
    </xf>
    <xf numFmtId="0" fontId="32" fillId="0" borderId="36" xfId="0" applyFont="1" applyFill="1" applyBorder="1" applyAlignment="1">
      <alignment horizontal="center" wrapText="1"/>
    </xf>
    <xf numFmtId="0" fontId="32" fillId="0" borderId="50" xfId="0" applyFont="1" applyFill="1" applyBorder="1" applyAlignment="1">
      <alignment horizontal="center" wrapText="1"/>
    </xf>
    <xf numFmtId="0" fontId="32" fillId="0" borderId="36" xfId="0" applyFont="1" applyBorder="1" applyAlignment="1">
      <alignment horizontal="center" wrapText="1"/>
    </xf>
    <xf numFmtId="0" fontId="32" fillId="0" borderId="50" xfId="0" applyFont="1" applyBorder="1" applyAlignment="1">
      <alignment horizontal="center" wrapText="1"/>
    </xf>
    <xf numFmtId="0" fontId="32" fillId="0" borderId="2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4" xfId="0" applyFont="1" applyFill="1" applyBorder="1" applyAlignment="1">
      <alignment horizontal="center" wrapText="1"/>
    </xf>
    <xf numFmtId="0" fontId="32" fillId="0" borderId="7" xfId="0" applyFont="1" applyFill="1" applyBorder="1" applyAlignment="1">
      <alignment horizontal="center" wrapText="1"/>
    </xf>
    <xf numFmtId="0" fontId="32" fillId="0" borderId="9" xfId="0" applyFont="1" applyFill="1" applyBorder="1" applyAlignment="1">
      <alignment horizontal="center" wrapText="1"/>
    </xf>
    <xf numFmtId="0" fontId="32" fillId="0" borderId="11" xfId="0" applyFont="1" applyFill="1" applyBorder="1" applyAlignment="1">
      <alignment horizontal="center" wrapText="1"/>
    </xf>
    <xf numFmtId="0" fontId="32" fillId="0" borderId="34" xfId="0" applyFont="1" applyFill="1" applyBorder="1" applyAlignment="1">
      <alignment horizontal="center" wrapText="1"/>
    </xf>
    <xf numFmtId="0" fontId="32" fillId="0" borderId="33" xfId="0" applyFont="1" applyFill="1" applyBorder="1" applyAlignment="1">
      <alignment horizontal="center" wrapText="1"/>
    </xf>
    <xf numFmtId="0" fontId="32" fillId="0" borderId="27" xfId="0" applyFont="1" applyFill="1" applyBorder="1" applyAlignment="1">
      <alignment horizontal="center" vertical="center" wrapText="1"/>
    </xf>
    <xf numFmtId="0" fontId="32" fillId="0" borderId="20" xfId="0" applyFont="1" applyFill="1" applyBorder="1" applyAlignment="1">
      <alignment horizontal="center" vertical="center" wrapText="1"/>
    </xf>
    <xf numFmtId="0" fontId="32" fillId="0" borderId="64"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69" xfId="0" applyFont="1" applyFill="1" applyBorder="1" applyAlignment="1">
      <alignment horizontal="center" vertical="center" wrapText="1"/>
    </xf>
    <xf numFmtId="0" fontId="32" fillId="0" borderId="70" xfId="0" applyFont="1" applyFill="1" applyBorder="1" applyAlignment="1">
      <alignment horizontal="center" vertical="center" wrapText="1"/>
    </xf>
    <xf numFmtId="0" fontId="32" fillId="0" borderId="28" xfId="0" applyFont="1" applyFill="1" applyBorder="1" applyAlignment="1">
      <alignment horizontal="center" vertical="center" wrapText="1"/>
    </xf>
    <xf numFmtId="0" fontId="29" fillId="0" borderId="10" xfId="0" applyFont="1" applyFill="1" applyBorder="1" applyAlignment="1">
      <alignment horizontal="center" vertical="center" textRotation="90" wrapText="1"/>
    </xf>
    <xf numFmtId="0" fontId="29" fillId="0" borderId="11" xfId="0" applyFont="1" applyFill="1" applyBorder="1" applyAlignment="1">
      <alignment horizontal="center" vertical="center" textRotation="90" wrapText="1"/>
    </xf>
    <xf numFmtId="0" fontId="29" fillId="0" borderId="9" xfId="0" applyFont="1" applyFill="1" applyBorder="1" applyAlignment="1">
      <alignment horizontal="center" vertical="center" textRotation="90" wrapText="1"/>
    </xf>
    <xf numFmtId="0" fontId="29" fillId="0" borderId="9" xfId="0" applyFont="1" applyFill="1" applyBorder="1" applyAlignment="1">
      <alignment horizontal="center" vertical="center" textRotation="90"/>
    </xf>
    <xf numFmtId="0" fontId="29" fillId="0" borderId="10" xfId="0" applyFont="1" applyFill="1" applyBorder="1" applyAlignment="1">
      <alignment horizontal="center" vertical="center" textRotation="90"/>
    </xf>
    <xf numFmtId="0" fontId="29" fillId="0" borderId="11" xfId="0" applyFont="1" applyFill="1" applyBorder="1" applyAlignment="1">
      <alignment horizontal="center" vertical="center" textRotation="90"/>
    </xf>
    <xf numFmtId="0" fontId="32" fillId="0" borderId="2" xfId="0" applyFont="1" applyFill="1" applyBorder="1" applyAlignment="1">
      <alignment horizontal="center"/>
    </xf>
    <xf numFmtId="0" fontId="32" fillId="0" borderId="0" xfId="0" applyFont="1" applyFill="1" applyBorder="1" applyAlignment="1">
      <alignment horizontal="center"/>
    </xf>
    <xf numFmtId="0" fontId="32" fillId="0" borderId="63" xfId="0" applyFont="1" applyBorder="1" applyAlignment="1">
      <alignment horizontal="center" wrapText="1"/>
    </xf>
    <xf numFmtId="0" fontId="32" fillId="0" borderId="58" xfId="0" applyFont="1" applyBorder="1" applyAlignment="1">
      <alignment horizontal="center" wrapText="1"/>
    </xf>
    <xf numFmtId="0" fontId="32" fillId="0" borderId="54" xfId="0" applyFont="1" applyBorder="1" applyAlignment="1">
      <alignment horizontal="center" wrapText="1"/>
    </xf>
    <xf numFmtId="0" fontId="32" fillId="0" borderId="55" xfId="0" applyFont="1" applyBorder="1" applyAlignment="1">
      <alignment horizontal="center" wrapText="1"/>
    </xf>
    <xf numFmtId="0" fontId="32" fillId="0" borderId="13" xfId="0" applyFont="1" applyFill="1" applyBorder="1" applyAlignment="1">
      <alignment horizontal="center"/>
    </xf>
    <xf numFmtId="0" fontId="32" fillId="0" borderId="29" xfId="0" applyFont="1" applyFill="1" applyBorder="1" applyAlignment="1">
      <alignment horizontal="center"/>
    </xf>
    <xf numFmtId="0" fontId="32" fillId="0" borderId="14" xfId="0" applyFont="1" applyFill="1" applyBorder="1" applyAlignment="1">
      <alignment horizontal="center"/>
    </xf>
    <xf numFmtId="0" fontId="29" fillId="0" borderId="9"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29" fillId="0" borderId="11" xfId="0" applyFont="1" applyBorder="1" applyAlignment="1">
      <alignment horizontal="center" vertical="center" textRotation="90" wrapText="1"/>
    </xf>
    <xf numFmtId="0" fontId="29" fillId="0" borderId="9" xfId="0" applyFont="1" applyBorder="1" applyAlignment="1">
      <alignment horizontal="center" vertical="center" textRotation="90"/>
    </xf>
    <xf numFmtId="0" fontId="29" fillId="0" borderId="10" xfId="0" applyFont="1" applyBorder="1" applyAlignment="1">
      <alignment horizontal="center" vertical="center" textRotation="90"/>
    </xf>
    <xf numFmtId="0" fontId="29" fillId="0" borderId="11" xfId="0" applyFont="1" applyBorder="1" applyAlignment="1">
      <alignment horizontal="center" vertical="center" textRotation="90"/>
    </xf>
    <xf numFmtId="0" fontId="32" fillId="0" borderId="12" xfId="0" applyFont="1" applyFill="1" applyBorder="1" applyAlignment="1">
      <alignment horizontal="center"/>
    </xf>
    <xf numFmtId="0" fontId="30" fillId="28" borderId="13" xfId="6" applyFont="1" applyFill="1" applyBorder="1" applyAlignment="1">
      <alignment horizontal="center"/>
    </xf>
    <xf numFmtId="0" fontId="30" fillId="28" borderId="29" xfId="6" applyFont="1" applyFill="1" applyBorder="1" applyAlignment="1">
      <alignment horizontal="center"/>
    </xf>
    <xf numFmtId="0" fontId="30" fillId="28" borderId="14" xfId="6" applyFont="1" applyFill="1" applyBorder="1" applyAlignment="1">
      <alignment horizontal="center"/>
    </xf>
    <xf numFmtId="0" fontId="38" fillId="28" borderId="65" xfId="0" applyFont="1" applyFill="1" applyBorder="1" applyAlignment="1">
      <alignment horizontal="center"/>
    </xf>
    <xf numFmtId="0" fontId="38" fillId="28" borderId="73" xfId="0" applyFont="1" applyFill="1" applyBorder="1" applyAlignment="1">
      <alignment horizontal="center"/>
    </xf>
    <xf numFmtId="0" fontId="38" fillId="28" borderId="66" xfId="0" applyFont="1" applyFill="1" applyBorder="1" applyAlignment="1">
      <alignment horizontal="center"/>
    </xf>
    <xf numFmtId="0" fontId="32" fillId="0" borderId="9" xfId="0" applyFont="1" applyBorder="1" applyAlignment="1">
      <alignment horizontal="left"/>
    </xf>
    <xf numFmtId="0" fontId="32" fillId="0" borderId="11" xfId="0" applyFont="1" applyBorder="1" applyAlignment="1">
      <alignment horizontal="left"/>
    </xf>
    <xf numFmtId="0" fontId="38" fillId="24" borderId="0" xfId="0" applyFont="1" applyFill="1" applyAlignment="1">
      <alignment horizontal="center"/>
    </xf>
    <xf numFmtId="176" fontId="47" fillId="0" borderId="0" xfId="2" applyNumberFormat="1" applyFont="1" applyBorder="1"/>
    <xf numFmtId="179" fontId="29" fillId="0" borderId="0" xfId="1185" applyNumberFormat="1" applyFont="1" applyBorder="1"/>
    <xf numFmtId="179" fontId="47" fillId="0" borderId="0" xfId="0" applyNumberFormat="1" applyFont="1" applyBorder="1"/>
    <xf numFmtId="0" fontId="49" fillId="25" borderId="19" xfId="0" applyFont="1" applyFill="1" applyBorder="1" applyAlignment="1">
      <alignment horizontal="center"/>
    </xf>
    <xf numFmtId="0" fontId="49" fillId="25" borderId="0" xfId="0" applyFont="1" applyFill="1" applyBorder="1" applyAlignment="1">
      <alignment horizontal="center"/>
    </xf>
    <xf numFmtId="0" fontId="49" fillId="25" borderId="0" xfId="0" applyFont="1" applyFill="1" applyBorder="1" applyAlignment="1">
      <alignment horizontal="center"/>
    </xf>
    <xf numFmtId="0" fontId="49" fillId="0" borderId="0" xfId="0" applyFont="1" applyAlignment="1">
      <alignment horizontal="center"/>
    </xf>
    <xf numFmtId="0" fontId="32" fillId="0" borderId="0" xfId="0" applyFont="1" applyFill="1" applyAlignment="1">
      <alignment horizontal="center"/>
    </xf>
    <xf numFmtId="0" fontId="32" fillId="0" borderId="0" xfId="0" applyFont="1" applyFill="1" applyAlignment="1">
      <alignment horizontal="center"/>
    </xf>
    <xf numFmtId="0" fontId="32" fillId="0" borderId="0" xfId="0" applyFont="1" applyAlignment="1">
      <alignment horizontal="center"/>
    </xf>
    <xf numFmtId="0" fontId="47" fillId="0" borderId="0" xfId="0" applyFont="1" applyFill="1"/>
    <xf numFmtId="0" fontId="29" fillId="0" borderId="1" xfId="0" applyFont="1" applyBorder="1"/>
    <xf numFmtId="0" fontId="32" fillId="0" borderId="0" xfId="0" applyFont="1"/>
    <xf numFmtId="9" fontId="29" fillId="0" borderId="50" xfId="0" applyNumberFormat="1" applyFont="1" applyBorder="1" applyAlignment="1">
      <alignment horizontal="center"/>
    </xf>
    <xf numFmtId="9" fontId="29" fillId="0" borderId="16" xfId="0" applyNumberFormat="1" applyFont="1" applyBorder="1" applyAlignment="1">
      <alignment horizontal="center"/>
    </xf>
    <xf numFmtId="9" fontId="29" fillId="0" borderId="0" xfId="0" applyNumberFormat="1" applyFont="1" applyBorder="1" applyAlignment="1">
      <alignment horizontal="center"/>
    </xf>
    <xf numFmtId="0" fontId="32" fillId="0" borderId="5" xfId="0" applyFont="1" applyBorder="1"/>
    <xf numFmtId="170" fontId="29" fillId="0" borderId="0" xfId="0" applyNumberFormat="1" applyFont="1"/>
    <xf numFmtId="170" fontId="29" fillId="0" borderId="0" xfId="0" applyNumberFormat="1" applyFont="1" applyFill="1"/>
    <xf numFmtId="0" fontId="47" fillId="0" borderId="0" xfId="0" applyFont="1" applyFill="1" applyBorder="1"/>
    <xf numFmtId="166" fontId="29" fillId="0" borderId="0" xfId="0" applyNumberFormat="1" applyFont="1"/>
    <xf numFmtId="43" fontId="32" fillId="0" borderId="0" xfId="0" applyNumberFormat="1" applyFont="1" applyBorder="1"/>
    <xf numFmtId="0" fontId="48" fillId="0" borderId="13" xfId="0" applyFont="1" applyFill="1" applyBorder="1" applyAlignment="1">
      <alignment horizontal="center"/>
    </xf>
    <xf numFmtId="0" fontId="48" fillId="0" borderId="29" xfId="0" applyFont="1" applyFill="1" applyBorder="1" applyAlignment="1">
      <alignment horizontal="center"/>
    </xf>
    <xf numFmtId="0" fontId="48" fillId="0" borderId="14" xfId="0" applyFont="1" applyFill="1" applyBorder="1" applyAlignment="1">
      <alignment horizontal="center"/>
    </xf>
    <xf numFmtId="0" fontId="48" fillId="0" borderId="0" xfId="0" applyFont="1" applyFill="1" applyBorder="1" applyAlignment="1">
      <alignment horizontal="center"/>
    </xf>
    <xf numFmtId="9" fontId="29" fillId="0" borderId="12" xfId="2" applyFont="1" applyBorder="1"/>
    <xf numFmtId="9" fontId="29" fillId="0" borderId="8" xfId="2" applyFont="1" applyBorder="1"/>
    <xf numFmtId="0" fontId="49" fillId="0" borderId="0" xfId="0" applyFont="1" applyBorder="1" applyAlignment="1">
      <alignment horizontal="center"/>
    </xf>
    <xf numFmtId="0" fontId="32" fillId="0" borderId="37" xfId="0" applyFont="1" applyBorder="1" applyAlignment="1">
      <alignment horizontal="center"/>
    </xf>
    <xf numFmtId="166" fontId="29" fillId="0" borderId="0" xfId="0" applyNumberFormat="1" applyFont="1" applyBorder="1"/>
    <xf numFmtId="43" fontId="29" fillId="0" borderId="0" xfId="0" applyNumberFormat="1" applyFont="1"/>
    <xf numFmtId="166" fontId="29" fillId="26" borderId="0" xfId="1" applyNumberFormat="1" applyFont="1" applyFill="1" applyBorder="1"/>
    <xf numFmtId="165" fontId="29" fillId="0" borderId="0" xfId="2" applyNumberFormat="1" applyFont="1" applyAlignment="1">
      <alignment horizontal="right"/>
    </xf>
    <xf numFmtId="165" fontId="29" fillId="0" borderId="0" xfId="2" applyNumberFormat="1" applyFont="1" applyBorder="1" applyAlignment="1">
      <alignment horizontal="right"/>
    </xf>
    <xf numFmtId="165" fontId="29" fillId="0" borderId="0" xfId="2" applyNumberFormat="1" applyFont="1"/>
    <xf numFmtId="0" fontId="32" fillId="0" borderId="4" xfId="0" applyFont="1" applyBorder="1" applyAlignment="1">
      <alignment horizontal="center"/>
    </xf>
    <xf numFmtId="0" fontId="32" fillId="0" borderId="5" xfId="0" applyFont="1" applyBorder="1" applyAlignment="1">
      <alignment horizontal="center"/>
    </xf>
    <xf numFmtId="0" fontId="32" fillId="0" borderId="6" xfId="0" applyFont="1" applyBorder="1" applyAlignment="1">
      <alignment horizontal="center"/>
    </xf>
    <xf numFmtId="9" fontId="29" fillId="0" borderId="6" xfId="2" applyFont="1" applyBorder="1" applyAlignment="1">
      <alignment horizontal="right"/>
    </xf>
    <xf numFmtId="9" fontId="29" fillId="0" borderId="12" xfId="2" applyFont="1" applyBorder="1" applyAlignment="1">
      <alignment horizontal="right"/>
    </xf>
    <xf numFmtId="9" fontId="29" fillId="0" borderId="12" xfId="2" applyFont="1" applyFill="1" applyBorder="1"/>
    <xf numFmtId="9" fontId="32" fillId="0" borderId="12" xfId="2" applyFont="1" applyBorder="1" applyAlignment="1">
      <alignment horizontal="right"/>
    </xf>
    <xf numFmtId="9" fontId="32" fillId="0" borderId="8" xfId="2" applyFont="1" applyBorder="1" applyAlignment="1">
      <alignment horizontal="right"/>
    </xf>
    <xf numFmtId="0" fontId="30" fillId="28" borderId="13" xfId="0" applyFont="1" applyFill="1" applyBorder="1" applyAlignment="1">
      <alignment horizontal="center"/>
    </xf>
    <xf numFmtId="0" fontId="30" fillId="28" borderId="29" xfId="0" applyFont="1" applyFill="1" applyBorder="1" applyAlignment="1">
      <alignment horizontal="center"/>
    </xf>
    <xf numFmtId="0" fontId="30" fillId="28" borderId="14" xfId="0" applyFont="1" applyFill="1" applyBorder="1" applyAlignment="1">
      <alignment horizontal="center"/>
    </xf>
    <xf numFmtId="0" fontId="30" fillId="24" borderId="0" xfId="0" applyFont="1" applyFill="1" applyAlignment="1">
      <alignment horizontal="center"/>
    </xf>
    <xf numFmtId="0" fontId="50" fillId="0" borderId="0" xfId="0" applyFont="1" applyAlignment="1">
      <alignment horizontal="center"/>
    </xf>
    <xf numFmtId="0" fontId="51" fillId="0" borderId="0" xfId="0" applyFont="1"/>
    <xf numFmtId="0" fontId="52" fillId="0" borderId="0" xfId="0" applyFont="1" applyAlignment="1">
      <alignment horizontal="center" vertical="center" wrapText="1"/>
    </xf>
    <xf numFmtId="0" fontId="52" fillId="0" borderId="0" xfId="0" applyFont="1" applyAlignment="1">
      <alignment horizontal="center" vertical="center"/>
    </xf>
    <xf numFmtId="0" fontId="52" fillId="0" borderId="0" xfId="0" applyFont="1" applyFill="1" applyAlignment="1">
      <alignment horizontal="center" vertical="center" wrapText="1"/>
    </xf>
    <xf numFmtId="0" fontId="52" fillId="0" borderId="0" xfId="0" applyFont="1" applyAlignment="1">
      <alignment horizontal="center" vertical="center"/>
    </xf>
    <xf numFmtId="0" fontId="45" fillId="0" borderId="0" xfId="0" applyFont="1"/>
    <xf numFmtId="0" fontId="52" fillId="0" borderId="1" xfId="0" applyFont="1" applyBorder="1" applyAlignment="1">
      <alignment horizontal="center" vertical="center" wrapText="1"/>
    </xf>
    <xf numFmtId="0" fontId="52" fillId="0" borderId="1" xfId="0" applyFont="1" applyBorder="1" applyAlignment="1">
      <alignment horizontal="center" vertical="center"/>
    </xf>
    <xf numFmtId="0" fontId="52" fillId="0" borderId="1" xfId="0" applyFont="1" applyFill="1" applyBorder="1" applyAlignment="1">
      <alignment horizontal="center" vertical="center" wrapText="1"/>
    </xf>
    <xf numFmtId="0" fontId="52" fillId="0" borderId="0" xfId="0" applyFont="1" applyBorder="1" applyAlignment="1">
      <alignment horizontal="center" vertical="center"/>
    </xf>
    <xf numFmtId="9" fontId="32" fillId="0" borderId="68" xfId="0" applyNumberFormat="1" applyFont="1" applyBorder="1" applyAlignment="1">
      <alignment horizontal="center"/>
    </xf>
    <xf numFmtId="9" fontId="32" fillId="0" borderId="67" xfId="0" applyNumberFormat="1" applyFont="1" applyBorder="1" applyAlignment="1">
      <alignment horizontal="center"/>
    </xf>
    <xf numFmtId="179" fontId="29" fillId="0" borderId="34" xfId="0" applyNumberFormat="1" applyFont="1" applyBorder="1"/>
    <xf numFmtId="9" fontId="32" fillId="0" borderId="19" xfId="0" applyNumberFormat="1" applyFont="1" applyBorder="1" applyAlignment="1">
      <alignment horizontal="center"/>
    </xf>
    <xf numFmtId="0" fontId="47" fillId="0" borderId="0" xfId="0" applyFont="1" applyBorder="1" applyAlignment="1">
      <alignment horizontal="center"/>
    </xf>
    <xf numFmtId="179" fontId="29" fillId="0" borderId="30" xfId="0" applyNumberFormat="1" applyFont="1" applyBorder="1"/>
    <xf numFmtId="165" fontId="32" fillId="0" borderId="0" xfId="2" applyNumberFormat="1" applyFont="1" applyAlignment="1">
      <alignment horizontal="center"/>
    </xf>
    <xf numFmtId="5" fontId="47" fillId="0" borderId="0" xfId="0" applyNumberFormat="1" applyFont="1" applyBorder="1"/>
    <xf numFmtId="179" fontId="29" fillId="0" borderId="34" xfId="2" applyNumberFormat="1" applyFont="1" applyBorder="1"/>
    <xf numFmtId="179" fontId="29" fillId="0" borderId="30" xfId="2" applyNumberFormat="1" applyFont="1" applyBorder="1"/>
    <xf numFmtId="165" fontId="47" fillId="0" borderId="0" xfId="0" applyNumberFormat="1" applyFont="1"/>
    <xf numFmtId="7" fontId="47" fillId="0" borderId="0" xfId="0" applyNumberFormat="1" applyFont="1" applyBorder="1"/>
    <xf numFmtId="5" fontId="47" fillId="0" borderId="9" xfId="0" applyNumberFormat="1" applyFont="1" applyBorder="1"/>
    <xf numFmtId="0" fontId="47" fillId="0" borderId="5" xfId="0" applyFont="1" applyBorder="1" applyAlignment="1">
      <alignment wrapText="1"/>
    </xf>
    <xf numFmtId="0" fontId="47" fillId="0" borderId="0" xfId="0" applyFont="1" applyAlignment="1"/>
    <xf numFmtId="0" fontId="47" fillId="0" borderId="0" xfId="0" applyFont="1" applyAlignment="1">
      <alignment horizontal="left" wrapText="1"/>
    </xf>
    <xf numFmtId="7" fontId="47" fillId="0" borderId="0" xfId="0" applyNumberFormat="1" applyFont="1" applyAlignment="1">
      <alignment horizontal="left" wrapText="1"/>
    </xf>
    <xf numFmtId="0" fontId="46" fillId="24" borderId="65" xfId="0" applyFont="1" applyFill="1" applyBorder="1" applyAlignment="1">
      <alignment horizontal="center"/>
    </xf>
    <xf numFmtId="0" fontId="46" fillId="24" borderId="73" xfId="0" applyFont="1" applyFill="1" applyBorder="1" applyAlignment="1">
      <alignment horizontal="center"/>
    </xf>
    <xf numFmtId="0" fontId="46" fillId="24" borderId="66" xfId="0" applyFont="1" applyFill="1" applyBorder="1" applyAlignment="1">
      <alignment horizontal="center"/>
    </xf>
  </cellXfs>
  <cellStyles count="1186">
    <cellStyle name="20% - Accent1 2" xfId="10"/>
    <cellStyle name="20% - Accent1 2 2" xfId="11"/>
    <cellStyle name="20% - Accent1 2 3" xfId="12"/>
    <cellStyle name="20% - Accent1 2 4" xfId="13"/>
    <cellStyle name="20% - Accent1 3" xfId="14"/>
    <cellStyle name="20% - Accent1 3 2" xfId="15"/>
    <cellStyle name="20% - Accent1 3 3" xfId="16"/>
    <cellStyle name="20% - Accent1 3 4" xfId="17"/>
    <cellStyle name="20% - Accent1 4" xfId="18"/>
    <cellStyle name="20% - Accent1 4 2" xfId="19"/>
    <cellStyle name="20% - Accent1 4 3" xfId="20"/>
    <cellStyle name="20% - Accent1 4 4" xfId="21"/>
    <cellStyle name="20% - Accent1 5" xfId="22"/>
    <cellStyle name="20% - Accent1 5 2" xfId="23"/>
    <cellStyle name="20% - Accent1 5 3" xfId="24"/>
    <cellStyle name="20% - Accent1 5 4" xfId="25"/>
    <cellStyle name="20% - Accent1 6" xfId="26"/>
    <cellStyle name="20% - Accent1 6 2" xfId="27"/>
    <cellStyle name="20% - Accent1 6 3" xfId="28"/>
    <cellStyle name="20% - Accent1 6 4" xfId="29"/>
    <cellStyle name="20% - Accent1 7" xfId="30"/>
    <cellStyle name="20% - Accent1 7 2" xfId="31"/>
    <cellStyle name="20% - Accent1 7 3" xfId="32"/>
    <cellStyle name="20% - Accent1 7 4" xfId="33"/>
    <cellStyle name="20% - Accent1 8" xfId="34"/>
    <cellStyle name="20% - Accent2 2" xfId="35"/>
    <cellStyle name="20% - Accent2 2 2" xfId="36"/>
    <cellStyle name="20% - Accent2 2 3" xfId="37"/>
    <cellStyle name="20% - Accent2 2 4" xfId="38"/>
    <cellStyle name="20% - Accent2 3" xfId="39"/>
    <cellStyle name="20% - Accent2 3 2" xfId="40"/>
    <cellStyle name="20% - Accent2 3 3" xfId="41"/>
    <cellStyle name="20% - Accent2 3 4" xfId="42"/>
    <cellStyle name="20% - Accent2 4" xfId="43"/>
    <cellStyle name="20% - Accent2 4 2" xfId="44"/>
    <cellStyle name="20% - Accent2 4 3" xfId="45"/>
    <cellStyle name="20% - Accent2 4 4" xfId="46"/>
    <cellStyle name="20% - Accent2 5" xfId="47"/>
    <cellStyle name="20% - Accent2 5 2" xfId="48"/>
    <cellStyle name="20% - Accent2 5 3" xfId="49"/>
    <cellStyle name="20% - Accent2 5 4" xfId="50"/>
    <cellStyle name="20% - Accent2 6" xfId="51"/>
    <cellStyle name="20% - Accent2 6 2" xfId="52"/>
    <cellStyle name="20% - Accent2 6 3" xfId="53"/>
    <cellStyle name="20% - Accent2 6 4" xfId="54"/>
    <cellStyle name="20% - Accent2 7" xfId="55"/>
    <cellStyle name="20% - Accent2 7 2" xfId="56"/>
    <cellStyle name="20% - Accent2 7 3" xfId="57"/>
    <cellStyle name="20% - Accent2 7 4" xfId="58"/>
    <cellStyle name="20% - Accent2 8" xfId="59"/>
    <cellStyle name="20% - Accent3 2" xfId="60"/>
    <cellStyle name="20% - Accent3 2 2" xfId="61"/>
    <cellStyle name="20% - Accent3 2 3" xfId="62"/>
    <cellStyle name="20% - Accent3 2 4" xfId="63"/>
    <cellStyle name="20% - Accent3 3" xfId="64"/>
    <cellStyle name="20% - Accent3 3 2" xfId="65"/>
    <cellStyle name="20% - Accent3 3 3" xfId="66"/>
    <cellStyle name="20% - Accent3 3 4" xfId="67"/>
    <cellStyle name="20% - Accent3 4" xfId="68"/>
    <cellStyle name="20% - Accent3 4 2" xfId="69"/>
    <cellStyle name="20% - Accent3 4 3" xfId="70"/>
    <cellStyle name="20% - Accent3 4 4" xfId="71"/>
    <cellStyle name="20% - Accent3 5" xfId="72"/>
    <cellStyle name="20% - Accent3 5 2" xfId="73"/>
    <cellStyle name="20% - Accent3 5 3" xfId="74"/>
    <cellStyle name="20% - Accent3 5 4" xfId="75"/>
    <cellStyle name="20% - Accent3 6" xfId="76"/>
    <cellStyle name="20% - Accent3 6 2" xfId="77"/>
    <cellStyle name="20% - Accent3 6 3" xfId="78"/>
    <cellStyle name="20% - Accent3 6 4" xfId="79"/>
    <cellStyle name="20% - Accent3 7" xfId="80"/>
    <cellStyle name="20% - Accent3 7 2" xfId="81"/>
    <cellStyle name="20% - Accent3 7 3" xfId="82"/>
    <cellStyle name="20% - Accent3 7 4" xfId="83"/>
    <cellStyle name="20% - Accent3 8" xfId="84"/>
    <cellStyle name="20% - Accent4 2" xfId="85"/>
    <cellStyle name="20% - Accent4 2 2" xfId="86"/>
    <cellStyle name="20% - Accent4 2 3" xfId="87"/>
    <cellStyle name="20% - Accent4 2 4" xfId="88"/>
    <cellStyle name="20% - Accent4 3" xfId="89"/>
    <cellStyle name="20% - Accent4 3 2" xfId="90"/>
    <cellStyle name="20% - Accent4 3 3" xfId="91"/>
    <cellStyle name="20% - Accent4 3 4" xfId="92"/>
    <cellStyle name="20% - Accent4 4" xfId="93"/>
    <cellStyle name="20% - Accent4 4 2" xfId="94"/>
    <cellStyle name="20% - Accent4 4 3" xfId="95"/>
    <cellStyle name="20% - Accent4 4 4" xfId="96"/>
    <cellStyle name="20% - Accent4 5" xfId="97"/>
    <cellStyle name="20% - Accent4 5 2" xfId="98"/>
    <cellStyle name="20% - Accent4 5 3" xfId="99"/>
    <cellStyle name="20% - Accent4 5 4" xfId="100"/>
    <cellStyle name="20% - Accent4 6" xfId="101"/>
    <cellStyle name="20% - Accent4 6 2" xfId="102"/>
    <cellStyle name="20% - Accent4 6 3" xfId="103"/>
    <cellStyle name="20% - Accent4 6 4" xfId="104"/>
    <cellStyle name="20% - Accent4 7" xfId="105"/>
    <cellStyle name="20% - Accent4 7 2" xfId="106"/>
    <cellStyle name="20% - Accent4 7 3" xfId="107"/>
    <cellStyle name="20% - Accent4 7 4" xfId="108"/>
    <cellStyle name="20% - Accent4 8" xfId="109"/>
    <cellStyle name="20% - Accent5 2" xfId="110"/>
    <cellStyle name="20% - Accent5 2 2" xfId="111"/>
    <cellStyle name="20% - Accent5 2 3" xfId="112"/>
    <cellStyle name="20% - Accent5 2 4" xfId="113"/>
    <cellStyle name="20% - Accent5 3" xfId="114"/>
    <cellStyle name="20% - Accent5 3 2" xfId="115"/>
    <cellStyle name="20% - Accent5 3 3" xfId="116"/>
    <cellStyle name="20% - Accent5 3 4" xfId="117"/>
    <cellStyle name="20% - Accent5 4" xfId="118"/>
    <cellStyle name="20% - Accent5 4 2" xfId="119"/>
    <cellStyle name="20% - Accent5 4 3" xfId="120"/>
    <cellStyle name="20% - Accent5 4 4" xfId="121"/>
    <cellStyle name="20% - Accent5 5" xfId="122"/>
    <cellStyle name="20% - Accent5 5 2" xfId="123"/>
    <cellStyle name="20% - Accent5 5 3" xfId="124"/>
    <cellStyle name="20% - Accent5 5 4" xfId="125"/>
    <cellStyle name="20% - Accent5 6" xfId="126"/>
    <cellStyle name="20% - Accent5 6 2" xfId="127"/>
    <cellStyle name="20% - Accent5 6 3" xfId="128"/>
    <cellStyle name="20% - Accent5 6 4" xfId="129"/>
    <cellStyle name="20% - Accent5 7" xfId="130"/>
    <cellStyle name="20% - Accent5 7 2" xfId="131"/>
    <cellStyle name="20% - Accent5 7 3" xfId="132"/>
    <cellStyle name="20% - Accent5 7 4" xfId="133"/>
    <cellStyle name="20% - Accent5 8" xfId="134"/>
    <cellStyle name="20% - Accent6 2" xfId="135"/>
    <cellStyle name="20% - Accent6 2 2" xfId="136"/>
    <cellStyle name="20% - Accent6 2 3" xfId="137"/>
    <cellStyle name="20% - Accent6 2 4" xfId="138"/>
    <cellStyle name="20% - Accent6 3" xfId="139"/>
    <cellStyle name="20% - Accent6 3 2" xfId="140"/>
    <cellStyle name="20% - Accent6 3 3" xfId="141"/>
    <cellStyle name="20% - Accent6 3 4" xfId="142"/>
    <cellStyle name="20% - Accent6 4" xfId="143"/>
    <cellStyle name="20% - Accent6 4 2" xfId="144"/>
    <cellStyle name="20% - Accent6 4 3" xfId="145"/>
    <cellStyle name="20% - Accent6 4 4" xfId="146"/>
    <cellStyle name="20% - Accent6 5" xfId="147"/>
    <cellStyle name="20% - Accent6 5 2" xfId="148"/>
    <cellStyle name="20% - Accent6 5 3" xfId="149"/>
    <cellStyle name="20% - Accent6 5 4" xfId="150"/>
    <cellStyle name="20% - Accent6 6" xfId="151"/>
    <cellStyle name="20% - Accent6 6 2" xfId="152"/>
    <cellStyle name="20% - Accent6 6 3" xfId="153"/>
    <cellStyle name="20% - Accent6 6 4" xfId="154"/>
    <cellStyle name="20% - Accent6 7" xfId="155"/>
    <cellStyle name="20% - Accent6 7 2" xfId="156"/>
    <cellStyle name="20% - Accent6 7 3" xfId="157"/>
    <cellStyle name="20% - Accent6 7 4" xfId="158"/>
    <cellStyle name="20% - Accent6 8" xfId="159"/>
    <cellStyle name="40% - Accent1 2" xfId="160"/>
    <cellStyle name="40% - Accent1 2 2" xfId="161"/>
    <cellStyle name="40% - Accent1 2 3" xfId="162"/>
    <cellStyle name="40% - Accent1 2 4" xfId="163"/>
    <cellStyle name="40% - Accent1 3" xfId="164"/>
    <cellStyle name="40% - Accent1 3 2" xfId="165"/>
    <cellStyle name="40% - Accent1 3 3" xfId="166"/>
    <cellStyle name="40% - Accent1 3 4" xfId="167"/>
    <cellStyle name="40% - Accent1 4" xfId="168"/>
    <cellStyle name="40% - Accent1 4 2" xfId="169"/>
    <cellStyle name="40% - Accent1 4 3" xfId="170"/>
    <cellStyle name="40% - Accent1 4 4" xfId="171"/>
    <cellStyle name="40% - Accent1 5" xfId="172"/>
    <cellStyle name="40% - Accent1 5 2" xfId="173"/>
    <cellStyle name="40% - Accent1 5 3" xfId="174"/>
    <cellStyle name="40% - Accent1 5 4" xfId="175"/>
    <cellStyle name="40% - Accent1 6" xfId="176"/>
    <cellStyle name="40% - Accent1 6 2" xfId="177"/>
    <cellStyle name="40% - Accent1 6 3" xfId="178"/>
    <cellStyle name="40% - Accent1 6 4" xfId="179"/>
    <cellStyle name="40% - Accent1 7" xfId="180"/>
    <cellStyle name="40% - Accent1 7 2" xfId="181"/>
    <cellStyle name="40% - Accent1 7 3" xfId="182"/>
    <cellStyle name="40% - Accent1 7 4" xfId="183"/>
    <cellStyle name="40% - Accent1 8" xfId="184"/>
    <cellStyle name="40% - Accent2 2" xfId="185"/>
    <cellStyle name="40% - Accent2 2 2" xfId="186"/>
    <cellStyle name="40% - Accent2 2 3" xfId="187"/>
    <cellStyle name="40% - Accent2 2 4" xfId="188"/>
    <cellStyle name="40% - Accent2 3" xfId="189"/>
    <cellStyle name="40% - Accent2 3 2" xfId="190"/>
    <cellStyle name="40% - Accent2 3 3" xfId="191"/>
    <cellStyle name="40% - Accent2 3 4" xfId="192"/>
    <cellStyle name="40% - Accent2 4" xfId="193"/>
    <cellStyle name="40% - Accent2 4 2" xfId="194"/>
    <cellStyle name="40% - Accent2 4 3" xfId="195"/>
    <cellStyle name="40% - Accent2 4 4" xfId="196"/>
    <cellStyle name="40% - Accent2 5" xfId="197"/>
    <cellStyle name="40% - Accent2 5 2" xfId="198"/>
    <cellStyle name="40% - Accent2 5 3" xfId="199"/>
    <cellStyle name="40% - Accent2 5 4" xfId="200"/>
    <cellStyle name="40% - Accent2 6" xfId="201"/>
    <cellStyle name="40% - Accent2 6 2" xfId="202"/>
    <cellStyle name="40% - Accent2 6 3" xfId="203"/>
    <cellStyle name="40% - Accent2 6 4" xfId="204"/>
    <cellStyle name="40% - Accent2 7" xfId="205"/>
    <cellStyle name="40% - Accent2 7 2" xfId="206"/>
    <cellStyle name="40% - Accent2 7 3" xfId="207"/>
    <cellStyle name="40% - Accent2 7 4" xfId="208"/>
    <cellStyle name="40% - Accent2 8" xfId="209"/>
    <cellStyle name="40% - Accent3 2" xfId="210"/>
    <cellStyle name="40% - Accent3 2 2" xfId="211"/>
    <cellStyle name="40% - Accent3 2 3" xfId="212"/>
    <cellStyle name="40% - Accent3 2 4" xfId="213"/>
    <cellStyle name="40% - Accent3 3" xfId="214"/>
    <cellStyle name="40% - Accent3 3 2" xfId="215"/>
    <cellStyle name="40% - Accent3 3 3" xfId="216"/>
    <cellStyle name="40% - Accent3 3 4" xfId="217"/>
    <cellStyle name="40% - Accent3 4" xfId="218"/>
    <cellStyle name="40% - Accent3 4 2" xfId="219"/>
    <cellStyle name="40% - Accent3 4 3" xfId="220"/>
    <cellStyle name="40% - Accent3 4 4" xfId="221"/>
    <cellStyle name="40% - Accent3 5" xfId="222"/>
    <cellStyle name="40% - Accent3 5 2" xfId="223"/>
    <cellStyle name="40% - Accent3 5 3" xfId="224"/>
    <cellStyle name="40% - Accent3 5 4" xfId="225"/>
    <cellStyle name="40% - Accent3 6" xfId="226"/>
    <cellStyle name="40% - Accent3 6 2" xfId="227"/>
    <cellStyle name="40% - Accent3 6 3" xfId="228"/>
    <cellStyle name="40% - Accent3 6 4" xfId="229"/>
    <cellStyle name="40% - Accent3 7" xfId="230"/>
    <cellStyle name="40% - Accent3 7 2" xfId="231"/>
    <cellStyle name="40% - Accent3 7 3" xfId="232"/>
    <cellStyle name="40% - Accent3 7 4" xfId="233"/>
    <cellStyle name="40% - Accent3 8" xfId="234"/>
    <cellStyle name="40% - Accent4 2" xfId="235"/>
    <cellStyle name="40% - Accent4 2 2" xfId="236"/>
    <cellStyle name="40% - Accent4 2 3" xfId="237"/>
    <cellStyle name="40% - Accent4 2 4" xfId="238"/>
    <cellStyle name="40% - Accent4 3" xfId="239"/>
    <cellStyle name="40% - Accent4 3 2" xfId="240"/>
    <cellStyle name="40% - Accent4 3 3" xfId="241"/>
    <cellStyle name="40% - Accent4 3 4" xfId="242"/>
    <cellStyle name="40% - Accent4 4" xfId="243"/>
    <cellStyle name="40% - Accent4 4 2" xfId="244"/>
    <cellStyle name="40% - Accent4 4 3" xfId="245"/>
    <cellStyle name="40% - Accent4 4 4" xfId="246"/>
    <cellStyle name="40% - Accent4 5" xfId="247"/>
    <cellStyle name="40% - Accent4 5 2" xfId="248"/>
    <cellStyle name="40% - Accent4 5 3" xfId="249"/>
    <cellStyle name="40% - Accent4 5 4" xfId="250"/>
    <cellStyle name="40% - Accent4 6" xfId="251"/>
    <cellStyle name="40% - Accent4 6 2" xfId="252"/>
    <cellStyle name="40% - Accent4 6 3" xfId="253"/>
    <cellStyle name="40% - Accent4 6 4" xfId="254"/>
    <cellStyle name="40% - Accent4 7" xfId="255"/>
    <cellStyle name="40% - Accent4 7 2" xfId="256"/>
    <cellStyle name="40% - Accent4 7 3" xfId="257"/>
    <cellStyle name="40% - Accent4 7 4" xfId="258"/>
    <cellStyle name="40% - Accent4 8" xfId="259"/>
    <cellStyle name="40% - Accent5 2" xfId="260"/>
    <cellStyle name="40% - Accent5 2 2" xfId="261"/>
    <cellStyle name="40% - Accent5 2 3" xfId="262"/>
    <cellStyle name="40% - Accent5 2 4" xfId="263"/>
    <cellStyle name="40% - Accent5 3" xfId="264"/>
    <cellStyle name="40% - Accent5 3 2" xfId="265"/>
    <cellStyle name="40% - Accent5 3 3" xfId="266"/>
    <cellStyle name="40% - Accent5 3 4" xfId="267"/>
    <cellStyle name="40% - Accent5 4" xfId="268"/>
    <cellStyle name="40% - Accent5 4 2" xfId="269"/>
    <cellStyle name="40% - Accent5 4 3" xfId="270"/>
    <cellStyle name="40% - Accent5 4 4" xfId="271"/>
    <cellStyle name="40% - Accent5 5" xfId="272"/>
    <cellStyle name="40% - Accent5 5 2" xfId="273"/>
    <cellStyle name="40% - Accent5 5 3" xfId="274"/>
    <cellStyle name="40% - Accent5 5 4" xfId="275"/>
    <cellStyle name="40% - Accent5 6" xfId="276"/>
    <cellStyle name="40% - Accent5 6 2" xfId="277"/>
    <cellStyle name="40% - Accent5 6 3" xfId="278"/>
    <cellStyle name="40% - Accent5 6 4" xfId="279"/>
    <cellStyle name="40% - Accent5 7" xfId="280"/>
    <cellStyle name="40% - Accent5 7 2" xfId="281"/>
    <cellStyle name="40% - Accent5 7 3" xfId="282"/>
    <cellStyle name="40% - Accent5 7 4" xfId="283"/>
    <cellStyle name="40% - Accent5 8" xfId="284"/>
    <cellStyle name="40% - Accent6 2" xfId="285"/>
    <cellStyle name="40% - Accent6 2 2" xfId="286"/>
    <cellStyle name="40% - Accent6 2 3" xfId="287"/>
    <cellStyle name="40% - Accent6 2 4" xfId="288"/>
    <cellStyle name="40% - Accent6 3" xfId="289"/>
    <cellStyle name="40% - Accent6 3 2" xfId="290"/>
    <cellStyle name="40% - Accent6 3 3" xfId="291"/>
    <cellStyle name="40% - Accent6 3 4" xfId="292"/>
    <cellStyle name="40% - Accent6 4" xfId="293"/>
    <cellStyle name="40% - Accent6 4 2" xfId="294"/>
    <cellStyle name="40% - Accent6 4 3" xfId="295"/>
    <cellStyle name="40% - Accent6 4 4" xfId="296"/>
    <cellStyle name="40% - Accent6 5" xfId="297"/>
    <cellStyle name="40% - Accent6 5 2" xfId="298"/>
    <cellStyle name="40% - Accent6 5 3" xfId="299"/>
    <cellStyle name="40% - Accent6 5 4" xfId="300"/>
    <cellStyle name="40% - Accent6 6" xfId="301"/>
    <cellStyle name="40% - Accent6 6 2" xfId="302"/>
    <cellStyle name="40% - Accent6 6 3" xfId="303"/>
    <cellStyle name="40% - Accent6 6 4" xfId="304"/>
    <cellStyle name="40% - Accent6 7" xfId="305"/>
    <cellStyle name="40% - Accent6 7 2" xfId="306"/>
    <cellStyle name="40% - Accent6 7 3" xfId="307"/>
    <cellStyle name="40% - Accent6 7 4" xfId="308"/>
    <cellStyle name="40% - Accent6 8" xfId="309"/>
    <cellStyle name="60% - Accent1 2" xfId="310"/>
    <cellStyle name="60% - Accent1 2 2" xfId="311"/>
    <cellStyle name="60% - Accent1 2 3" xfId="312"/>
    <cellStyle name="60% - Accent1 2 4" xfId="313"/>
    <cellStyle name="60% - Accent1 3" xfId="314"/>
    <cellStyle name="60% - Accent1 3 2" xfId="315"/>
    <cellStyle name="60% - Accent1 3 3" xfId="316"/>
    <cellStyle name="60% - Accent1 3 4" xfId="317"/>
    <cellStyle name="60% - Accent1 4" xfId="318"/>
    <cellStyle name="60% - Accent1 4 2" xfId="319"/>
    <cellStyle name="60% - Accent1 4 3" xfId="320"/>
    <cellStyle name="60% - Accent1 4 4" xfId="321"/>
    <cellStyle name="60% - Accent1 5" xfId="322"/>
    <cellStyle name="60% - Accent1 5 2" xfId="323"/>
    <cellStyle name="60% - Accent1 5 3" xfId="324"/>
    <cellStyle name="60% - Accent1 5 4" xfId="325"/>
    <cellStyle name="60% - Accent1 6" xfId="326"/>
    <cellStyle name="60% - Accent1 6 2" xfId="327"/>
    <cellStyle name="60% - Accent1 6 3" xfId="328"/>
    <cellStyle name="60% - Accent1 6 4" xfId="329"/>
    <cellStyle name="60% - Accent1 7" xfId="330"/>
    <cellStyle name="60% - Accent1 7 2" xfId="331"/>
    <cellStyle name="60% - Accent1 7 3" xfId="332"/>
    <cellStyle name="60% - Accent1 7 4" xfId="333"/>
    <cellStyle name="60% - Accent1 8" xfId="334"/>
    <cellStyle name="60% - Accent2 2" xfId="335"/>
    <cellStyle name="60% - Accent2 2 2" xfId="336"/>
    <cellStyle name="60% - Accent2 2 3" xfId="337"/>
    <cellStyle name="60% - Accent2 2 4" xfId="338"/>
    <cellStyle name="60% - Accent2 3" xfId="339"/>
    <cellStyle name="60% - Accent2 3 2" xfId="340"/>
    <cellStyle name="60% - Accent2 3 3" xfId="341"/>
    <cellStyle name="60% - Accent2 3 4" xfId="342"/>
    <cellStyle name="60% - Accent2 4" xfId="343"/>
    <cellStyle name="60% - Accent2 4 2" xfId="344"/>
    <cellStyle name="60% - Accent2 4 3" xfId="345"/>
    <cellStyle name="60% - Accent2 4 4" xfId="346"/>
    <cellStyle name="60% - Accent2 5" xfId="347"/>
    <cellStyle name="60% - Accent2 5 2" xfId="348"/>
    <cellStyle name="60% - Accent2 5 3" xfId="349"/>
    <cellStyle name="60% - Accent2 5 4" xfId="350"/>
    <cellStyle name="60% - Accent2 6" xfId="351"/>
    <cellStyle name="60% - Accent2 6 2" xfId="352"/>
    <cellStyle name="60% - Accent2 6 3" xfId="353"/>
    <cellStyle name="60% - Accent2 6 4" xfId="354"/>
    <cellStyle name="60% - Accent2 7" xfId="355"/>
    <cellStyle name="60% - Accent2 7 2" xfId="356"/>
    <cellStyle name="60% - Accent2 7 3" xfId="357"/>
    <cellStyle name="60% - Accent2 7 4" xfId="358"/>
    <cellStyle name="60% - Accent2 8" xfId="359"/>
    <cellStyle name="60% - Accent3 2" xfId="360"/>
    <cellStyle name="60% - Accent3 2 2" xfId="361"/>
    <cellStyle name="60% - Accent3 2 3" xfId="362"/>
    <cellStyle name="60% - Accent3 2 4" xfId="363"/>
    <cellStyle name="60% - Accent3 3" xfId="364"/>
    <cellStyle name="60% - Accent3 3 2" xfId="365"/>
    <cellStyle name="60% - Accent3 3 3" xfId="366"/>
    <cellStyle name="60% - Accent3 3 4" xfId="367"/>
    <cellStyle name="60% - Accent3 4" xfId="368"/>
    <cellStyle name="60% - Accent3 4 2" xfId="369"/>
    <cellStyle name="60% - Accent3 4 3" xfId="370"/>
    <cellStyle name="60% - Accent3 4 4" xfId="371"/>
    <cellStyle name="60% - Accent3 5" xfId="372"/>
    <cellStyle name="60% - Accent3 5 2" xfId="373"/>
    <cellStyle name="60% - Accent3 5 3" xfId="374"/>
    <cellStyle name="60% - Accent3 5 4" xfId="375"/>
    <cellStyle name="60% - Accent3 6" xfId="376"/>
    <cellStyle name="60% - Accent3 6 2" xfId="377"/>
    <cellStyle name="60% - Accent3 6 3" xfId="378"/>
    <cellStyle name="60% - Accent3 6 4" xfId="379"/>
    <cellStyle name="60% - Accent3 7" xfId="380"/>
    <cellStyle name="60% - Accent3 7 2" xfId="381"/>
    <cellStyle name="60% - Accent3 7 3" xfId="382"/>
    <cellStyle name="60% - Accent3 7 4" xfId="383"/>
    <cellStyle name="60% - Accent3 8" xfId="384"/>
    <cellStyle name="60% - Accent4 2" xfId="385"/>
    <cellStyle name="60% - Accent4 2 2" xfId="386"/>
    <cellStyle name="60% - Accent4 2 3" xfId="387"/>
    <cellStyle name="60% - Accent4 2 4" xfId="388"/>
    <cellStyle name="60% - Accent4 3" xfId="389"/>
    <cellStyle name="60% - Accent4 3 2" xfId="390"/>
    <cellStyle name="60% - Accent4 3 3" xfId="391"/>
    <cellStyle name="60% - Accent4 3 4" xfId="392"/>
    <cellStyle name="60% - Accent4 4" xfId="393"/>
    <cellStyle name="60% - Accent4 4 2" xfId="394"/>
    <cellStyle name="60% - Accent4 4 3" xfId="395"/>
    <cellStyle name="60% - Accent4 4 4" xfId="396"/>
    <cellStyle name="60% - Accent4 5" xfId="397"/>
    <cellStyle name="60% - Accent4 5 2" xfId="398"/>
    <cellStyle name="60% - Accent4 5 3" xfId="399"/>
    <cellStyle name="60% - Accent4 5 4" xfId="400"/>
    <cellStyle name="60% - Accent4 6" xfId="401"/>
    <cellStyle name="60% - Accent4 6 2" xfId="402"/>
    <cellStyle name="60% - Accent4 6 3" xfId="403"/>
    <cellStyle name="60% - Accent4 6 4" xfId="404"/>
    <cellStyle name="60% - Accent4 7" xfId="405"/>
    <cellStyle name="60% - Accent4 7 2" xfId="406"/>
    <cellStyle name="60% - Accent4 7 3" xfId="407"/>
    <cellStyle name="60% - Accent4 7 4" xfId="408"/>
    <cellStyle name="60% - Accent4 8" xfId="409"/>
    <cellStyle name="60% - Accent5 2" xfId="410"/>
    <cellStyle name="60% - Accent5 2 2" xfId="411"/>
    <cellStyle name="60% - Accent5 2 3" xfId="412"/>
    <cellStyle name="60% - Accent5 2 4" xfId="413"/>
    <cellStyle name="60% - Accent5 3" xfId="414"/>
    <cellStyle name="60% - Accent5 3 2" xfId="415"/>
    <cellStyle name="60% - Accent5 3 3" xfId="416"/>
    <cellStyle name="60% - Accent5 3 4" xfId="417"/>
    <cellStyle name="60% - Accent5 4" xfId="418"/>
    <cellStyle name="60% - Accent5 4 2" xfId="419"/>
    <cellStyle name="60% - Accent5 4 3" xfId="420"/>
    <cellStyle name="60% - Accent5 4 4" xfId="421"/>
    <cellStyle name="60% - Accent5 5" xfId="422"/>
    <cellStyle name="60% - Accent5 5 2" xfId="423"/>
    <cellStyle name="60% - Accent5 5 3" xfId="424"/>
    <cellStyle name="60% - Accent5 5 4" xfId="425"/>
    <cellStyle name="60% - Accent5 6" xfId="426"/>
    <cellStyle name="60% - Accent5 6 2" xfId="427"/>
    <cellStyle name="60% - Accent5 6 3" xfId="428"/>
    <cellStyle name="60% - Accent5 6 4" xfId="429"/>
    <cellStyle name="60% - Accent5 7" xfId="430"/>
    <cellStyle name="60% - Accent5 7 2" xfId="431"/>
    <cellStyle name="60% - Accent5 7 3" xfId="432"/>
    <cellStyle name="60% - Accent5 7 4" xfId="433"/>
    <cellStyle name="60% - Accent5 8" xfId="434"/>
    <cellStyle name="60% - Accent6 2" xfId="435"/>
    <cellStyle name="60% - Accent6 2 2" xfId="436"/>
    <cellStyle name="60% - Accent6 2 3" xfId="437"/>
    <cellStyle name="60% - Accent6 2 4" xfId="438"/>
    <cellStyle name="60% - Accent6 3" xfId="439"/>
    <cellStyle name="60% - Accent6 3 2" xfId="440"/>
    <cellStyle name="60% - Accent6 3 3" xfId="441"/>
    <cellStyle name="60% - Accent6 3 4" xfId="442"/>
    <cellStyle name="60% - Accent6 4" xfId="443"/>
    <cellStyle name="60% - Accent6 4 2" xfId="444"/>
    <cellStyle name="60% - Accent6 4 3" xfId="445"/>
    <cellStyle name="60% - Accent6 4 4" xfId="446"/>
    <cellStyle name="60% - Accent6 5" xfId="447"/>
    <cellStyle name="60% - Accent6 5 2" xfId="448"/>
    <cellStyle name="60% - Accent6 5 3" xfId="449"/>
    <cellStyle name="60% - Accent6 5 4" xfId="450"/>
    <cellStyle name="60% - Accent6 6" xfId="451"/>
    <cellStyle name="60% - Accent6 6 2" xfId="452"/>
    <cellStyle name="60% - Accent6 6 3" xfId="453"/>
    <cellStyle name="60% - Accent6 6 4" xfId="454"/>
    <cellStyle name="60% - Accent6 7" xfId="455"/>
    <cellStyle name="60% - Accent6 7 2" xfId="456"/>
    <cellStyle name="60% - Accent6 7 3" xfId="457"/>
    <cellStyle name="60% - Accent6 7 4" xfId="458"/>
    <cellStyle name="60% - Accent6 8" xfId="459"/>
    <cellStyle name="Accent1 2" xfId="460"/>
    <cellStyle name="Accent1 2 2" xfId="461"/>
    <cellStyle name="Accent1 2 3" xfId="462"/>
    <cellStyle name="Accent1 2 4" xfId="463"/>
    <cellStyle name="Accent1 3" xfId="464"/>
    <cellStyle name="Accent1 3 2" xfId="465"/>
    <cellStyle name="Accent1 3 3" xfId="466"/>
    <cellStyle name="Accent1 3 4" xfId="467"/>
    <cellStyle name="Accent1 4" xfId="468"/>
    <cellStyle name="Accent1 4 2" xfId="469"/>
    <cellStyle name="Accent1 4 3" xfId="470"/>
    <cellStyle name="Accent1 4 4" xfId="471"/>
    <cellStyle name="Accent1 5" xfId="472"/>
    <cellStyle name="Accent1 5 2" xfId="473"/>
    <cellStyle name="Accent1 5 3" xfId="474"/>
    <cellStyle name="Accent1 5 4" xfId="475"/>
    <cellStyle name="Accent1 6" xfId="476"/>
    <cellStyle name="Accent1 6 2" xfId="477"/>
    <cellStyle name="Accent1 6 3" xfId="478"/>
    <cellStyle name="Accent1 6 4" xfId="479"/>
    <cellStyle name="Accent1 7" xfId="480"/>
    <cellStyle name="Accent1 7 2" xfId="481"/>
    <cellStyle name="Accent1 7 3" xfId="482"/>
    <cellStyle name="Accent1 7 4" xfId="483"/>
    <cellStyle name="Accent1 8" xfId="484"/>
    <cellStyle name="Accent2 2" xfId="485"/>
    <cellStyle name="Accent2 2 2" xfId="486"/>
    <cellStyle name="Accent2 2 3" xfId="487"/>
    <cellStyle name="Accent2 2 4" xfId="488"/>
    <cellStyle name="Accent2 3" xfId="489"/>
    <cellStyle name="Accent2 3 2" xfId="490"/>
    <cellStyle name="Accent2 3 3" xfId="491"/>
    <cellStyle name="Accent2 3 4" xfId="492"/>
    <cellStyle name="Accent2 4" xfId="493"/>
    <cellStyle name="Accent2 4 2" xfId="494"/>
    <cellStyle name="Accent2 4 3" xfId="495"/>
    <cellStyle name="Accent2 4 4" xfId="496"/>
    <cellStyle name="Accent2 5" xfId="497"/>
    <cellStyle name="Accent2 5 2" xfId="498"/>
    <cellStyle name="Accent2 5 3" xfId="499"/>
    <cellStyle name="Accent2 5 4" xfId="500"/>
    <cellStyle name="Accent2 6" xfId="501"/>
    <cellStyle name="Accent2 6 2" xfId="502"/>
    <cellStyle name="Accent2 6 3" xfId="503"/>
    <cellStyle name="Accent2 6 4" xfId="504"/>
    <cellStyle name="Accent2 7" xfId="505"/>
    <cellStyle name="Accent2 7 2" xfId="506"/>
    <cellStyle name="Accent2 7 3" xfId="507"/>
    <cellStyle name="Accent2 7 4" xfId="508"/>
    <cellStyle name="Accent2 8" xfId="509"/>
    <cellStyle name="Accent3 2" xfId="510"/>
    <cellStyle name="Accent3 2 2" xfId="511"/>
    <cellStyle name="Accent3 2 3" xfId="512"/>
    <cellStyle name="Accent3 2 4" xfId="513"/>
    <cellStyle name="Accent3 3" xfId="514"/>
    <cellStyle name="Accent3 3 2" xfId="515"/>
    <cellStyle name="Accent3 3 3" xfId="516"/>
    <cellStyle name="Accent3 3 4" xfId="517"/>
    <cellStyle name="Accent3 4" xfId="518"/>
    <cellStyle name="Accent3 4 2" xfId="519"/>
    <cellStyle name="Accent3 4 3" xfId="520"/>
    <cellStyle name="Accent3 4 4" xfId="521"/>
    <cellStyle name="Accent3 5" xfId="522"/>
    <cellStyle name="Accent3 5 2" xfId="523"/>
    <cellStyle name="Accent3 5 3" xfId="524"/>
    <cellStyle name="Accent3 5 4" xfId="525"/>
    <cellStyle name="Accent3 6" xfId="526"/>
    <cellStyle name="Accent3 6 2" xfId="527"/>
    <cellStyle name="Accent3 6 3" xfId="528"/>
    <cellStyle name="Accent3 6 4" xfId="529"/>
    <cellStyle name="Accent3 7" xfId="530"/>
    <cellStyle name="Accent3 7 2" xfId="531"/>
    <cellStyle name="Accent3 7 3" xfId="532"/>
    <cellStyle name="Accent3 7 4" xfId="533"/>
    <cellStyle name="Accent3 8" xfId="534"/>
    <cellStyle name="Accent4 2" xfId="535"/>
    <cellStyle name="Accent4 2 2" xfId="536"/>
    <cellStyle name="Accent4 2 3" xfId="537"/>
    <cellStyle name="Accent4 2 4" xfId="538"/>
    <cellStyle name="Accent4 3" xfId="539"/>
    <cellStyle name="Accent4 3 2" xfId="540"/>
    <cellStyle name="Accent4 3 3" xfId="541"/>
    <cellStyle name="Accent4 3 4" xfId="542"/>
    <cellStyle name="Accent4 4" xfId="543"/>
    <cellStyle name="Accent4 4 2" xfId="544"/>
    <cellStyle name="Accent4 4 3" xfId="545"/>
    <cellStyle name="Accent4 4 4" xfId="546"/>
    <cellStyle name="Accent4 5" xfId="547"/>
    <cellStyle name="Accent4 5 2" xfId="548"/>
    <cellStyle name="Accent4 5 3" xfId="549"/>
    <cellStyle name="Accent4 5 4" xfId="550"/>
    <cellStyle name="Accent4 6" xfId="551"/>
    <cellStyle name="Accent4 6 2" xfId="552"/>
    <cellStyle name="Accent4 6 3" xfId="553"/>
    <cellStyle name="Accent4 6 4" xfId="554"/>
    <cellStyle name="Accent4 7" xfId="555"/>
    <cellStyle name="Accent4 7 2" xfId="556"/>
    <cellStyle name="Accent4 7 3" xfId="557"/>
    <cellStyle name="Accent4 7 4" xfId="558"/>
    <cellStyle name="Accent4 8" xfId="559"/>
    <cellStyle name="Accent5 2" xfId="560"/>
    <cellStyle name="Accent5 2 2" xfId="561"/>
    <cellStyle name="Accent5 2 3" xfId="562"/>
    <cellStyle name="Accent5 2 4" xfId="563"/>
    <cellStyle name="Accent5 3" xfId="564"/>
    <cellStyle name="Accent5 3 2" xfId="565"/>
    <cellStyle name="Accent5 3 3" xfId="566"/>
    <cellStyle name="Accent5 3 4" xfId="567"/>
    <cellStyle name="Accent5 4" xfId="568"/>
    <cellStyle name="Accent5 4 2" xfId="569"/>
    <cellStyle name="Accent5 4 3" xfId="570"/>
    <cellStyle name="Accent5 4 4" xfId="571"/>
    <cellStyle name="Accent5 5" xfId="572"/>
    <cellStyle name="Accent5 5 2" xfId="573"/>
    <cellStyle name="Accent5 5 3" xfId="574"/>
    <cellStyle name="Accent5 5 4" xfId="575"/>
    <cellStyle name="Accent5 6" xfId="576"/>
    <cellStyle name="Accent5 6 2" xfId="577"/>
    <cellStyle name="Accent5 6 3" xfId="578"/>
    <cellStyle name="Accent5 6 4" xfId="579"/>
    <cellStyle name="Accent5 7" xfId="580"/>
    <cellStyle name="Accent5 7 2" xfId="581"/>
    <cellStyle name="Accent5 7 3" xfId="582"/>
    <cellStyle name="Accent5 7 4" xfId="583"/>
    <cellStyle name="Accent5 8" xfId="584"/>
    <cellStyle name="Accent6 2" xfId="585"/>
    <cellStyle name="Accent6 2 2" xfId="586"/>
    <cellStyle name="Accent6 2 3" xfId="587"/>
    <cellStyle name="Accent6 2 4" xfId="588"/>
    <cellStyle name="Accent6 3" xfId="589"/>
    <cellStyle name="Accent6 3 2" xfId="590"/>
    <cellStyle name="Accent6 3 3" xfId="591"/>
    <cellStyle name="Accent6 3 4" xfId="592"/>
    <cellStyle name="Accent6 4" xfId="593"/>
    <cellStyle name="Accent6 4 2" xfId="594"/>
    <cellStyle name="Accent6 4 3" xfId="595"/>
    <cellStyle name="Accent6 4 4" xfId="596"/>
    <cellStyle name="Accent6 5" xfId="597"/>
    <cellStyle name="Accent6 5 2" xfId="598"/>
    <cellStyle name="Accent6 5 3" xfId="599"/>
    <cellStyle name="Accent6 5 4" xfId="600"/>
    <cellStyle name="Accent6 6" xfId="601"/>
    <cellStyle name="Accent6 6 2" xfId="602"/>
    <cellStyle name="Accent6 6 3" xfId="603"/>
    <cellStyle name="Accent6 6 4" xfId="604"/>
    <cellStyle name="Accent6 7" xfId="605"/>
    <cellStyle name="Accent6 7 2" xfId="606"/>
    <cellStyle name="Accent6 7 3" xfId="607"/>
    <cellStyle name="Accent6 7 4" xfId="608"/>
    <cellStyle name="Accent6 8" xfId="609"/>
    <cellStyle name="Bad 2" xfId="610"/>
    <cellStyle name="Bad 2 2" xfId="611"/>
    <cellStyle name="Bad 2 3" xfId="612"/>
    <cellStyle name="Bad 2 4" xfId="613"/>
    <cellStyle name="Bad 3" xfId="614"/>
    <cellStyle name="Bad 3 2" xfId="615"/>
    <cellStyle name="Bad 3 3" xfId="616"/>
    <cellStyle name="Bad 3 4" xfId="617"/>
    <cellStyle name="Bad 4" xfId="618"/>
    <cellStyle name="Bad 4 2" xfId="619"/>
    <cellStyle name="Bad 4 3" xfId="620"/>
    <cellStyle name="Bad 4 4" xfId="621"/>
    <cellStyle name="Bad 5" xfId="622"/>
    <cellStyle name="Bad 5 2" xfId="623"/>
    <cellStyle name="Bad 5 3" xfId="624"/>
    <cellStyle name="Bad 5 4" xfId="625"/>
    <cellStyle name="Bad 6" xfId="626"/>
    <cellStyle name="Bad 6 2" xfId="627"/>
    <cellStyle name="Bad 6 3" xfId="628"/>
    <cellStyle name="Bad 6 4" xfId="629"/>
    <cellStyle name="Bad 7" xfId="630"/>
    <cellStyle name="Bad 7 2" xfId="631"/>
    <cellStyle name="Bad 7 3" xfId="632"/>
    <cellStyle name="Bad 7 4" xfId="633"/>
    <cellStyle name="Bad 8" xfId="634"/>
    <cellStyle name="Calculation 2" xfId="635"/>
    <cellStyle name="Calculation 2 2" xfId="636"/>
    <cellStyle name="Calculation 2 3" xfId="637"/>
    <cellStyle name="Calculation 2 4" xfId="638"/>
    <cellStyle name="Calculation 3" xfId="639"/>
    <cellStyle name="Calculation 3 2" xfId="640"/>
    <cellStyle name="Calculation 3 3" xfId="641"/>
    <cellStyle name="Calculation 3 4" xfId="642"/>
    <cellStyle name="Calculation 4" xfId="643"/>
    <cellStyle name="Calculation 4 2" xfId="644"/>
    <cellStyle name="Calculation 4 3" xfId="645"/>
    <cellStyle name="Calculation 4 4" xfId="646"/>
    <cellStyle name="Calculation 5" xfId="647"/>
    <cellStyle name="Calculation 5 2" xfId="648"/>
    <cellStyle name="Calculation 5 3" xfId="649"/>
    <cellStyle name="Calculation 5 4" xfId="650"/>
    <cellStyle name="Calculation 6" xfId="651"/>
    <cellStyle name="Calculation 6 2" xfId="652"/>
    <cellStyle name="Calculation 6 3" xfId="653"/>
    <cellStyle name="Calculation 6 4" xfId="654"/>
    <cellStyle name="Calculation 7" xfId="655"/>
    <cellStyle name="Calculation 7 2" xfId="656"/>
    <cellStyle name="Calculation 7 3" xfId="657"/>
    <cellStyle name="Calculation 7 4" xfId="658"/>
    <cellStyle name="Calculation 8" xfId="659"/>
    <cellStyle name="Check Cell 2" xfId="660"/>
    <cellStyle name="Check Cell 2 2" xfId="661"/>
    <cellStyle name="Check Cell 2 3" xfId="662"/>
    <cellStyle name="Check Cell 2 4" xfId="663"/>
    <cellStyle name="Check Cell 3" xfId="664"/>
    <cellStyle name="Check Cell 3 2" xfId="665"/>
    <cellStyle name="Check Cell 3 3" xfId="666"/>
    <cellStyle name="Check Cell 3 4" xfId="667"/>
    <cellStyle name="Check Cell 4" xfId="668"/>
    <cellStyle name="Check Cell 4 2" xfId="669"/>
    <cellStyle name="Check Cell 4 3" xfId="670"/>
    <cellStyle name="Check Cell 4 4" xfId="671"/>
    <cellStyle name="Check Cell 5" xfId="672"/>
    <cellStyle name="Check Cell 5 2" xfId="673"/>
    <cellStyle name="Check Cell 5 3" xfId="674"/>
    <cellStyle name="Check Cell 5 4" xfId="675"/>
    <cellStyle name="Check Cell 6" xfId="676"/>
    <cellStyle name="Check Cell 6 2" xfId="677"/>
    <cellStyle name="Check Cell 6 3" xfId="678"/>
    <cellStyle name="Check Cell 6 4" xfId="679"/>
    <cellStyle name="Check Cell 7" xfId="680"/>
    <cellStyle name="Check Cell 7 2" xfId="681"/>
    <cellStyle name="Check Cell 7 3" xfId="682"/>
    <cellStyle name="Check Cell 7 4" xfId="683"/>
    <cellStyle name="Check Cell 8" xfId="684"/>
    <cellStyle name="Comma" xfId="1" builtinId="3"/>
    <cellStyle name="Comma 10" xfId="685"/>
    <cellStyle name="Comma 10 2" xfId="686"/>
    <cellStyle name="Comma 10 3" xfId="687"/>
    <cellStyle name="Comma 11" xfId="688"/>
    <cellStyle name="Comma 11 2" xfId="689"/>
    <cellStyle name="Comma 12" xfId="690"/>
    <cellStyle name="Comma 12 2" xfId="691"/>
    <cellStyle name="Comma 13" xfId="692"/>
    <cellStyle name="Comma 13 2" xfId="693"/>
    <cellStyle name="Comma 14" xfId="694"/>
    <cellStyle name="Comma 14 2" xfId="695"/>
    <cellStyle name="Comma 15" xfId="696"/>
    <cellStyle name="Comma 15 2" xfId="697"/>
    <cellStyle name="Comma 16" xfId="698"/>
    <cellStyle name="Comma 16 2" xfId="699"/>
    <cellStyle name="Comma 17" xfId="700"/>
    <cellStyle name="Comma 17 2" xfId="701"/>
    <cellStyle name="Comma 18" xfId="702"/>
    <cellStyle name="Comma 19" xfId="703"/>
    <cellStyle name="Comma 2" xfId="3"/>
    <cellStyle name="Comma 2 2" xfId="704"/>
    <cellStyle name="Comma 2 3" xfId="705"/>
    <cellStyle name="Comma 2 3 2" xfId="706"/>
    <cellStyle name="Comma 2 4" xfId="707"/>
    <cellStyle name="Comma 2 5" xfId="708"/>
    <cellStyle name="Comma 2 6" xfId="709"/>
    <cellStyle name="Comma 2 7" xfId="710"/>
    <cellStyle name="Comma 2_2012-13 Distr" xfId="711"/>
    <cellStyle name="Comma 3" xfId="8"/>
    <cellStyle name="Comma 3 2" xfId="712"/>
    <cellStyle name="Comma 3 3" xfId="713"/>
    <cellStyle name="Comma 3 4" xfId="714"/>
    <cellStyle name="Comma 4" xfId="715"/>
    <cellStyle name="Comma 4 2" xfId="716"/>
    <cellStyle name="Comma 4 3" xfId="717"/>
    <cellStyle name="Comma 4 3 2" xfId="718"/>
    <cellStyle name="Comma 5" xfId="719"/>
    <cellStyle name="Comma 5 2" xfId="720"/>
    <cellStyle name="Comma 5 2 2" xfId="721"/>
    <cellStyle name="Comma 6" xfId="722"/>
    <cellStyle name="Comma 6 2" xfId="723"/>
    <cellStyle name="Comma 6 2 2" xfId="724"/>
    <cellStyle name="Comma 7" xfId="725"/>
    <cellStyle name="Comma 7 2" xfId="726"/>
    <cellStyle name="Comma 8" xfId="727"/>
    <cellStyle name="Comma 8 2" xfId="728"/>
    <cellStyle name="Comma 9" xfId="729"/>
    <cellStyle name="Comma 9 2" xfId="730"/>
    <cellStyle name="Comma 9 3" xfId="731"/>
    <cellStyle name="Currency" xfId="1185" builtinId="4"/>
    <cellStyle name="Currency [0] 2" xfId="732"/>
    <cellStyle name="Currency 10" xfId="733"/>
    <cellStyle name="Currency 10 2" xfId="734"/>
    <cellStyle name="Currency 11" xfId="735"/>
    <cellStyle name="Currency 11 2" xfId="736"/>
    <cellStyle name="Currency 12" xfId="737"/>
    <cellStyle name="Currency 2" xfId="9"/>
    <cellStyle name="Currency 2 2" xfId="738"/>
    <cellStyle name="Currency 2 3" xfId="739"/>
    <cellStyle name="Currency 2 4" xfId="740"/>
    <cellStyle name="Currency 3" xfId="4"/>
    <cellStyle name="Currency 3 2" xfId="741"/>
    <cellStyle name="Currency 3 3" xfId="742"/>
    <cellStyle name="Currency 3 4" xfId="743"/>
    <cellStyle name="Currency 3 5" xfId="744"/>
    <cellStyle name="Currency 4" xfId="745"/>
    <cellStyle name="Currency 4 2" xfId="746"/>
    <cellStyle name="Currency 4 3" xfId="747"/>
    <cellStyle name="Currency 4 4" xfId="748"/>
    <cellStyle name="Currency 5" xfId="749"/>
    <cellStyle name="Currency 5 2" xfId="750"/>
    <cellStyle name="Currency 5 3" xfId="751"/>
    <cellStyle name="Currency 6" xfId="752"/>
    <cellStyle name="Currency 7" xfId="753"/>
    <cellStyle name="Currency 8" xfId="754"/>
    <cellStyle name="Currency 9" xfId="755"/>
    <cellStyle name="Currency 9 2" xfId="756"/>
    <cellStyle name="Explanatory Text 2" xfId="757"/>
    <cellStyle name="Explanatory Text 2 2" xfId="758"/>
    <cellStyle name="Explanatory Text 2 3" xfId="759"/>
    <cellStyle name="Explanatory Text 2 4" xfId="760"/>
    <cellStyle name="Explanatory Text 3" xfId="761"/>
    <cellStyle name="Explanatory Text 3 2" xfId="762"/>
    <cellStyle name="Explanatory Text 3 3" xfId="763"/>
    <cellStyle name="Explanatory Text 3 4" xfId="764"/>
    <cellStyle name="Explanatory Text 4" xfId="765"/>
    <cellStyle name="Explanatory Text 4 2" xfId="766"/>
    <cellStyle name="Explanatory Text 4 3" xfId="767"/>
    <cellStyle name="Explanatory Text 4 4" xfId="768"/>
    <cellStyle name="Explanatory Text 5" xfId="769"/>
    <cellStyle name="Explanatory Text 5 2" xfId="770"/>
    <cellStyle name="Explanatory Text 5 3" xfId="771"/>
    <cellStyle name="Explanatory Text 5 4" xfId="772"/>
    <cellStyle name="Explanatory Text 6" xfId="773"/>
    <cellStyle name="Explanatory Text 6 2" xfId="774"/>
    <cellStyle name="Explanatory Text 6 3" xfId="775"/>
    <cellStyle name="Explanatory Text 6 4" xfId="776"/>
    <cellStyle name="Explanatory Text 7" xfId="777"/>
    <cellStyle name="Explanatory Text 7 2" xfId="778"/>
    <cellStyle name="Explanatory Text 7 3" xfId="779"/>
    <cellStyle name="Explanatory Text 7 4" xfId="780"/>
    <cellStyle name="Explanatory Text 8" xfId="781"/>
    <cellStyle name="Good 2" xfId="782"/>
    <cellStyle name="Good 2 2" xfId="783"/>
    <cellStyle name="Good 2 3" xfId="784"/>
    <cellStyle name="Good 2 4" xfId="785"/>
    <cellStyle name="Good 3" xfId="786"/>
    <cellStyle name="Good 3 2" xfId="787"/>
    <cellStyle name="Good 3 3" xfId="788"/>
    <cellStyle name="Good 3 4" xfId="789"/>
    <cellStyle name="Good 4" xfId="790"/>
    <cellStyle name="Good 4 2" xfId="791"/>
    <cellStyle name="Good 4 3" xfId="792"/>
    <cellStyle name="Good 4 4" xfId="793"/>
    <cellStyle name="Good 5" xfId="794"/>
    <cellStyle name="Good 5 2" xfId="795"/>
    <cellStyle name="Good 5 3" xfId="796"/>
    <cellStyle name="Good 5 4" xfId="797"/>
    <cellStyle name="Good 6" xfId="798"/>
    <cellStyle name="Good 6 2" xfId="799"/>
    <cellStyle name="Good 6 3" xfId="800"/>
    <cellStyle name="Good 6 4" xfId="801"/>
    <cellStyle name="Good 7" xfId="802"/>
    <cellStyle name="Good 7 2" xfId="803"/>
    <cellStyle name="Good 7 3" xfId="804"/>
    <cellStyle name="Good 7 4" xfId="805"/>
    <cellStyle name="Good 8" xfId="806"/>
    <cellStyle name="Heading 1 2" xfId="807"/>
    <cellStyle name="Heading 1 2 2" xfId="808"/>
    <cellStyle name="Heading 1 2 3" xfId="809"/>
    <cellStyle name="Heading 1 2 4" xfId="810"/>
    <cellStyle name="Heading 1 3" xfId="811"/>
    <cellStyle name="Heading 1 3 2" xfId="812"/>
    <cellStyle name="Heading 1 3 3" xfId="813"/>
    <cellStyle name="Heading 1 3 4" xfId="814"/>
    <cellStyle name="Heading 1 4" xfId="815"/>
    <cellStyle name="Heading 1 4 2" xfId="816"/>
    <cellStyle name="Heading 1 4 3" xfId="817"/>
    <cellStyle name="Heading 1 4 4" xfId="818"/>
    <cellStyle name="Heading 1 5" xfId="819"/>
    <cellStyle name="Heading 1 5 2" xfId="820"/>
    <cellStyle name="Heading 1 5 3" xfId="821"/>
    <cellStyle name="Heading 1 5 4" xfId="822"/>
    <cellStyle name="Heading 1 6" xfId="823"/>
    <cellStyle name="Heading 1 6 2" xfId="824"/>
    <cellStyle name="Heading 1 6 3" xfId="825"/>
    <cellStyle name="Heading 1 6 4" xfId="826"/>
    <cellStyle name="Heading 1 7" xfId="827"/>
    <cellStyle name="Heading 1 7 2" xfId="828"/>
    <cellStyle name="Heading 1 7 3" xfId="829"/>
    <cellStyle name="Heading 1 7 4" xfId="830"/>
    <cellStyle name="Heading 1 8" xfId="831"/>
    <cellStyle name="Heading 2 2" xfId="832"/>
    <cellStyle name="Heading 2 2 2" xfId="833"/>
    <cellStyle name="Heading 2 2 3" xfId="834"/>
    <cellStyle name="Heading 2 2 4" xfId="835"/>
    <cellStyle name="Heading 2 3" xfId="836"/>
    <cellStyle name="Heading 2 3 2" xfId="837"/>
    <cellStyle name="Heading 2 3 3" xfId="838"/>
    <cellStyle name="Heading 2 3 4" xfId="839"/>
    <cellStyle name="Heading 2 4" xfId="840"/>
    <cellStyle name="Heading 2 4 2" xfId="841"/>
    <cellStyle name="Heading 2 4 3" xfId="842"/>
    <cellStyle name="Heading 2 4 4" xfId="843"/>
    <cellStyle name="Heading 2 5" xfId="844"/>
    <cellStyle name="Heading 2 5 2" xfId="845"/>
    <cellStyle name="Heading 2 5 3" xfId="846"/>
    <cellStyle name="Heading 2 5 4" xfId="847"/>
    <cellStyle name="Heading 2 6" xfId="848"/>
    <cellStyle name="Heading 2 6 2" xfId="849"/>
    <cellStyle name="Heading 2 6 3" xfId="850"/>
    <cellStyle name="Heading 2 6 4" xfId="851"/>
    <cellStyle name="Heading 2 7" xfId="852"/>
    <cellStyle name="Heading 2 7 2" xfId="853"/>
    <cellStyle name="Heading 2 7 3" xfId="854"/>
    <cellStyle name="Heading 2 7 4" xfId="855"/>
    <cellStyle name="Heading 2 8" xfId="856"/>
    <cellStyle name="Heading 3 2" xfId="857"/>
    <cellStyle name="Heading 3 2 2" xfId="858"/>
    <cellStyle name="Heading 3 2 3" xfId="859"/>
    <cellStyle name="Heading 3 2 4" xfId="860"/>
    <cellStyle name="Heading 3 3" xfId="861"/>
    <cellStyle name="Heading 3 3 2" xfId="862"/>
    <cellStyle name="Heading 3 3 3" xfId="863"/>
    <cellStyle name="Heading 3 3 4" xfId="864"/>
    <cellStyle name="Heading 3 4" xfId="865"/>
    <cellStyle name="Heading 3 4 2" xfId="866"/>
    <cellStyle name="Heading 3 4 3" xfId="867"/>
    <cellStyle name="Heading 3 4 4" xfId="868"/>
    <cellStyle name="Heading 3 5" xfId="869"/>
    <cellStyle name="Heading 3 5 2" xfId="870"/>
    <cellStyle name="Heading 3 5 3" xfId="871"/>
    <cellStyle name="Heading 3 5 4" xfId="872"/>
    <cellStyle name="Heading 3 6" xfId="873"/>
    <cellStyle name="Heading 3 6 2" xfId="874"/>
    <cellStyle name="Heading 3 6 3" xfId="875"/>
    <cellStyle name="Heading 3 6 4" xfId="876"/>
    <cellStyle name="Heading 3 7" xfId="877"/>
    <cellStyle name="Heading 3 7 2" xfId="878"/>
    <cellStyle name="Heading 3 7 3" xfId="879"/>
    <cellStyle name="Heading 3 7 4" xfId="880"/>
    <cellStyle name="Heading 3 8" xfId="881"/>
    <cellStyle name="Heading 4 2" xfId="882"/>
    <cellStyle name="Heading 4 2 2" xfId="883"/>
    <cellStyle name="Heading 4 2 3" xfId="884"/>
    <cellStyle name="Heading 4 2 4" xfId="885"/>
    <cellStyle name="Heading 4 3" xfId="886"/>
    <cellStyle name="Heading 4 3 2" xfId="887"/>
    <cellStyle name="Heading 4 3 3" xfId="888"/>
    <cellStyle name="Heading 4 3 4" xfId="889"/>
    <cellStyle name="Heading 4 4" xfId="890"/>
    <cellStyle name="Heading 4 4 2" xfId="891"/>
    <cellStyle name="Heading 4 4 3" xfId="892"/>
    <cellStyle name="Heading 4 4 4" xfId="893"/>
    <cellStyle name="Heading 4 5" xfId="894"/>
    <cellStyle name="Heading 4 5 2" xfId="895"/>
    <cellStyle name="Heading 4 5 3" xfId="896"/>
    <cellStyle name="Heading 4 5 4" xfId="897"/>
    <cellStyle name="Heading 4 6" xfId="898"/>
    <cellStyle name="Heading 4 6 2" xfId="899"/>
    <cellStyle name="Heading 4 6 3" xfId="900"/>
    <cellStyle name="Heading 4 6 4" xfId="901"/>
    <cellStyle name="Heading 4 7" xfId="902"/>
    <cellStyle name="Heading 4 7 2" xfId="903"/>
    <cellStyle name="Heading 4 7 3" xfId="904"/>
    <cellStyle name="Heading 4 7 4" xfId="905"/>
    <cellStyle name="Heading 4 8" xfId="906"/>
    <cellStyle name="Input 2" xfId="907"/>
    <cellStyle name="Input 2 2" xfId="908"/>
    <cellStyle name="Input 2 3" xfId="909"/>
    <cellStyle name="Input 2 4" xfId="910"/>
    <cellStyle name="Input 3" xfId="911"/>
    <cellStyle name="Input 3 2" xfId="912"/>
    <cellStyle name="Input 3 3" xfId="913"/>
    <cellStyle name="Input 3 4" xfId="914"/>
    <cellStyle name="Input 4" xfId="915"/>
    <cellStyle name="Input 4 2" xfId="916"/>
    <cellStyle name="Input 4 3" xfId="917"/>
    <cellStyle name="Input 4 4" xfId="918"/>
    <cellStyle name="Input 5" xfId="919"/>
    <cellStyle name="Input 5 2" xfId="920"/>
    <cellStyle name="Input 5 3" xfId="921"/>
    <cellStyle name="Input 5 4" xfId="922"/>
    <cellStyle name="Input 6" xfId="923"/>
    <cellStyle name="Input 6 2" xfId="924"/>
    <cellStyle name="Input 6 3" xfId="925"/>
    <cellStyle name="Input 6 4" xfId="926"/>
    <cellStyle name="Input 7" xfId="927"/>
    <cellStyle name="Input 7 2" xfId="928"/>
    <cellStyle name="Input 7 3" xfId="929"/>
    <cellStyle name="Input 7 4" xfId="930"/>
    <cellStyle name="Input 8" xfId="931"/>
    <cellStyle name="Linked Cell 2" xfId="932"/>
    <cellStyle name="Linked Cell 2 2" xfId="933"/>
    <cellStyle name="Linked Cell 2 3" xfId="934"/>
    <cellStyle name="Linked Cell 2 4" xfId="935"/>
    <cellStyle name="Linked Cell 3" xfId="936"/>
    <cellStyle name="Linked Cell 3 2" xfId="937"/>
    <cellStyle name="Linked Cell 3 3" xfId="938"/>
    <cellStyle name="Linked Cell 3 4" xfId="939"/>
    <cellStyle name="Linked Cell 4" xfId="940"/>
    <cellStyle name="Linked Cell 4 2" xfId="941"/>
    <cellStyle name="Linked Cell 4 3" xfId="942"/>
    <cellStyle name="Linked Cell 4 4" xfId="943"/>
    <cellStyle name="Linked Cell 5" xfId="944"/>
    <cellStyle name="Linked Cell 5 2" xfId="945"/>
    <cellStyle name="Linked Cell 5 3" xfId="946"/>
    <cellStyle name="Linked Cell 5 4" xfId="947"/>
    <cellStyle name="Linked Cell 6" xfId="948"/>
    <cellStyle name="Linked Cell 6 2" xfId="949"/>
    <cellStyle name="Linked Cell 6 3" xfId="950"/>
    <cellStyle name="Linked Cell 6 4" xfId="951"/>
    <cellStyle name="Linked Cell 7" xfId="952"/>
    <cellStyle name="Linked Cell 7 2" xfId="953"/>
    <cellStyle name="Linked Cell 7 3" xfId="954"/>
    <cellStyle name="Linked Cell 7 4" xfId="955"/>
    <cellStyle name="Linked Cell 8" xfId="956"/>
    <cellStyle name="Neutral 2" xfId="957"/>
    <cellStyle name="Neutral 2 2" xfId="958"/>
    <cellStyle name="Neutral 2 3" xfId="959"/>
    <cellStyle name="Neutral 2 4" xfId="960"/>
    <cellStyle name="Neutral 3" xfId="961"/>
    <cellStyle name="Neutral 3 2" xfId="962"/>
    <cellStyle name="Neutral 3 3" xfId="963"/>
    <cellStyle name="Neutral 3 4" xfId="964"/>
    <cellStyle name="Neutral 4" xfId="965"/>
    <cellStyle name="Neutral 4 2" xfId="966"/>
    <cellStyle name="Neutral 4 3" xfId="967"/>
    <cellStyle name="Neutral 4 4" xfId="968"/>
    <cellStyle name="Neutral 5" xfId="969"/>
    <cellStyle name="Neutral 5 2" xfId="970"/>
    <cellStyle name="Neutral 5 3" xfId="971"/>
    <cellStyle name="Neutral 5 4" xfId="972"/>
    <cellStyle name="Neutral 6" xfId="973"/>
    <cellStyle name="Neutral 6 2" xfId="974"/>
    <cellStyle name="Neutral 6 3" xfId="975"/>
    <cellStyle name="Neutral 6 4" xfId="976"/>
    <cellStyle name="Neutral 7" xfId="977"/>
    <cellStyle name="Neutral 7 2" xfId="978"/>
    <cellStyle name="Neutral 7 3" xfId="979"/>
    <cellStyle name="Neutral 7 4" xfId="980"/>
    <cellStyle name="Neutral 8" xfId="981"/>
    <cellStyle name="Normal" xfId="0" builtinId="0"/>
    <cellStyle name="Normal 10" xfId="982"/>
    <cellStyle name="Normal 11" xfId="983"/>
    <cellStyle name="Normal 12" xfId="984"/>
    <cellStyle name="Normal 12 2" xfId="985"/>
    <cellStyle name="Normal 12_A-1" xfId="986"/>
    <cellStyle name="Normal 13" xfId="987"/>
    <cellStyle name="Normal 14" xfId="988"/>
    <cellStyle name="Normal 14 2" xfId="989"/>
    <cellStyle name="Normal 14_A-1" xfId="990"/>
    <cellStyle name="Normal 15" xfId="991"/>
    <cellStyle name="Normal 16" xfId="992"/>
    <cellStyle name="Normal 16 2" xfId="993"/>
    <cellStyle name="Normal 17" xfId="994"/>
    <cellStyle name="Normal 18" xfId="995"/>
    <cellStyle name="Normal 19" xfId="996"/>
    <cellStyle name="Normal 2" xfId="6"/>
    <cellStyle name="Normal 2 10" xfId="997"/>
    <cellStyle name="Normal 2 11" xfId="998"/>
    <cellStyle name="Normal 2 12" xfId="999"/>
    <cellStyle name="Normal 2 13" xfId="1000"/>
    <cellStyle name="Normal 2 13 2" xfId="1001"/>
    <cellStyle name="Normal 2 13_A-1" xfId="1002"/>
    <cellStyle name="Normal 2 14" xfId="1003"/>
    <cellStyle name="Normal 2 15" xfId="1004"/>
    <cellStyle name="Normal 2 16" xfId="1005"/>
    <cellStyle name="Normal 2 17" xfId="1006"/>
    <cellStyle name="Normal 2 18" xfId="1007"/>
    <cellStyle name="Normal 2 19" xfId="1008"/>
    <cellStyle name="Normal 2 2" xfId="1009"/>
    <cellStyle name="Normal 2 2 2" xfId="1010"/>
    <cellStyle name="Normal 2 2 3" xfId="1011"/>
    <cellStyle name="Normal 2 2 4" xfId="1012"/>
    <cellStyle name="Normal 2 20" xfId="1013"/>
    <cellStyle name="Normal 2 3" xfId="1014"/>
    <cellStyle name="Normal 2 3 2" xfId="1015"/>
    <cellStyle name="Normal 2 4" xfId="1016"/>
    <cellStyle name="Normal 2 4 2" xfId="1017"/>
    <cellStyle name="Normal 2 5" xfId="1018"/>
    <cellStyle name="Normal 2 5 2" xfId="1019"/>
    <cellStyle name="Normal 2 5 3" xfId="1020"/>
    <cellStyle name="Normal 2 5_A-1" xfId="1021"/>
    <cellStyle name="Normal 2 6" xfId="1022"/>
    <cellStyle name="Normal 2 7" xfId="1023"/>
    <cellStyle name="Normal 2 8" xfId="1024"/>
    <cellStyle name="Normal 2 9" xfId="1025"/>
    <cellStyle name="Normal 2_2012-13 Distr" xfId="1026"/>
    <cellStyle name="Normal 20" xfId="1027"/>
    <cellStyle name="Normal 21" xfId="1028"/>
    <cellStyle name="Normal 22" xfId="1029"/>
    <cellStyle name="Normal 23" xfId="1030"/>
    <cellStyle name="Normal 24" xfId="1031"/>
    <cellStyle name="Normal 25" xfId="1032"/>
    <cellStyle name="Normal 26" xfId="1033"/>
    <cellStyle name="Normal 3" xfId="1034"/>
    <cellStyle name="Normal 3 2" xfId="1035"/>
    <cellStyle name="Normal 3 3" xfId="1036"/>
    <cellStyle name="Normal 3 4" xfId="1037"/>
    <cellStyle name="Normal 3 5" xfId="1038"/>
    <cellStyle name="Normal 4" xfId="1039"/>
    <cellStyle name="Normal 4 2" xfId="1040"/>
    <cellStyle name="Normal 4 3" xfId="1041"/>
    <cellStyle name="Normal 4 4" xfId="1042"/>
    <cellStyle name="Normal 4 5" xfId="1043"/>
    <cellStyle name="Normal 5" xfId="1044"/>
    <cellStyle name="Normal 5 2" xfId="1045"/>
    <cellStyle name="Normal 6" xfId="1046"/>
    <cellStyle name="Normal 6 2" xfId="1047"/>
    <cellStyle name="Normal 7" xfId="1048"/>
    <cellStyle name="Normal 8" xfId="1049"/>
    <cellStyle name="Normal 8 2" xfId="1050"/>
    <cellStyle name="Normal 9" xfId="1051"/>
    <cellStyle name="Normal 9 2" xfId="1052"/>
    <cellStyle name="Note 2" xfId="1053"/>
    <cellStyle name="Note 2 2" xfId="1054"/>
    <cellStyle name="Note 2 3" xfId="1055"/>
    <cellStyle name="Note 2 4" xfId="1056"/>
    <cellStyle name="Note 2 5" xfId="1057"/>
    <cellStyle name="Note 3" xfId="1058"/>
    <cellStyle name="Note 3 2" xfId="1059"/>
    <cellStyle name="Note 3 3" xfId="1060"/>
    <cellStyle name="Note 3 4" xfId="1061"/>
    <cellStyle name="Note 4" xfId="1062"/>
    <cellStyle name="Note 4 2" xfId="1063"/>
    <cellStyle name="Note 4 3" xfId="1064"/>
    <cellStyle name="Note 4 4" xfId="1065"/>
    <cellStyle name="Note 5" xfId="1066"/>
    <cellStyle name="Note 5 2" xfId="1067"/>
    <cellStyle name="Note 5 3" xfId="1068"/>
    <cellStyle name="Note 5 4" xfId="1069"/>
    <cellStyle name="Note 6" xfId="1070"/>
    <cellStyle name="Note 6 2" xfId="1071"/>
    <cellStyle name="Note 6 3" xfId="1072"/>
    <cellStyle name="Note 6 4" xfId="1073"/>
    <cellStyle name="Note 7" xfId="1074"/>
    <cellStyle name="Note 7 2" xfId="1075"/>
    <cellStyle name="Note 7 3" xfId="1076"/>
    <cellStyle name="Note 7 4" xfId="1077"/>
    <cellStyle name="Note 8" xfId="1078"/>
    <cellStyle name="Output 2" xfId="1079"/>
    <cellStyle name="Output 2 2" xfId="1080"/>
    <cellStyle name="Output 2 3" xfId="1081"/>
    <cellStyle name="Output 2 4" xfId="1082"/>
    <cellStyle name="Output 3" xfId="1083"/>
    <cellStyle name="Output 3 2" xfId="1084"/>
    <cellStyle name="Output 3 3" xfId="1085"/>
    <cellStyle name="Output 3 4" xfId="1086"/>
    <cellStyle name="Output 4" xfId="1087"/>
    <cellStyle name="Output 4 2" xfId="1088"/>
    <cellStyle name="Output 4 3" xfId="1089"/>
    <cellStyle name="Output 4 4" xfId="1090"/>
    <cellStyle name="Output 5" xfId="1091"/>
    <cellStyle name="Output 5 2" xfId="1092"/>
    <cellStyle name="Output 5 3" xfId="1093"/>
    <cellStyle name="Output 5 4" xfId="1094"/>
    <cellStyle name="Output 6" xfId="1095"/>
    <cellStyle name="Output 6 2" xfId="1096"/>
    <cellStyle name="Output 6 3" xfId="1097"/>
    <cellStyle name="Output 6 4" xfId="1098"/>
    <cellStyle name="Output 7" xfId="1099"/>
    <cellStyle name="Output 7 2" xfId="1100"/>
    <cellStyle name="Output 7 3" xfId="1101"/>
    <cellStyle name="Output 7 4" xfId="1102"/>
    <cellStyle name="Output 8" xfId="1103"/>
    <cellStyle name="Percent" xfId="2" builtinId="5"/>
    <cellStyle name="Percent 2" xfId="5"/>
    <cellStyle name="Percent 2 2" xfId="1104"/>
    <cellStyle name="Percent 2 3" xfId="1105"/>
    <cellStyle name="Percent 2 4" xfId="1106"/>
    <cellStyle name="Percent 3" xfId="7"/>
    <cellStyle name="Percent 3 2" xfId="1107"/>
    <cellStyle name="Percent 4" xfId="1108"/>
    <cellStyle name="Percent 5" xfId="1109"/>
    <cellStyle name="Title 2" xfId="1110"/>
    <cellStyle name="Title 2 2" xfId="1111"/>
    <cellStyle name="Title 2 3" xfId="1112"/>
    <cellStyle name="Title 2 4" xfId="1113"/>
    <cellStyle name="Title 3" xfId="1114"/>
    <cellStyle name="Title 3 2" xfId="1115"/>
    <cellStyle name="Title 3 3" xfId="1116"/>
    <cellStyle name="Title 3 4" xfId="1117"/>
    <cellStyle name="Title 4" xfId="1118"/>
    <cellStyle name="Title 4 2" xfId="1119"/>
    <cellStyle name="Title 4 3" xfId="1120"/>
    <cellStyle name="Title 4 4" xfId="1121"/>
    <cellStyle name="Title 5" xfId="1122"/>
    <cellStyle name="Title 5 2" xfId="1123"/>
    <cellStyle name="Title 5 3" xfId="1124"/>
    <cellStyle name="Title 5 4" xfId="1125"/>
    <cellStyle name="Title 6" xfId="1126"/>
    <cellStyle name="Title 6 2" xfId="1127"/>
    <cellStyle name="Title 6 3" xfId="1128"/>
    <cellStyle name="Title 6 4" xfId="1129"/>
    <cellStyle name="Title 7" xfId="1130"/>
    <cellStyle name="Title 7 2" xfId="1131"/>
    <cellStyle name="Title 7 3" xfId="1132"/>
    <cellStyle name="Title 7 4" xfId="1133"/>
    <cellStyle name="Title 8" xfId="1134"/>
    <cellStyle name="Total 2" xfId="1135"/>
    <cellStyle name="Total 2 2" xfId="1136"/>
    <cellStyle name="Total 2 3" xfId="1137"/>
    <cellStyle name="Total 2 4" xfId="1138"/>
    <cellStyle name="Total 3" xfId="1139"/>
    <cellStyle name="Total 3 2" xfId="1140"/>
    <cellStyle name="Total 3 3" xfId="1141"/>
    <cellStyle name="Total 3 4" xfId="1142"/>
    <cellStyle name="Total 4" xfId="1143"/>
    <cellStyle name="Total 4 2" xfId="1144"/>
    <cellStyle name="Total 4 3" xfId="1145"/>
    <cellStyle name="Total 4 4" xfId="1146"/>
    <cellStyle name="Total 5" xfId="1147"/>
    <cellStyle name="Total 5 2" xfId="1148"/>
    <cellStyle name="Total 5 3" xfId="1149"/>
    <cellStyle name="Total 5 4" xfId="1150"/>
    <cellStyle name="Total 6" xfId="1151"/>
    <cellStyle name="Total 6 2" xfId="1152"/>
    <cellStyle name="Total 6 3" xfId="1153"/>
    <cellStyle name="Total 6 4" xfId="1154"/>
    <cellStyle name="Total 7" xfId="1155"/>
    <cellStyle name="Total 7 2" xfId="1156"/>
    <cellStyle name="Total 7 3" xfId="1157"/>
    <cellStyle name="Total 7 4" xfId="1158"/>
    <cellStyle name="Total 8" xfId="1159"/>
    <cellStyle name="Warning Text 2" xfId="1160"/>
    <cellStyle name="Warning Text 2 2" xfId="1161"/>
    <cellStyle name="Warning Text 2 3" xfId="1162"/>
    <cellStyle name="Warning Text 2 4" xfId="1163"/>
    <cellStyle name="Warning Text 3" xfId="1164"/>
    <cellStyle name="Warning Text 3 2" xfId="1165"/>
    <cellStyle name="Warning Text 3 3" xfId="1166"/>
    <cellStyle name="Warning Text 3 4" xfId="1167"/>
    <cellStyle name="Warning Text 4" xfId="1168"/>
    <cellStyle name="Warning Text 4 2" xfId="1169"/>
    <cellStyle name="Warning Text 4 3" xfId="1170"/>
    <cellStyle name="Warning Text 4 4" xfId="1171"/>
    <cellStyle name="Warning Text 5" xfId="1172"/>
    <cellStyle name="Warning Text 5 2" xfId="1173"/>
    <cellStyle name="Warning Text 5 3" xfId="1174"/>
    <cellStyle name="Warning Text 5 4" xfId="1175"/>
    <cellStyle name="Warning Text 6" xfId="1176"/>
    <cellStyle name="Warning Text 6 2" xfId="1177"/>
    <cellStyle name="Warning Text 6 3" xfId="1178"/>
    <cellStyle name="Warning Text 6 4" xfId="1179"/>
    <cellStyle name="Warning Text 7" xfId="1180"/>
    <cellStyle name="Warning Text 7 2" xfId="1181"/>
    <cellStyle name="Warning Text 7 3" xfId="1182"/>
    <cellStyle name="Warning Text 7 4" xfId="1183"/>
    <cellStyle name="Warning Text 8" xfId="1184"/>
  </cellStyles>
  <dxfs count="23">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0000FF"/>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590550</xdr:colOff>
      <xdr:row>5</xdr:row>
      <xdr:rowOff>71437</xdr:rowOff>
    </xdr:from>
    <xdr:to>
      <xdr:col>6</xdr:col>
      <xdr:colOff>57150</xdr:colOff>
      <xdr:row>10</xdr:row>
      <xdr:rowOff>185737</xdr:rowOff>
    </xdr:to>
    <xdr:sp macro="" textlink="">
      <xdr:nvSpPr>
        <xdr:cNvPr id="2" name="TextBox 1"/>
        <xdr:cNvSpPr txBox="1"/>
      </xdr:nvSpPr>
      <xdr:spPr>
        <a:xfrm>
          <a:off x="590550" y="642937"/>
          <a:ext cx="2514600" cy="1066800"/>
        </a:xfrm>
        <a:prstGeom prst="rect">
          <a:avLst/>
        </a:prstGeom>
        <a:solidFill>
          <a:schemeClr val="accent2">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CC Data</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the historic data used to create the community college sector's mathematically-derived scales. Also included are reference tables displaying useful data regarding focus populations.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12</xdr:row>
      <xdr:rowOff>0</xdr:rowOff>
    </xdr:from>
    <xdr:to>
      <xdr:col>6</xdr:col>
      <xdr:colOff>57150</xdr:colOff>
      <xdr:row>17</xdr:row>
      <xdr:rowOff>114300</xdr:rowOff>
    </xdr:to>
    <xdr:sp macro="" textlink="">
      <xdr:nvSpPr>
        <xdr:cNvPr id="3" name="TextBox 2"/>
        <xdr:cNvSpPr txBox="1"/>
      </xdr:nvSpPr>
      <xdr:spPr>
        <a:xfrm>
          <a:off x="590550" y="1905000"/>
          <a:ext cx="2514600" cy="1066800"/>
        </a:xfrm>
        <a:prstGeom prst="rect">
          <a:avLst/>
        </a:prstGeom>
        <a:solidFill>
          <a:schemeClr val="accent2">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Univ Data</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This</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tab shows the historic data used to create the university sector's mathematically-derived scales. Also included are reference tables displaying useful data regarding focus populations.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19</xdr:row>
      <xdr:rowOff>0</xdr:rowOff>
    </xdr:from>
    <xdr:to>
      <xdr:col>6</xdr:col>
      <xdr:colOff>57150</xdr:colOff>
      <xdr:row>23</xdr:row>
      <xdr:rowOff>76200</xdr:rowOff>
    </xdr:to>
    <xdr:sp macro="" textlink="">
      <xdr:nvSpPr>
        <xdr:cNvPr id="5" name="TextBox 4"/>
        <xdr:cNvSpPr txBox="1"/>
      </xdr:nvSpPr>
      <xdr:spPr>
        <a:xfrm>
          <a:off x="590550" y="3238500"/>
          <a:ext cx="2514600" cy="838200"/>
        </a:xfrm>
        <a:prstGeom prst="rect">
          <a:avLst/>
        </a:prstGeom>
        <a:solidFill>
          <a:schemeClr val="accent3">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Scales</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displays the mathematically-derived scales and discusses how those scales guided the creation of the proposed scales. </a:t>
          </a:r>
          <a:endParaRPr lang="en-US" sz="8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5</xdr:row>
      <xdr:rowOff>71437</xdr:rowOff>
    </xdr:from>
    <xdr:to>
      <xdr:col>12</xdr:col>
      <xdr:colOff>76200</xdr:colOff>
      <xdr:row>10</xdr:row>
      <xdr:rowOff>185737</xdr:rowOff>
    </xdr:to>
    <xdr:sp macro="" textlink="">
      <xdr:nvSpPr>
        <xdr:cNvPr id="6" name="TextBox 5"/>
        <xdr:cNvSpPr txBox="1"/>
      </xdr:nvSpPr>
      <xdr:spPr>
        <a:xfrm>
          <a:off x="4267200" y="642937"/>
          <a:ext cx="2514600" cy="1066800"/>
        </a:xfrm>
        <a:prstGeom prst="rect">
          <a:avLst/>
        </a:prstGeom>
        <a:solidFill>
          <a:schemeClr val="accent1">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2020-21 CC</a:t>
          </a:r>
        </a:p>
        <a:p>
          <a:pPr algn="l"/>
          <a:r>
            <a:rPr lang="en-US" sz="900" b="0">
              <a:latin typeface="Open Sans" panose="020B0606030504020204" pitchFamily="34" charset="0"/>
              <a:ea typeface="Open Sans" panose="020B0606030504020204" pitchFamily="34" charset="0"/>
              <a:cs typeface="Open Sans" panose="020B0606030504020204" pitchFamily="34" charset="0"/>
            </a:rPr>
            <a:t>Using</a:t>
          </a:r>
          <a:r>
            <a:rPr lang="en-US" sz="900" b="0" baseline="0">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latin typeface="Open Sans" panose="020B0606030504020204" pitchFamily="34" charset="0"/>
              <a:ea typeface="Open Sans" panose="020B0606030504020204" pitchFamily="34" charset="0"/>
              <a:cs typeface="Open Sans" panose="020B0606030504020204" pitchFamily="34" charset="0"/>
            </a:rPr>
            <a:t>CC Data </a:t>
          </a:r>
          <a:r>
            <a:rPr lang="en-US" sz="900" b="0" baseline="0">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community college's weighted outcomes.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12</xdr:row>
      <xdr:rowOff>0</xdr:rowOff>
    </xdr:from>
    <xdr:to>
      <xdr:col>12</xdr:col>
      <xdr:colOff>76200</xdr:colOff>
      <xdr:row>17</xdr:row>
      <xdr:rowOff>114300</xdr:rowOff>
    </xdr:to>
    <xdr:sp macro="" textlink="">
      <xdr:nvSpPr>
        <xdr:cNvPr id="7" name="TextBox 6"/>
        <xdr:cNvSpPr txBox="1"/>
      </xdr:nvSpPr>
      <xdr:spPr>
        <a:xfrm>
          <a:off x="4267200" y="1905000"/>
          <a:ext cx="2514600" cy="1066800"/>
        </a:xfrm>
        <a:prstGeom prst="rect">
          <a:avLst/>
        </a:prstGeom>
        <a:solidFill>
          <a:schemeClr val="accent1">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2020-21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Using</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 Data </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university's weighted outcomes.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4</xdr:row>
      <xdr:rowOff>90487</xdr:rowOff>
    </xdr:from>
    <xdr:to>
      <xdr:col>17</xdr:col>
      <xdr:colOff>76200</xdr:colOff>
      <xdr:row>11</xdr:row>
      <xdr:rowOff>166687</xdr:rowOff>
    </xdr:to>
    <xdr:sp macro="" textlink="">
      <xdr:nvSpPr>
        <xdr:cNvPr id="8" name="TextBox 7"/>
        <xdr:cNvSpPr txBox="1"/>
      </xdr:nvSpPr>
      <xdr:spPr>
        <a:xfrm>
          <a:off x="7315200" y="471487"/>
          <a:ext cx="2514600" cy="1409700"/>
        </a:xfrm>
        <a:prstGeom prst="rect">
          <a:avLst/>
        </a:prstGeom>
        <a:solidFill>
          <a:schemeClr val="accent6">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20-21 Point Calculation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 tab shows how weighted</a:t>
          </a:r>
          <a:r>
            <a:rPr lang="en-US" sz="900" b="0" baseline="0">
              <a:latin typeface="Open Sans" panose="020B0606030504020204" pitchFamily="34" charset="0"/>
              <a:ea typeface="Open Sans" panose="020B0606030504020204" pitchFamily="34" charset="0"/>
              <a:cs typeface="Open Sans" panose="020B0606030504020204" pitchFamily="34" charset="0"/>
            </a:rPr>
            <a:t> outcomes, fixed costs and Quality Assurance are combined to form each institution's total 2020-21 Total Points. These totals are compared to the 2019-20 Point Totals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19-20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to determine appropriation growth.</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18</xdr:col>
      <xdr:colOff>0</xdr:colOff>
      <xdr:row>4</xdr:row>
      <xdr:rowOff>142874</xdr:rowOff>
    </xdr:from>
    <xdr:to>
      <xdr:col>22</xdr:col>
      <xdr:colOff>76200</xdr:colOff>
      <xdr:row>11</xdr:row>
      <xdr:rowOff>114300</xdr:rowOff>
    </xdr:to>
    <xdr:sp macro="" textlink="">
      <xdr:nvSpPr>
        <xdr:cNvPr id="9" name="TextBox 8"/>
        <xdr:cNvSpPr txBox="1"/>
      </xdr:nvSpPr>
      <xdr:spPr>
        <a:xfrm>
          <a:off x="10363200" y="523874"/>
          <a:ext cx="2514600" cy="1304926"/>
        </a:xfrm>
        <a:prstGeom prst="rect">
          <a:avLst/>
        </a:prstGeom>
        <a:solidFill>
          <a:schemeClr val="accent2">
            <a:lumMod val="60000"/>
            <a:lumOff val="4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20-21 Recommendation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how the growth in point totals (as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20-21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alters each institution's appropriation share and, therefore, each institution's 2020-21 appropriation recommendation.</a:t>
          </a:r>
          <a:endParaRPr lang="en-US" sz="900" b="0">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26</xdr:row>
      <xdr:rowOff>133350</xdr:rowOff>
    </xdr:from>
    <xdr:to>
      <xdr:col>17</xdr:col>
      <xdr:colOff>76200</xdr:colOff>
      <xdr:row>32</xdr:row>
      <xdr:rowOff>57150</xdr:rowOff>
    </xdr:to>
    <xdr:sp macro="" textlink="">
      <xdr:nvSpPr>
        <xdr:cNvPr id="10" name="TextBox 9"/>
        <xdr:cNvSpPr txBox="1"/>
      </xdr:nvSpPr>
      <xdr:spPr>
        <a:xfrm>
          <a:off x="7315200" y="4705350"/>
          <a:ext cx="2514600" cy="1066800"/>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19-20 Point Calculation</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19-20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22</xdr:row>
      <xdr:rowOff>0</xdr:rowOff>
    </xdr:from>
    <xdr:to>
      <xdr:col>12</xdr:col>
      <xdr:colOff>76200</xdr:colOff>
      <xdr:row>27</xdr:row>
      <xdr:rowOff>114300</xdr:rowOff>
    </xdr:to>
    <xdr:sp macro="" textlink="">
      <xdr:nvSpPr>
        <xdr:cNvPr id="11" name="TextBox 10"/>
        <xdr:cNvSpPr txBox="1"/>
      </xdr:nvSpPr>
      <xdr:spPr>
        <a:xfrm>
          <a:off x="4267200" y="3810000"/>
          <a:ext cx="2514600" cy="1066800"/>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2019-20 CC</a:t>
          </a:r>
        </a:p>
        <a:p>
          <a:pPr algn="l"/>
          <a:r>
            <a:rPr lang="en-US" sz="900" b="0">
              <a:latin typeface="Open Sans" panose="020B0606030504020204" pitchFamily="34" charset="0"/>
              <a:ea typeface="Open Sans" panose="020B0606030504020204" pitchFamily="34" charset="0"/>
              <a:cs typeface="Open Sans" panose="020B0606030504020204" pitchFamily="34" charset="0"/>
            </a:rPr>
            <a:t>A</a:t>
          </a:r>
          <a:r>
            <a:rPr lang="en-US" sz="900" b="0" baseline="0">
              <a:latin typeface="Open Sans" panose="020B0606030504020204" pitchFamily="34" charset="0"/>
              <a:ea typeface="Open Sans" panose="020B0606030504020204" pitchFamily="34" charset="0"/>
              <a:cs typeface="Open Sans" panose="020B0606030504020204" pitchFamily="34" charset="0"/>
            </a:rPr>
            <a:t> background tab used to calculate the 19-20 Point Calculation.</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9525</xdr:colOff>
      <xdr:row>28</xdr:row>
      <xdr:rowOff>142875</xdr:rowOff>
    </xdr:from>
    <xdr:to>
      <xdr:col>12</xdr:col>
      <xdr:colOff>85725</xdr:colOff>
      <xdr:row>34</xdr:row>
      <xdr:rowOff>66675</xdr:rowOff>
    </xdr:to>
    <xdr:sp macro="" textlink="">
      <xdr:nvSpPr>
        <xdr:cNvPr id="12" name="TextBox 11"/>
        <xdr:cNvSpPr txBox="1"/>
      </xdr:nvSpPr>
      <xdr:spPr>
        <a:xfrm>
          <a:off x="4276725" y="5095875"/>
          <a:ext cx="2514600" cy="1066800"/>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2019-20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19-20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6</xdr:col>
      <xdr:colOff>57150</xdr:colOff>
      <xdr:row>8</xdr:row>
      <xdr:rowOff>33337</xdr:rowOff>
    </xdr:from>
    <xdr:to>
      <xdr:col>8</xdr:col>
      <xdr:colOff>0</xdr:colOff>
      <xdr:row>8</xdr:row>
      <xdr:rowOff>33337</xdr:rowOff>
    </xdr:to>
    <xdr:cxnSp macro="">
      <xdr:nvCxnSpPr>
        <xdr:cNvPr id="14" name="Straight Arrow Connector 13"/>
        <xdr:cNvCxnSpPr>
          <a:stCxn id="2" idx="3"/>
          <a:endCxn id="6" idx="1"/>
        </xdr:cNvCxnSpPr>
      </xdr:nvCxnSpPr>
      <xdr:spPr>
        <a:xfrm>
          <a:off x="3105150" y="1176337"/>
          <a:ext cx="1162050" cy="0"/>
        </a:xfrm>
        <a:prstGeom prst="straightConnector1">
          <a:avLst/>
        </a:prstGeom>
        <a:ln w="28575">
          <a:solidFill>
            <a:sysClr val="windowText" lastClr="000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14</xdr:row>
      <xdr:rowOff>152400</xdr:rowOff>
    </xdr:to>
    <xdr:cxnSp macro="">
      <xdr:nvCxnSpPr>
        <xdr:cNvPr id="18" name="Straight Arrow Connector 17"/>
        <xdr:cNvCxnSpPr>
          <a:stCxn id="3" idx="3"/>
          <a:endCxn id="7" idx="1"/>
        </xdr:cNvCxnSpPr>
      </xdr:nvCxnSpPr>
      <xdr:spPr>
        <a:xfrm>
          <a:off x="3105150" y="2438400"/>
          <a:ext cx="116205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17</xdr:row>
      <xdr:rowOff>114300</xdr:rowOff>
    </xdr:from>
    <xdr:to>
      <xdr:col>4</xdr:col>
      <xdr:colOff>19050</xdr:colOff>
      <xdr:row>19</xdr:row>
      <xdr:rowOff>0</xdr:rowOff>
    </xdr:to>
    <xdr:cxnSp macro="">
      <xdr:nvCxnSpPr>
        <xdr:cNvPr id="22" name="Straight Arrow Connector 21"/>
        <xdr:cNvCxnSpPr>
          <a:stCxn id="3" idx="2"/>
          <a:endCxn id="5" idx="0"/>
        </xdr:cNvCxnSpPr>
      </xdr:nvCxnSpPr>
      <xdr:spPr>
        <a:xfrm>
          <a:off x="1847850" y="2971800"/>
          <a:ext cx="0" cy="2667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8</xdr:row>
      <xdr:rowOff>33336</xdr:rowOff>
    </xdr:from>
    <xdr:to>
      <xdr:col>1</xdr:col>
      <xdr:colOff>603250</xdr:colOff>
      <xdr:row>21</xdr:row>
      <xdr:rowOff>38099</xdr:rowOff>
    </xdr:to>
    <xdr:cxnSp macro="">
      <xdr:nvCxnSpPr>
        <xdr:cNvPr id="29" name="Curved Connector 28"/>
        <xdr:cNvCxnSpPr>
          <a:stCxn id="2" idx="1"/>
          <a:endCxn id="5" idx="1"/>
        </xdr:cNvCxnSpPr>
      </xdr:nvCxnSpPr>
      <xdr:spPr>
        <a:xfrm rot="10800000" flipV="1">
          <a:off x="590550" y="1176336"/>
          <a:ext cx="12700" cy="2481263"/>
        </a:xfrm>
        <a:prstGeom prst="curvedConnector3">
          <a:avLst>
            <a:gd name="adj1" fmla="val 180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21</xdr:row>
      <xdr:rowOff>38100</xdr:rowOff>
    </xdr:to>
    <xdr:cxnSp macro="">
      <xdr:nvCxnSpPr>
        <xdr:cNvPr id="32" name="Straight Arrow Connector 31"/>
        <xdr:cNvCxnSpPr>
          <a:stCxn id="5" idx="3"/>
          <a:endCxn id="7" idx="1"/>
        </xdr:cNvCxnSpPr>
      </xdr:nvCxnSpPr>
      <xdr:spPr>
        <a:xfrm flipV="1">
          <a:off x="3105150" y="2438400"/>
          <a:ext cx="1162050" cy="1219200"/>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8</xdr:row>
      <xdr:rowOff>33337</xdr:rowOff>
    </xdr:from>
    <xdr:to>
      <xdr:col>8</xdr:col>
      <xdr:colOff>0</xdr:colOff>
      <xdr:row>21</xdr:row>
      <xdr:rowOff>38100</xdr:rowOff>
    </xdr:to>
    <xdr:cxnSp macro="">
      <xdr:nvCxnSpPr>
        <xdr:cNvPr id="34" name="Straight Arrow Connector 33"/>
        <xdr:cNvCxnSpPr>
          <a:stCxn id="5" idx="3"/>
          <a:endCxn id="6" idx="1"/>
        </xdr:cNvCxnSpPr>
      </xdr:nvCxnSpPr>
      <xdr:spPr>
        <a:xfrm flipV="1">
          <a:off x="3105150" y="1176337"/>
          <a:ext cx="1162050" cy="2481263"/>
        </a:xfrm>
        <a:prstGeom prst="straightConnector1">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8</xdr:row>
      <xdr:rowOff>33337</xdr:rowOff>
    </xdr:from>
    <xdr:to>
      <xdr:col>13</xdr:col>
      <xdr:colOff>0</xdr:colOff>
      <xdr:row>8</xdr:row>
      <xdr:rowOff>33337</xdr:rowOff>
    </xdr:to>
    <xdr:cxnSp macro="">
      <xdr:nvCxnSpPr>
        <xdr:cNvPr id="38" name="Straight Arrow Connector 37"/>
        <xdr:cNvCxnSpPr>
          <a:stCxn id="6" idx="3"/>
          <a:endCxn id="8" idx="1"/>
        </xdr:cNvCxnSpPr>
      </xdr:nvCxnSpPr>
      <xdr:spPr>
        <a:xfrm>
          <a:off x="6781800" y="117633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8</xdr:row>
      <xdr:rowOff>33337</xdr:rowOff>
    </xdr:from>
    <xdr:to>
      <xdr:col>13</xdr:col>
      <xdr:colOff>0</xdr:colOff>
      <xdr:row>14</xdr:row>
      <xdr:rowOff>152400</xdr:rowOff>
    </xdr:to>
    <xdr:cxnSp macro="">
      <xdr:nvCxnSpPr>
        <xdr:cNvPr id="40" name="Straight Arrow Connector 39"/>
        <xdr:cNvCxnSpPr>
          <a:stCxn id="7" idx="3"/>
          <a:endCxn id="8" idx="1"/>
        </xdr:cNvCxnSpPr>
      </xdr:nvCxnSpPr>
      <xdr:spPr>
        <a:xfrm flipV="1">
          <a:off x="6781800" y="1176337"/>
          <a:ext cx="533400" cy="1262063"/>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24</xdr:row>
      <xdr:rowOff>152400</xdr:rowOff>
    </xdr:from>
    <xdr:to>
      <xdr:col>13</xdr:col>
      <xdr:colOff>0</xdr:colOff>
      <xdr:row>29</xdr:row>
      <xdr:rowOff>95250</xdr:rowOff>
    </xdr:to>
    <xdr:cxnSp macro="">
      <xdr:nvCxnSpPr>
        <xdr:cNvPr id="42" name="Straight Arrow Connector 41"/>
        <xdr:cNvCxnSpPr>
          <a:stCxn id="11" idx="3"/>
          <a:endCxn id="10" idx="1"/>
        </xdr:cNvCxnSpPr>
      </xdr:nvCxnSpPr>
      <xdr:spPr>
        <a:xfrm>
          <a:off x="6781800" y="4343400"/>
          <a:ext cx="533400" cy="895350"/>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29</xdr:row>
      <xdr:rowOff>95250</xdr:rowOff>
    </xdr:from>
    <xdr:to>
      <xdr:col>13</xdr:col>
      <xdr:colOff>0</xdr:colOff>
      <xdr:row>31</xdr:row>
      <xdr:rowOff>104775</xdr:rowOff>
    </xdr:to>
    <xdr:cxnSp macro="">
      <xdr:nvCxnSpPr>
        <xdr:cNvPr id="46" name="Straight Arrow Connector 45"/>
        <xdr:cNvCxnSpPr>
          <a:stCxn id="12" idx="3"/>
          <a:endCxn id="10" idx="1"/>
        </xdr:cNvCxnSpPr>
      </xdr:nvCxnSpPr>
      <xdr:spPr>
        <a:xfrm flipV="1">
          <a:off x="6791325" y="5238750"/>
          <a:ext cx="523875" cy="390525"/>
        </a:xfrm>
        <a:prstGeom prst="straightConnector1">
          <a:avLst/>
        </a:prstGeom>
        <a:ln w="9525">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11</xdr:row>
      <xdr:rowOff>166687</xdr:rowOff>
    </xdr:from>
    <xdr:to>
      <xdr:col>15</xdr:col>
      <xdr:colOff>38100</xdr:colOff>
      <xdr:row>26</xdr:row>
      <xdr:rowOff>133350</xdr:rowOff>
    </xdr:to>
    <xdr:cxnSp macro="">
      <xdr:nvCxnSpPr>
        <xdr:cNvPr id="48" name="Straight Arrow Connector 47"/>
        <xdr:cNvCxnSpPr>
          <a:stCxn id="10" idx="0"/>
          <a:endCxn id="8" idx="2"/>
        </xdr:cNvCxnSpPr>
      </xdr:nvCxnSpPr>
      <xdr:spPr>
        <a:xfrm flipV="1">
          <a:off x="8572500" y="1881187"/>
          <a:ext cx="0" cy="2824163"/>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8</xdr:row>
      <xdr:rowOff>33337</xdr:rowOff>
    </xdr:from>
    <xdr:to>
      <xdr:col>18</xdr:col>
      <xdr:colOff>0</xdr:colOff>
      <xdr:row>8</xdr:row>
      <xdr:rowOff>33337</xdr:rowOff>
    </xdr:to>
    <xdr:cxnSp macro="">
      <xdr:nvCxnSpPr>
        <xdr:cNvPr id="50" name="Straight Arrow Connector 49"/>
        <xdr:cNvCxnSpPr>
          <a:stCxn id="8" idx="3"/>
          <a:endCxn id="9" idx="1"/>
        </xdr:cNvCxnSpPr>
      </xdr:nvCxnSpPr>
      <xdr:spPr>
        <a:xfrm>
          <a:off x="9829800" y="117633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xdr:colOff>
      <xdr:row>1</xdr:row>
      <xdr:rowOff>51594</xdr:rowOff>
    </xdr:from>
    <xdr:to>
      <xdr:col>13</xdr:col>
      <xdr:colOff>71438</xdr:colOff>
      <xdr:row>38</xdr:row>
      <xdr:rowOff>142875</xdr:rowOff>
    </xdr:to>
    <xdr:sp macro="" textlink="">
      <xdr:nvSpPr>
        <xdr:cNvPr id="2" name="TextBox 1"/>
        <xdr:cNvSpPr txBox="1"/>
      </xdr:nvSpPr>
      <xdr:spPr>
        <a:xfrm>
          <a:off x="8048626" y="51594"/>
          <a:ext cx="4321968" cy="7651750"/>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three columns to the left detail three potential</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scale systems: 2010-15 Scales, Mathematically Derived Scales and the Proposed  2015-20 Scales.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addition to serving  the purpose of comparing outcomes of varying magnitudes (e.g. Research and Services in the millions to Doctoral/Law Degrees in the dozens), the 2010-15 scales were used in part to help calibrate the new outcomes-based funding formula to the old enrollment-based funding formula. This decision required the use of estimated values for scales. With an underlying structural change to the model the 2015-20 model does not require calibration, therefore there is an opportunity to implement mathematically-derived scales.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eaLnBrk="1" fontAlgn="auto" latinLnBrk="0" hangingPunct="1"/>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second column displays these Mathematically Derived Scales, which were calculated on both the </a:t>
          </a:r>
          <a:r>
            <a:rPr lang="en-US" sz="11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CC Data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 Data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tabs. In short these scales are derived from the average standard deviations of all new outcomes' historic data.</a:t>
          </a:r>
          <a:endParaRPr lang="en-US" sz="1100">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third column shows the 2015-20 Proposed Scales. The Mathematically Derived Scales largely influence the 2015-20 Proposed Scales, though there are some changes highlighted in blue and detailed below:  </a:t>
          </a:r>
        </a:p>
        <a:p>
          <a:pPr marL="0" marR="0" indent="0" defTabSz="914400" eaLnBrk="1" fontAlgn="auto" latinLnBrk="0" hangingPunct="1">
            <a:lnSpc>
              <a:spcPct val="100000"/>
            </a:lnSpc>
            <a:spcBef>
              <a:spcPts val="0"/>
            </a:spcBef>
            <a:spcAft>
              <a:spcPts val="0"/>
            </a:spcAft>
            <a:buClrTx/>
            <a:buSzTx/>
            <a:buFontTx/>
            <a:buNone/>
            <a:tabLst/>
            <a:defRPr/>
          </a:pPr>
          <a:endParaRPr lang="en-US" sz="1100" u="sng"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Both the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1-2 Year Certificates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&lt;1Yr Certificates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community college sector 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Research and Service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university sector are historically highly volatile  outcomes relative  to their respective sizes, to an extent that was not completely captured by the outcomes' standard deviations. These scales were increased to account for this volatility. </a:t>
          </a:r>
        </a:p>
        <a:p>
          <a:pPr marL="0" marR="0" indent="0" defTabSz="914400" eaLnBrk="1" fontAlgn="auto" latinLnBrk="0" hangingPunct="1">
            <a:lnSpc>
              <a:spcPct val="100000"/>
            </a:lnSpc>
            <a:spcBef>
              <a:spcPts val="0"/>
            </a:spcBef>
            <a:spcAft>
              <a:spcPts val="0"/>
            </a:spcAft>
            <a:buClrTx/>
            <a:buSzTx/>
            <a:buFontTx/>
            <a:buNone/>
            <a:tabLst/>
            <a:defRPr/>
          </a:pPr>
          <a:endPar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Additionally, to seek parity between the two sectors, the scales for the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Progression Metrics</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in the university sector were increased to reflect the larger and stair-stepped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Progression Metrics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scales in the community college sector. </a:t>
          </a:r>
        </a:p>
        <a:p>
          <a:pPr marL="0" marR="0" indent="0" defTabSz="914400" eaLnBrk="1" fontAlgn="auto" latinLnBrk="0" hangingPunct="1">
            <a:lnSpc>
              <a:spcPct val="100000"/>
            </a:lnSpc>
            <a:spcBef>
              <a:spcPts val="0"/>
            </a:spcBef>
            <a:spcAft>
              <a:spcPts val="0"/>
            </a:spcAft>
            <a:buClrTx/>
            <a:buSzTx/>
            <a:buFontTx/>
            <a:buNone/>
            <a:tabLst/>
            <a:defRPr/>
          </a:pPr>
          <a:endPar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Finally the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Transfers Out with 12 hrs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Awards per 100 FTE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community college sector 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Degrees per 100 FTE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university sector  were increased due to the possibility of increased volatility.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scal/THEC/FISCAL/STAY_OUT/FY2012-13/Appropriations%20Request%20Instructions/PARTII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scal/Fiscal%20Policy/STAY_OUT/FY2014-15/Formula/Colleges%20of%20Med/Part%20IIIs%20and%20VIIs/JHQC%20-%20PartVII%20-%20new%20Med%20Formula%20FY1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Cover Page"/>
      <sheetName val="Academic Formula Units Instr."/>
      <sheetName val="Schedule A1  "/>
      <sheetName val="Schedule A2  "/>
      <sheetName val="Schedule A3"/>
      <sheetName val="Schedule B "/>
      <sheetName val="Schedule C1"/>
      <sheetName val="Schedule C2"/>
      <sheetName val="Schedule E"/>
      <sheetName val="Schedule F"/>
      <sheetName val="Schedule G"/>
      <sheetName val="Schedule H"/>
      <sheetName val="Schedule I"/>
      <sheetName val="Schedule J"/>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
      <sheetName val="Med Instructions"/>
      <sheetName val="Schedule 1"/>
      <sheetName val="Schedule 2"/>
      <sheetName val="Schedule 3"/>
      <sheetName val="Schedule 4"/>
      <sheetName val="Schedule 5"/>
      <sheetName val="Schedule D"/>
      <sheetName val="Schedule E"/>
      <sheetName val="Schedule F"/>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79998168889431442"/>
    <pageSetUpPr autoPageBreaks="0"/>
  </sheetPr>
  <dimension ref="B1:W2"/>
  <sheetViews>
    <sheetView tabSelected="1" view="pageBreakPreview" zoomScale="90" zoomScaleNormal="100" zoomScaleSheetLayoutView="90" workbookViewId="0">
      <selection activeCell="Z6" sqref="Z6"/>
    </sheetView>
  </sheetViews>
  <sheetFormatPr defaultColWidth="9.140625" defaultRowHeight="15"/>
  <cols>
    <col min="1" max="16384" width="9.140625" style="4"/>
  </cols>
  <sheetData>
    <row r="1" spans="2:23" ht="15.75" thickBot="1"/>
    <row r="2" spans="2:23" ht="27.75" customHeight="1" thickBot="1">
      <c r="B2" s="607" t="s">
        <v>190</v>
      </c>
      <c r="C2" s="608"/>
      <c r="D2" s="608"/>
      <c r="E2" s="608"/>
      <c r="F2" s="608"/>
      <c r="G2" s="608"/>
      <c r="H2" s="608"/>
      <c r="I2" s="608"/>
      <c r="J2" s="608"/>
      <c r="K2" s="608"/>
      <c r="L2" s="608"/>
      <c r="M2" s="608"/>
      <c r="N2" s="608"/>
      <c r="O2" s="608"/>
      <c r="P2" s="608"/>
      <c r="Q2" s="608"/>
      <c r="R2" s="608"/>
      <c r="S2" s="608"/>
      <c r="T2" s="608"/>
      <c r="U2" s="608"/>
      <c r="V2" s="608"/>
      <c r="W2" s="609"/>
    </row>
  </sheetData>
  <mergeCells count="1">
    <mergeCell ref="B2:W2"/>
  </mergeCells>
  <pageMargins left="0.7" right="0.7" top="0.75" bottom="0.75" header="0.3" footer="0.3"/>
  <pageSetup scale="4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8" tint="0.59999389629810485"/>
    <pageSetUpPr fitToPage="1"/>
  </sheetPr>
  <dimension ref="B2:AC79"/>
  <sheetViews>
    <sheetView view="pageBreakPreview" zoomScale="70" zoomScaleNormal="100" zoomScaleSheetLayoutView="70" workbookViewId="0">
      <selection activeCell="G23" sqref="G23"/>
    </sheetView>
  </sheetViews>
  <sheetFormatPr defaultColWidth="9.140625" defaultRowHeight="16.5"/>
  <cols>
    <col min="1" max="1" width="9.140625" style="350"/>
    <col min="2" max="2" width="44" style="350" bestFit="1" customWidth="1"/>
    <col min="3" max="3" width="21.7109375" style="350" bestFit="1" customWidth="1"/>
    <col min="4" max="4" width="18.7109375" style="350" customWidth="1"/>
    <col min="5" max="5" width="26.5703125" style="350" bestFit="1" customWidth="1"/>
    <col min="6" max="6" width="26.7109375" style="350" bestFit="1" customWidth="1"/>
    <col min="7" max="7" width="22.140625" style="350" bestFit="1" customWidth="1"/>
    <col min="8" max="8" width="22.7109375" style="350" customWidth="1"/>
    <col min="9" max="9" width="19.5703125" style="350" bestFit="1" customWidth="1"/>
    <col min="10" max="10" width="19.42578125" style="350" customWidth="1"/>
    <col min="11" max="12" width="22" style="350" hidden="1" customWidth="1"/>
    <col min="13" max="13" width="54.5703125" style="350" bestFit="1" customWidth="1"/>
    <col min="14" max="14" width="21" style="350" customWidth="1"/>
    <col min="15" max="15" width="27.5703125" style="350" bestFit="1" customWidth="1"/>
    <col min="16" max="16" width="26.7109375" style="350" bestFit="1" customWidth="1"/>
    <col min="17" max="17" width="16.140625" style="350" bestFit="1" customWidth="1"/>
    <col min="18" max="18" width="17.28515625" style="350" bestFit="1" customWidth="1"/>
    <col min="19" max="19" width="13.5703125" style="350" bestFit="1" customWidth="1"/>
    <col min="20" max="20" width="9.140625" style="350"/>
    <col min="21" max="21" width="13.5703125" style="350" bestFit="1" customWidth="1"/>
    <col min="22" max="22" width="9.140625" style="350"/>
    <col min="23" max="23" width="13.5703125" style="350" bestFit="1" customWidth="1"/>
    <col min="24" max="24" width="9.140625" style="350"/>
    <col min="25" max="25" width="11.7109375" style="350" bestFit="1" customWidth="1"/>
    <col min="26" max="26" width="9.140625" style="350"/>
    <col min="27" max="27" width="13.5703125" style="350" bestFit="1" customWidth="1"/>
    <col min="28" max="28" width="9.140625" style="350"/>
    <col min="29" max="29" width="11.7109375" style="350" bestFit="1" customWidth="1"/>
    <col min="30" max="16384" width="9.140625" style="350"/>
  </cols>
  <sheetData>
    <row r="2" spans="2:29" ht="31.5">
      <c r="B2" s="575" t="s">
        <v>179</v>
      </c>
      <c r="C2" s="576"/>
      <c r="D2" s="576"/>
      <c r="E2" s="576"/>
      <c r="F2" s="576"/>
      <c r="G2" s="576"/>
      <c r="H2" s="576"/>
      <c r="I2" s="577"/>
      <c r="J2" s="578"/>
      <c r="K2" s="454"/>
      <c r="L2" s="454"/>
      <c r="M2" s="454"/>
      <c r="N2" s="537"/>
    </row>
    <row r="3" spans="2:29" s="580" customFormat="1" ht="15">
      <c r="B3" s="579"/>
      <c r="C3" s="579"/>
      <c r="D3" s="579"/>
      <c r="E3" s="579"/>
      <c r="F3" s="579"/>
      <c r="G3" s="579"/>
      <c r="H3" s="579"/>
      <c r="I3" s="579"/>
      <c r="J3" s="579"/>
      <c r="K3" s="455"/>
      <c r="L3" s="455"/>
      <c r="M3" s="455"/>
      <c r="N3" s="579"/>
    </row>
    <row r="4" spans="2:29" ht="20.25" customHeight="1">
      <c r="C4" s="581" t="s">
        <v>19</v>
      </c>
      <c r="D4" s="582" t="s">
        <v>189</v>
      </c>
      <c r="E4" s="581"/>
      <c r="F4" s="581" t="s">
        <v>116</v>
      </c>
      <c r="G4" s="583" t="s">
        <v>117</v>
      </c>
      <c r="H4" s="582" t="s">
        <v>118</v>
      </c>
      <c r="I4" s="582" t="s">
        <v>119</v>
      </c>
      <c r="J4" s="584"/>
    </row>
    <row r="5" spans="2:29" ht="18.75" customHeight="1">
      <c r="C5" s="581"/>
      <c r="D5" s="582"/>
      <c r="E5" s="581"/>
      <c r="F5" s="581"/>
      <c r="G5" s="583"/>
      <c r="H5" s="582"/>
      <c r="I5" s="582"/>
      <c r="J5" s="584"/>
      <c r="K5" s="127"/>
      <c r="L5" s="127"/>
    </row>
    <row r="6" spans="2:29" ht="18.75" customHeight="1">
      <c r="B6" s="585"/>
      <c r="C6" s="586"/>
      <c r="D6" s="587"/>
      <c r="E6" s="586"/>
      <c r="F6" s="586"/>
      <c r="G6" s="588"/>
      <c r="H6" s="587"/>
      <c r="I6" s="587"/>
      <c r="J6" s="589"/>
      <c r="K6" s="127"/>
      <c r="L6" s="127"/>
    </row>
    <row r="7" spans="2:29" ht="18.75" thickBot="1">
      <c r="B7" s="528" t="s">
        <v>67</v>
      </c>
      <c r="C7" s="206" t="s">
        <v>157</v>
      </c>
      <c r="D7" s="206" t="s">
        <v>157</v>
      </c>
      <c r="E7" s="207" t="s">
        <v>169</v>
      </c>
      <c r="F7" s="207" t="s">
        <v>169</v>
      </c>
      <c r="G7" s="207" t="s">
        <v>169</v>
      </c>
      <c r="H7" s="207" t="s">
        <v>169</v>
      </c>
      <c r="I7" s="207" t="s">
        <v>66</v>
      </c>
      <c r="J7" s="236"/>
      <c r="K7" s="237"/>
      <c r="L7" s="237"/>
    </row>
    <row r="8" spans="2:29" ht="18">
      <c r="B8" s="529"/>
      <c r="C8" s="208" t="s">
        <v>104</v>
      </c>
      <c r="D8" s="208" t="s">
        <v>165</v>
      </c>
      <c r="E8" s="209" t="s">
        <v>166</v>
      </c>
      <c r="F8" s="209" t="s">
        <v>165</v>
      </c>
      <c r="G8" s="209" t="s">
        <v>104</v>
      </c>
      <c r="H8" s="210" t="s">
        <v>76</v>
      </c>
      <c r="I8" s="210" t="s">
        <v>80</v>
      </c>
      <c r="J8" s="236"/>
      <c r="K8" s="237"/>
      <c r="L8" s="237"/>
      <c r="M8" s="590" t="s">
        <v>79</v>
      </c>
      <c r="N8" s="591"/>
    </row>
    <row r="9" spans="2:29" ht="18">
      <c r="B9" s="238" t="s">
        <v>54</v>
      </c>
      <c r="C9" s="211"/>
      <c r="D9" s="211"/>
      <c r="E9" s="212"/>
      <c r="F9" s="212"/>
      <c r="G9" s="212"/>
      <c r="H9" s="213"/>
      <c r="I9" s="213"/>
      <c r="J9" s="239"/>
      <c r="K9" s="237"/>
      <c r="L9" s="237"/>
      <c r="M9" s="422" t="s">
        <v>158</v>
      </c>
      <c r="N9" s="592">
        <v>1557178700</v>
      </c>
      <c r="O9" s="593" t="s">
        <v>180</v>
      </c>
      <c r="P9" s="461"/>
      <c r="Q9" s="461"/>
      <c r="R9" s="461"/>
      <c r="S9" s="594"/>
      <c r="T9" s="594"/>
      <c r="U9" s="461"/>
      <c r="V9" s="461"/>
      <c r="W9" s="594"/>
      <c r="X9" s="594"/>
      <c r="Y9" s="461"/>
      <c r="Z9" s="461"/>
      <c r="AA9" s="594"/>
      <c r="AB9" s="594"/>
      <c r="AC9" s="594"/>
    </row>
    <row r="10" spans="2:29" ht="18">
      <c r="B10" s="240" t="s">
        <v>55</v>
      </c>
      <c r="C10" s="215">
        <v>50503100</v>
      </c>
      <c r="D10" s="216">
        <f>C10/$C$40</f>
        <v>4.6812743741543518E-2</v>
      </c>
      <c r="E10" s="216">
        <f>D10*(1+'20-21 Point Calculation'!L8)</f>
        <v>4.7904993593772316E-2</v>
      </c>
      <c r="F10" s="216">
        <f>E10/$E$40</f>
        <v>4.7056372469527763E-2</v>
      </c>
      <c r="G10" s="215">
        <f>ROUND(F10*$N$17,-2)</f>
        <v>52438300</v>
      </c>
      <c r="H10" s="215">
        <f>G10-C10</f>
        <v>1935200</v>
      </c>
      <c r="I10" s="241">
        <f t="shared" ref="I10:I16" si="0">H10/C10</f>
        <v>3.831843985814732E-2</v>
      </c>
      <c r="J10" s="216"/>
      <c r="K10" s="243">
        <v>0</v>
      </c>
      <c r="L10" s="243"/>
      <c r="M10" s="387" t="s">
        <v>181</v>
      </c>
      <c r="N10" s="595">
        <v>3759700</v>
      </c>
      <c r="O10" s="596">
        <f>N11/N9</f>
        <v>0.69281213517754903</v>
      </c>
      <c r="P10" s="244"/>
      <c r="Q10" s="242"/>
      <c r="R10" s="461"/>
      <c r="S10" s="244"/>
      <c r="T10" s="242"/>
      <c r="U10" s="597"/>
      <c r="V10" s="461"/>
      <c r="W10" s="244"/>
      <c r="X10" s="242"/>
      <c r="Y10" s="597"/>
      <c r="Z10" s="461"/>
      <c r="AA10" s="244"/>
      <c r="AB10" s="242"/>
      <c r="AC10" s="597"/>
    </row>
    <row r="11" spans="2:29" ht="18">
      <c r="B11" s="240" t="s">
        <v>56</v>
      </c>
      <c r="C11" s="217">
        <v>69479000</v>
      </c>
      <c r="D11" s="216">
        <f t="shared" ref="D11:D15" si="1">C11/$C$40</f>
        <v>6.4402039130641534E-2</v>
      </c>
      <c r="E11" s="216">
        <f>D11*(1+'20-21 Point Calculation'!L9)</f>
        <v>6.6116015257350474E-2</v>
      </c>
      <c r="F11" s="216">
        <f t="shared" ref="F11:F15" si="2">E11/$E$40</f>
        <v>6.4944791904853111E-2</v>
      </c>
      <c r="G11" s="217">
        <f t="shared" ref="G11:G15" si="3">ROUND(F11*$N$17,-2)</f>
        <v>72372700</v>
      </c>
      <c r="H11" s="224">
        <f>G11-C11</f>
        <v>2893700</v>
      </c>
      <c r="I11" s="241">
        <f t="shared" si="0"/>
        <v>4.1648555678694285E-2</v>
      </c>
      <c r="J11" s="216"/>
      <c r="K11" s="256">
        <v>0</v>
      </c>
      <c r="L11" s="243"/>
      <c r="M11" s="390" t="s">
        <v>182</v>
      </c>
      <c r="N11" s="423">
        <f>C40</f>
        <v>1078832300</v>
      </c>
      <c r="P11" s="245"/>
      <c r="Q11" s="242"/>
      <c r="R11" s="461"/>
      <c r="S11" s="245"/>
      <c r="T11" s="242"/>
      <c r="U11" s="597"/>
      <c r="V11" s="461"/>
      <c r="W11" s="245"/>
      <c r="X11" s="242"/>
      <c r="Y11" s="597"/>
      <c r="Z11" s="461"/>
      <c r="AA11" s="245"/>
      <c r="AB11" s="242"/>
      <c r="AC11" s="597"/>
    </row>
    <row r="12" spans="2:29" ht="18">
      <c r="B12" s="240" t="s">
        <v>57</v>
      </c>
      <c r="C12" s="217">
        <v>107399400</v>
      </c>
      <c r="D12" s="216">
        <f t="shared" si="1"/>
        <v>9.955152436574248E-2</v>
      </c>
      <c r="E12" s="216">
        <f>D12*(1+'20-21 Point Calculation'!L10)</f>
        <v>9.9818080992098809E-2</v>
      </c>
      <c r="F12" s="216">
        <f t="shared" si="2"/>
        <v>9.8049836686927641E-2</v>
      </c>
      <c r="G12" s="217">
        <f>ROUND(F12*$N$17,-2)+100</f>
        <v>109264100</v>
      </c>
      <c r="H12" s="224">
        <f>G12-C12</f>
        <v>1864700</v>
      </c>
      <c r="I12" s="241">
        <f t="shared" si="0"/>
        <v>1.7362294388981687E-2</v>
      </c>
      <c r="J12" s="216"/>
      <c r="K12" s="256">
        <v>0</v>
      </c>
      <c r="L12" s="243"/>
      <c r="M12" s="388" t="s">
        <v>183</v>
      </c>
      <c r="N12" s="598">
        <v>22084200</v>
      </c>
      <c r="O12" s="246"/>
      <c r="P12" s="46"/>
      <c r="Q12" s="242"/>
      <c r="R12" s="461"/>
      <c r="S12" s="245"/>
      <c r="T12" s="242"/>
      <c r="U12" s="597"/>
      <c r="V12" s="461"/>
      <c r="W12" s="245"/>
      <c r="X12" s="242"/>
      <c r="Y12" s="597"/>
      <c r="Z12" s="461"/>
      <c r="AA12" s="245"/>
      <c r="AB12" s="242"/>
      <c r="AC12" s="597"/>
    </row>
    <row r="13" spans="2:29" ht="18">
      <c r="B13" s="240" t="s">
        <v>58</v>
      </c>
      <c r="C13" s="217">
        <v>41795200</v>
      </c>
      <c r="D13" s="216">
        <f t="shared" si="1"/>
        <v>3.8741146330157156E-2</v>
      </c>
      <c r="E13" s="216">
        <f>D13*(1+'20-21 Point Calculation'!L11)</f>
        <v>3.8772159035515598E-2</v>
      </c>
      <c r="F13" s="216">
        <f t="shared" si="2"/>
        <v>3.808532305617867E-2</v>
      </c>
      <c r="G13" s="217">
        <f t="shared" si="3"/>
        <v>42441200</v>
      </c>
      <c r="H13" s="224">
        <f>G13-C13</f>
        <v>646000</v>
      </c>
      <c r="I13" s="241">
        <f t="shared" si="0"/>
        <v>1.5456320343005895E-2</v>
      </c>
      <c r="J13" s="216"/>
      <c r="K13" s="256">
        <v>0</v>
      </c>
      <c r="L13" s="243"/>
      <c r="M13" s="389" t="s">
        <v>184</v>
      </c>
      <c r="N13" s="599">
        <v>12467100</v>
      </c>
      <c r="P13" s="245"/>
      <c r="Q13" s="242"/>
      <c r="R13" s="461"/>
      <c r="S13" s="245"/>
      <c r="T13" s="242"/>
      <c r="U13" s="597"/>
      <c r="V13" s="461"/>
      <c r="W13" s="245"/>
      <c r="X13" s="242"/>
      <c r="Y13" s="597"/>
      <c r="Z13" s="461"/>
      <c r="AA13" s="245"/>
      <c r="AB13" s="242"/>
      <c r="AC13" s="597"/>
    </row>
    <row r="14" spans="2:29" ht="18">
      <c r="B14" s="240" t="s">
        <v>59</v>
      </c>
      <c r="C14" s="217">
        <v>56597500</v>
      </c>
      <c r="D14" s="216">
        <f t="shared" si="1"/>
        <v>5.2461814500733804E-2</v>
      </c>
      <c r="E14" s="216">
        <f>D14*(1+'20-21 Point Calculation'!L12)</f>
        <v>5.3788395442662916E-2</v>
      </c>
      <c r="F14" s="216">
        <f t="shared" si="2"/>
        <v>5.2835551799702965E-2</v>
      </c>
      <c r="G14" s="217">
        <f t="shared" si="3"/>
        <v>58878500</v>
      </c>
      <c r="H14" s="224">
        <f>G14-C14</f>
        <v>2281000</v>
      </c>
      <c r="I14" s="241">
        <f t="shared" si="0"/>
        <v>4.0302133486461417E-2</v>
      </c>
      <c r="J14" s="216"/>
      <c r="K14" s="256">
        <v>0</v>
      </c>
      <c r="L14" s="243"/>
      <c r="M14" s="389" t="s">
        <v>185</v>
      </c>
      <c r="N14" s="595">
        <v>21952600</v>
      </c>
      <c r="P14" s="245"/>
      <c r="Q14" s="242"/>
      <c r="R14" s="461"/>
      <c r="S14" s="245"/>
      <c r="T14" s="242"/>
      <c r="U14" s="597"/>
      <c r="V14" s="461"/>
      <c r="W14" s="245"/>
      <c r="X14" s="242"/>
      <c r="Y14" s="597"/>
      <c r="Z14" s="461"/>
      <c r="AA14" s="245"/>
      <c r="AB14" s="242"/>
      <c r="AC14" s="597"/>
    </row>
    <row r="15" spans="2:29" ht="18">
      <c r="B15" s="218" t="s">
        <v>60</v>
      </c>
      <c r="C15" s="219">
        <v>123370700</v>
      </c>
      <c r="D15" s="216">
        <f t="shared" si="1"/>
        <v>0.11435577151332973</v>
      </c>
      <c r="E15" s="216">
        <f>D15*(1+'20-21 Point Calculation'!L13)</f>
        <v>0.11618619494490767</v>
      </c>
      <c r="F15" s="216">
        <f t="shared" si="2"/>
        <v>0.11412799491231937</v>
      </c>
      <c r="G15" s="219">
        <f t="shared" si="3"/>
        <v>127181100</v>
      </c>
      <c r="H15" s="263">
        <f t="shared" ref="H15" si="4">G15-C15</f>
        <v>3810400</v>
      </c>
      <c r="I15" s="241">
        <f t="shared" si="0"/>
        <v>3.088577757927936E-2</v>
      </c>
      <c r="J15" s="216"/>
      <c r="K15" s="256">
        <v>0</v>
      </c>
      <c r="L15" s="243"/>
      <c r="M15" s="386" t="s">
        <v>186</v>
      </c>
      <c r="N15" s="424">
        <f>N9+N10+N12+N13+N14</f>
        <v>1617442300</v>
      </c>
      <c r="O15" s="593"/>
      <c r="P15" s="245"/>
      <c r="Q15" s="242"/>
      <c r="R15" s="461"/>
      <c r="S15" s="245"/>
      <c r="T15" s="242"/>
      <c r="U15" s="597"/>
      <c r="V15" s="461"/>
      <c r="W15" s="245"/>
      <c r="X15" s="242"/>
      <c r="Y15" s="597"/>
      <c r="Z15" s="461"/>
      <c r="AA15" s="245"/>
      <c r="AB15" s="242"/>
      <c r="AC15" s="597"/>
    </row>
    <row r="16" spans="2:29" ht="18">
      <c r="B16" s="247" t="s">
        <v>87</v>
      </c>
      <c r="C16" s="220">
        <f>SUM(C10:C15)</f>
        <v>449144900</v>
      </c>
      <c r="D16" s="221">
        <f>SUM(D10:D15)</f>
        <v>0.41632503958214828</v>
      </c>
      <c r="E16" s="221">
        <f>SUM(E10:E15)</f>
        <v>0.42258583926630777</v>
      </c>
      <c r="F16" s="221">
        <f>SUM(F10:F15)</f>
        <v>0.4150998708295095</v>
      </c>
      <c r="G16" s="220">
        <f>SUM(G10:G15)</f>
        <v>462575900</v>
      </c>
      <c r="H16" s="220">
        <f t="shared" ref="H16" si="5">SUM(H10:H15)</f>
        <v>13431000</v>
      </c>
      <c r="I16" s="221">
        <f t="shared" si="0"/>
        <v>2.990348994277793E-2</v>
      </c>
      <c r="J16" s="216"/>
      <c r="K16" s="243">
        <v>0</v>
      </c>
      <c r="L16" s="243"/>
      <c r="M16" s="390" t="s">
        <v>187</v>
      </c>
      <c r="N16" s="423">
        <v>35540000</v>
      </c>
      <c r="O16" s="596"/>
      <c r="P16" s="251"/>
      <c r="Q16" s="249"/>
      <c r="R16" s="461"/>
      <c r="S16" s="251"/>
      <c r="T16" s="249"/>
      <c r="U16" s="597"/>
      <c r="V16" s="461"/>
      <c r="W16" s="251"/>
      <c r="X16" s="249"/>
      <c r="Y16" s="597"/>
      <c r="Z16" s="461"/>
      <c r="AA16" s="251"/>
      <c r="AB16" s="249"/>
      <c r="AC16" s="597"/>
    </row>
    <row r="17" spans="2:29" ht="18.75" thickBot="1">
      <c r="B17" s="178"/>
      <c r="C17" s="222"/>
      <c r="D17" s="223"/>
      <c r="E17" s="223" t="s">
        <v>14</v>
      </c>
      <c r="F17" s="223"/>
      <c r="G17" s="222"/>
      <c r="H17" s="222"/>
      <c r="I17" s="223"/>
      <c r="J17" s="216"/>
      <c r="K17" s="243"/>
      <c r="L17" s="243"/>
      <c r="M17" s="391" t="s">
        <v>188</v>
      </c>
      <c r="N17" s="425">
        <f>N11+N16</f>
        <v>1114372300</v>
      </c>
      <c r="P17" s="252"/>
      <c r="Q17" s="248"/>
      <c r="R17" s="461"/>
      <c r="S17" s="252"/>
      <c r="T17" s="248"/>
      <c r="U17" s="597"/>
      <c r="V17" s="461"/>
      <c r="W17" s="252"/>
      <c r="X17" s="248"/>
      <c r="Y17" s="597"/>
      <c r="Z17" s="461"/>
      <c r="AA17" s="252"/>
      <c r="AB17" s="248"/>
      <c r="AC17" s="597"/>
    </row>
    <row r="18" spans="2:29" ht="18">
      <c r="B18" s="253" t="s">
        <v>42</v>
      </c>
      <c r="C18" s="215" t="s">
        <v>14</v>
      </c>
      <c r="D18" s="215"/>
      <c r="E18" s="215" t="s">
        <v>14</v>
      </c>
      <c r="F18" s="215" t="s">
        <v>14</v>
      </c>
      <c r="G18" s="215"/>
      <c r="H18" s="215"/>
      <c r="I18" s="215"/>
      <c r="J18" s="216"/>
      <c r="K18" s="243"/>
      <c r="L18" s="243"/>
      <c r="M18" s="250" t="s">
        <v>14</v>
      </c>
      <c r="N18" s="46"/>
      <c r="P18" s="244"/>
      <c r="Q18" s="244"/>
      <c r="R18" s="461"/>
      <c r="S18" s="244"/>
      <c r="T18" s="244"/>
      <c r="U18" s="597"/>
      <c r="V18" s="461"/>
      <c r="W18" s="244"/>
      <c r="X18" s="244"/>
      <c r="Y18" s="597"/>
      <c r="Z18" s="461"/>
      <c r="AA18" s="244"/>
      <c r="AB18" s="244"/>
      <c r="AC18" s="597"/>
    </row>
    <row r="19" spans="2:29" ht="18">
      <c r="B19" s="240" t="s">
        <v>20</v>
      </c>
      <c r="C19" s="215">
        <v>33669500</v>
      </c>
      <c r="D19" s="216">
        <f>C19/$C$40</f>
        <v>3.1209206472590782E-2</v>
      </c>
      <c r="E19" s="216">
        <f>D19*(1+'20-21 Point Calculation'!L17)</f>
        <v>3.1061968908184349E-2</v>
      </c>
      <c r="F19" s="216">
        <f>E19/$E$40</f>
        <v>3.0511716397983835E-2</v>
      </c>
      <c r="G19" s="215">
        <f t="shared" ref="G19:G31" si="6">ROUND(F19*$N$17,-2)</f>
        <v>34001400</v>
      </c>
      <c r="H19" s="379">
        <f>G19-C19</f>
        <v>331900</v>
      </c>
      <c r="I19" s="241">
        <f t="shared" ref="I19:I32" si="7">H19/C19</f>
        <v>9.8575862427419478E-3</v>
      </c>
      <c r="J19" s="216"/>
      <c r="K19" s="243">
        <v>0</v>
      </c>
      <c r="L19" s="243"/>
      <c r="M19" s="250"/>
      <c r="N19" s="252"/>
      <c r="O19" s="461"/>
      <c r="P19" s="244"/>
      <c r="Q19" s="242"/>
      <c r="R19" s="461"/>
      <c r="S19" s="244"/>
      <c r="T19" s="242"/>
      <c r="U19" s="597"/>
      <c r="V19" s="461"/>
      <c r="W19" s="244"/>
      <c r="X19" s="242"/>
      <c r="Y19" s="597"/>
      <c r="Z19" s="461"/>
      <c r="AA19" s="244"/>
      <c r="AB19" s="242"/>
      <c r="AC19" s="597"/>
    </row>
    <row r="20" spans="2:29" ht="18">
      <c r="B20" s="240" t="s">
        <v>21</v>
      </c>
      <c r="C20" s="217">
        <v>12302400</v>
      </c>
      <c r="D20" s="216">
        <f t="shared" ref="D20:D31" si="8">C20/$C$40</f>
        <v>1.1403440553272274E-2</v>
      </c>
      <c r="E20" s="216">
        <f>D20*(1+'20-21 Point Calculation'!L18)</f>
        <v>1.1205766170107474E-2</v>
      </c>
      <c r="F20" s="216">
        <f t="shared" ref="F20:F31" si="9">E20/$E$40</f>
        <v>1.1007259727001834E-2</v>
      </c>
      <c r="G20" s="217">
        <f>ROUND(F20*$N$17,-2)+100</f>
        <v>12266300</v>
      </c>
      <c r="H20" s="224">
        <f t="shared" ref="H20:H29" si="10">G20-C20</f>
        <v>-36100</v>
      </c>
      <c r="I20" s="241">
        <f t="shared" si="7"/>
        <v>-2.9343867863181167E-3</v>
      </c>
      <c r="J20" s="216"/>
      <c r="K20" s="256">
        <v>0</v>
      </c>
      <c r="L20" s="243"/>
      <c r="M20" s="250"/>
      <c r="N20" s="254"/>
      <c r="O20" s="461"/>
      <c r="P20" s="80"/>
      <c r="Q20" s="243"/>
      <c r="R20" s="46"/>
      <c r="S20" s="245"/>
      <c r="T20" s="242"/>
      <c r="U20" s="597"/>
      <c r="V20" s="461"/>
      <c r="W20" s="245"/>
      <c r="X20" s="242"/>
      <c r="Y20" s="597"/>
      <c r="Z20" s="461"/>
      <c r="AA20" s="245"/>
      <c r="AB20" s="242"/>
      <c r="AC20" s="597"/>
    </row>
    <row r="21" spans="2:29" ht="18">
      <c r="B21" s="240" t="s">
        <v>22</v>
      </c>
      <c r="C21" s="217">
        <v>16836200</v>
      </c>
      <c r="D21" s="216">
        <f t="shared" si="8"/>
        <v>1.5605947282075259E-2</v>
      </c>
      <c r="E21" s="216">
        <f>D21*(1+'20-21 Point Calculation'!L19)</f>
        <v>1.6542165283732636E-2</v>
      </c>
      <c r="F21" s="216">
        <f t="shared" si="9"/>
        <v>1.6249126294529109E-2</v>
      </c>
      <c r="G21" s="217">
        <f t="shared" si="6"/>
        <v>18107600</v>
      </c>
      <c r="H21" s="224">
        <f t="shared" ref="H21:H26" si="11">G21-C21</f>
        <v>1271400</v>
      </c>
      <c r="I21" s="241">
        <f t="shared" si="7"/>
        <v>7.5515852745869014E-2</v>
      </c>
      <c r="J21" s="216"/>
      <c r="K21" s="256">
        <v>0</v>
      </c>
      <c r="L21" s="242"/>
      <c r="M21" s="250"/>
      <c r="N21" s="46"/>
      <c r="O21" s="461"/>
      <c r="P21" s="80"/>
      <c r="Q21" s="256"/>
      <c r="R21" s="46"/>
      <c r="S21" s="245"/>
      <c r="T21" s="242"/>
      <c r="U21" s="597"/>
      <c r="V21" s="461"/>
      <c r="W21" s="245"/>
      <c r="X21" s="242"/>
      <c r="Y21" s="597"/>
      <c r="Z21" s="461"/>
      <c r="AA21" s="245"/>
      <c r="AB21" s="242"/>
      <c r="AC21" s="597"/>
    </row>
    <row r="22" spans="2:29" ht="18">
      <c r="B22" s="240" t="s">
        <v>23</v>
      </c>
      <c r="C22" s="217">
        <v>10516000</v>
      </c>
      <c r="D22" s="216">
        <f t="shared" si="8"/>
        <v>9.7475761524752277E-3</v>
      </c>
      <c r="E22" s="216">
        <f>D22*(1+'20-21 Point Calculation'!L20)</f>
        <v>1.0054954099013491E-2</v>
      </c>
      <c r="F22" s="216">
        <f t="shared" si="9"/>
        <v>9.8768339112917363E-3</v>
      </c>
      <c r="G22" s="217">
        <f>ROUND(F22*$N$17,-2)-100</f>
        <v>11006400</v>
      </c>
      <c r="H22" s="224">
        <f t="shared" si="11"/>
        <v>490400</v>
      </c>
      <c r="I22" s="241">
        <f t="shared" si="7"/>
        <v>4.6633701027006466E-2</v>
      </c>
      <c r="J22" s="216"/>
      <c r="K22" s="256">
        <v>0</v>
      </c>
      <c r="L22" s="243"/>
      <c r="M22" s="250"/>
      <c r="N22" s="46"/>
      <c r="O22" s="461"/>
      <c r="P22" s="80"/>
      <c r="Q22" s="243"/>
      <c r="R22" s="46"/>
      <c r="S22" s="245"/>
      <c r="T22" s="242"/>
      <c r="U22" s="597"/>
      <c r="V22" s="461"/>
      <c r="W22" s="245"/>
      <c r="X22" s="242"/>
      <c r="Y22" s="597"/>
      <c r="Z22" s="461"/>
      <c r="AA22" s="245"/>
      <c r="AB22" s="242"/>
      <c r="AC22" s="597"/>
    </row>
    <row r="23" spans="2:29" ht="18">
      <c r="B23" s="240" t="s">
        <v>24</v>
      </c>
      <c r="C23" s="217">
        <v>15102200</v>
      </c>
      <c r="D23" s="216">
        <f t="shared" si="8"/>
        <v>1.399865391497826E-2</v>
      </c>
      <c r="E23" s="216">
        <f>D23*(1+'20-21 Point Calculation'!L21)</f>
        <v>1.3952292935748921E-2</v>
      </c>
      <c r="F23" s="216">
        <f t="shared" si="9"/>
        <v>1.3705132678984711E-2</v>
      </c>
      <c r="G23" s="217">
        <f t="shared" si="6"/>
        <v>15272600</v>
      </c>
      <c r="H23" s="224">
        <f t="shared" si="11"/>
        <v>170400</v>
      </c>
      <c r="I23" s="241">
        <f t="shared" si="7"/>
        <v>1.1283124313013999E-2</v>
      </c>
      <c r="J23" s="216"/>
      <c r="K23" s="256">
        <v>0</v>
      </c>
      <c r="L23" s="243"/>
      <c r="N23" s="46"/>
      <c r="O23" s="461"/>
      <c r="P23" s="80"/>
      <c r="Q23" s="256"/>
      <c r="R23" s="46"/>
      <c r="S23" s="245"/>
      <c r="T23" s="242"/>
      <c r="U23" s="597"/>
      <c r="V23" s="461"/>
      <c r="W23" s="245"/>
      <c r="X23" s="242"/>
      <c r="Y23" s="597"/>
      <c r="Z23" s="461"/>
      <c r="AA23" s="245"/>
      <c r="AB23" s="242"/>
      <c r="AC23" s="597"/>
    </row>
    <row r="24" spans="2:29" ht="18">
      <c r="B24" s="240" t="s">
        <v>25</v>
      </c>
      <c r="C24" s="217">
        <v>17565300</v>
      </c>
      <c r="D24" s="216">
        <f t="shared" si="8"/>
        <v>1.6281770577317715E-2</v>
      </c>
      <c r="E24" s="216">
        <f>D24*(1+'20-21 Point Calculation'!L22)</f>
        <v>1.8149352197343371E-2</v>
      </c>
      <c r="F24" s="216">
        <f t="shared" si="9"/>
        <v>1.782784242329714E-2</v>
      </c>
      <c r="G24" s="217">
        <f>ROUND(F24*$N$17,-2)-200</f>
        <v>19866700</v>
      </c>
      <c r="H24" s="224">
        <f t="shared" si="11"/>
        <v>2301400</v>
      </c>
      <c r="I24" s="241">
        <f t="shared" si="7"/>
        <v>0.13101968084803561</v>
      </c>
      <c r="J24" s="216"/>
      <c r="K24" s="256">
        <v>0</v>
      </c>
      <c r="L24" s="243"/>
      <c r="N24" s="46"/>
      <c r="O24" s="461"/>
      <c r="P24" s="80"/>
      <c r="Q24" s="256"/>
      <c r="R24" s="46"/>
      <c r="S24" s="245"/>
      <c r="T24" s="242"/>
      <c r="U24" s="597"/>
      <c r="V24" s="461"/>
      <c r="W24" s="245"/>
      <c r="X24" s="242"/>
      <c r="Y24" s="597"/>
      <c r="Z24" s="461"/>
      <c r="AA24" s="245"/>
      <c r="AB24" s="242"/>
      <c r="AC24" s="597"/>
    </row>
    <row r="25" spans="2:29" ht="18">
      <c r="B25" s="258" t="s">
        <v>26</v>
      </c>
      <c r="C25" s="224">
        <v>23374700</v>
      </c>
      <c r="D25" s="216">
        <f t="shared" si="8"/>
        <v>2.1666666821154687E-2</v>
      </c>
      <c r="E25" s="216">
        <f>D25*(1+'20-21 Point Calculation'!L23)</f>
        <v>2.1327751006785581E-2</v>
      </c>
      <c r="F25" s="216">
        <f t="shared" si="9"/>
        <v>2.0949936948600648E-2</v>
      </c>
      <c r="G25" s="224">
        <f>ROUND(F25*$N$17,-2)</f>
        <v>23346000</v>
      </c>
      <c r="H25" s="224">
        <f t="shared" si="11"/>
        <v>-28700</v>
      </c>
      <c r="I25" s="241">
        <f t="shared" si="7"/>
        <v>-1.2278232447903074E-3</v>
      </c>
      <c r="J25" s="216"/>
      <c r="K25" s="256">
        <v>0</v>
      </c>
      <c r="L25" s="243"/>
      <c r="M25" s="257"/>
      <c r="N25" s="46"/>
      <c r="O25" s="461"/>
      <c r="P25" s="80"/>
      <c r="Q25" s="256"/>
      <c r="R25" s="46"/>
      <c r="S25" s="255"/>
      <c r="T25" s="242"/>
      <c r="U25" s="597"/>
      <c r="V25" s="461"/>
      <c r="W25" s="255"/>
      <c r="X25" s="242"/>
      <c r="Y25" s="597"/>
      <c r="Z25" s="461"/>
      <c r="AA25" s="255"/>
      <c r="AB25" s="242"/>
      <c r="AC25" s="597"/>
    </row>
    <row r="26" spans="2:29" ht="18">
      <c r="B26" s="258" t="s">
        <v>61</v>
      </c>
      <c r="C26" s="224">
        <v>21089900</v>
      </c>
      <c r="D26" s="216">
        <f t="shared" si="8"/>
        <v>1.954882144333276E-2</v>
      </c>
      <c r="E26" s="216">
        <f>D26*(1+'20-21 Point Calculation'!L24)</f>
        <v>2.1596041853075537E-2</v>
      </c>
      <c r="F26" s="216">
        <f t="shared" si="9"/>
        <v>2.1213475111244849E-2</v>
      </c>
      <c r="G26" s="224">
        <f t="shared" si="6"/>
        <v>23639700</v>
      </c>
      <c r="H26" s="224">
        <f t="shared" si="11"/>
        <v>2549800</v>
      </c>
      <c r="I26" s="241">
        <f t="shared" si="7"/>
        <v>0.12090147416535878</v>
      </c>
      <c r="J26" s="216"/>
      <c r="K26" s="256">
        <v>0</v>
      </c>
      <c r="L26" s="243"/>
      <c r="M26" s="250"/>
      <c r="N26" s="46"/>
      <c r="O26" s="461"/>
      <c r="P26" s="309"/>
      <c r="Q26" s="243"/>
      <c r="R26" s="309"/>
      <c r="S26" s="255"/>
      <c r="T26" s="242"/>
      <c r="U26" s="597"/>
      <c r="V26" s="461"/>
      <c r="W26" s="255"/>
      <c r="X26" s="242"/>
      <c r="Y26" s="597"/>
      <c r="Z26" s="461"/>
      <c r="AA26" s="255"/>
      <c r="AB26" s="242"/>
      <c r="AC26" s="597"/>
    </row>
    <row r="27" spans="2:29" ht="18">
      <c r="B27" s="258" t="s">
        <v>28</v>
      </c>
      <c r="C27" s="224">
        <v>34934000</v>
      </c>
      <c r="D27" s="216">
        <f t="shared" si="8"/>
        <v>3.2381307085447848E-2</v>
      </c>
      <c r="E27" s="216">
        <f>D27*(1+'20-21 Point Calculation'!L25)</f>
        <v>3.3287755078195314E-2</v>
      </c>
      <c r="F27" s="216">
        <f t="shared" si="9"/>
        <v>3.2698073501832306E-2</v>
      </c>
      <c r="G27" s="224">
        <f t="shared" si="6"/>
        <v>36437800</v>
      </c>
      <c r="H27" s="224">
        <f t="shared" si="10"/>
        <v>1503800</v>
      </c>
      <c r="I27" s="241">
        <f t="shared" si="7"/>
        <v>4.3046888418159956E-2</v>
      </c>
      <c r="J27" s="216"/>
      <c r="K27" s="256">
        <v>0</v>
      </c>
      <c r="L27" s="243"/>
      <c r="N27" s="600"/>
      <c r="O27" s="461"/>
      <c r="P27" s="255"/>
      <c r="Q27" s="242"/>
      <c r="R27" s="461"/>
      <c r="S27" s="255"/>
      <c r="T27" s="242"/>
      <c r="U27" s="597"/>
      <c r="V27" s="461"/>
      <c r="W27" s="255"/>
      <c r="X27" s="242"/>
      <c r="Y27" s="597"/>
      <c r="Z27" s="461"/>
      <c r="AA27" s="255"/>
      <c r="AB27" s="242"/>
      <c r="AC27" s="597"/>
    </row>
    <row r="28" spans="2:29" ht="18">
      <c r="B28" s="258" t="s">
        <v>29</v>
      </c>
      <c r="C28" s="224">
        <v>24110700</v>
      </c>
      <c r="D28" s="216">
        <f t="shared" si="8"/>
        <v>2.2348885920453067E-2</v>
      </c>
      <c r="E28" s="216">
        <f>D28*(1+'20-21 Point Calculation'!L26)</f>
        <v>2.2639487428742913E-2</v>
      </c>
      <c r="F28" s="216">
        <f t="shared" si="9"/>
        <v>2.2238436393499733E-2</v>
      </c>
      <c r="G28" s="224">
        <f t="shared" si="6"/>
        <v>24781900</v>
      </c>
      <c r="H28" s="224">
        <f t="shared" si="10"/>
        <v>671200</v>
      </c>
      <c r="I28" s="241">
        <f t="shared" si="7"/>
        <v>2.7838262680054914E-2</v>
      </c>
      <c r="J28" s="216"/>
      <c r="K28" s="256">
        <v>0</v>
      </c>
      <c r="L28" s="243"/>
      <c r="M28" s="250"/>
      <c r="N28" s="252"/>
      <c r="O28" s="461"/>
      <c r="P28" s="255"/>
      <c r="Q28" s="242"/>
      <c r="R28" s="601"/>
      <c r="S28" s="255"/>
      <c r="T28" s="242"/>
      <c r="U28" s="597"/>
      <c r="V28" s="461"/>
      <c r="W28" s="255"/>
      <c r="X28" s="242"/>
      <c r="Y28" s="597"/>
      <c r="Z28" s="461"/>
      <c r="AA28" s="255"/>
      <c r="AB28" s="242"/>
      <c r="AC28" s="597"/>
    </row>
    <row r="29" spans="2:29" ht="18">
      <c r="B29" s="258" t="s">
        <v>30</v>
      </c>
      <c r="C29" s="224">
        <v>30253800</v>
      </c>
      <c r="D29" s="216">
        <f t="shared" si="8"/>
        <v>2.8043098079284425E-2</v>
      </c>
      <c r="E29" s="216">
        <f>D29*(1+'20-21 Point Calculation'!L27)</f>
        <v>2.8113068486835334E-2</v>
      </c>
      <c r="F29" s="216">
        <f t="shared" si="9"/>
        <v>2.7615054772700032E-2</v>
      </c>
      <c r="G29" s="224">
        <f t="shared" si="6"/>
        <v>30773500</v>
      </c>
      <c r="H29" s="224">
        <f t="shared" si="10"/>
        <v>519700</v>
      </c>
      <c r="I29" s="241">
        <f t="shared" si="7"/>
        <v>1.7178007390807104E-2</v>
      </c>
      <c r="J29" s="216"/>
      <c r="K29" s="256">
        <v>0</v>
      </c>
      <c r="L29" s="243"/>
      <c r="M29" s="250"/>
      <c r="N29" s="259"/>
      <c r="O29" s="461"/>
      <c r="P29" s="255"/>
      <c r="Q29" s="242"/>
      <c r="R29" s="461"/>
      <c r="S29" s="255"/>
      <c r="T29" s="242"/>
      <c r="U29" s="597"/>
      <c r="V29" s="461"/>
      <c r="W29" s="255"/>
      <c r="X29" s="242"/>
      <c r="Y29" s="597"/>
      <c r="Z29" s="461"/>
      <c r="AA29" s="255"/>
      <c r="AB29" s="242"/>
      <c r="AC29" s="597"/>
    </row>
    <row r="30" spans="2:29" ht="18">
      <c r="B30" s="258" t="s">
        <v>31</v>
      </c>
      <c r="C30" s="224">
        <v>26331900</v>
      </c>
      <c r="D30" s="216">
        <f t="shared" si="8"/>
        <v>2.4407778669585625E-2</v>
      </c>
      <c r="E30" s="216">
        <f>D30*(1+'20-21 Point Calculation'!L28)</f>
        <v>2.6109286010746739E-2</v>
      </c>
      <c r="F30" s="216">
        <f t="shared" si="9"/>
        <v>2.5646768640729956E-2</v>
      </c>
      <c r="G30" s="224">
        <f>ROUND(F30*$N$17,-2)+100</f>
        <v>28580100</v>
      </c>
      <c r="H30" s="224">
        <f>G30-C30</f>
        <v>2248200</v>
      </c>
      <c r="I30" s="241">
        <f t="shared" si="7"/>
        <v>8.5379330773700343E-2</v>
      </c>
      <c r="J30" s="216"/>
      <c r="K30" s="256">
        <v>0</v>
      </c>
      <c r="L30" s="243"/>
      <c r="M30" s="250"/>
      <c r="N30" s="252"/>
      <c r="P30" s="255"/>
      <c r="Q30" s="242"/>
      <c r="R30" s="461"/>
      <c r="S30" s="255"/>
      <c r="T30" s="242"/>
      <c r="U30" s="597"/>
      <c r="V30" s="461"/>
      <c r="W30" s="255"/>
      <c r="X30" s="242"/>
      <c r="Y30" s="597"/>
      <c r="Z30" s="461"/>
      <c r="AA30" s="255"/>
      <c r="AB30" s="242"/>
      <c r="AC30" s="597"/>
    </row>
    <row r="31" spans="2:29" ht="18">
      <c r="B31" s="260" t="s">
        <v>32</v>
      </c>
      <c r="C31" s="224">
        <v>25527400</v>
      </c>
      <c r="D31" s="216">
        <f t="shared" si="8"/>
        <v>2.3662064993790043E-2</v>
      </c>
      <c r="E31" s="216">
        <f>D31*(1+'20-21 Point Calculation'!L29)</f>
        <v>2.3902709928351109E-2</v>
      </c>
      <c r="F31" s="216">
        <f t="shared" si="9"/>
        <v>2.3479281324145517E-2</v>
      </c>
      <c r="G31" s="224">
        <f t="shared" si="6"/>
        <v>26164700</v>
      </c>
      <c r="H31" s="224">
        <f>G31-C31</f>
        <v>637300</v>
      </c>
      <c r="I31" s="241">
        <f t="shared" si="7"/>
        <v>2.4965331369430493E-2</v>
      </c>
      <c r="J31" s="216"/>
      <c r="K31" s="256">
        <v>0</v>
      </c>
      <c r="L31" s="243"/>
      <c r="M31" s="250"/>
      <c r="N31" s="252"/>
      <c r="P31" s="255"/>
      <c r="Q31" s="242"/>
      <c r="R31" s="461"/>
      <c r="S31" s="255"/>
      <c r="T31" s="242"/>
      <c r="U31" s="597"/>
      <c r="V31" s="461"/>
      <c r="W31" s="255"/>
      <c r="X31" s="242"/>
      <c r="Y31" s="597"/>
      <c r="Z31" s="461"/>
      <c r="AA31" s="255"/>
      <c r="AB31" s="242"/>
      <c r="AC31" s="597"/>
    </row>
    <row r="32" spans="2:29" ht="18">
      <c r="B32" s="247" t="s">
        <v>87</v>
      </c>
      <c r="C32" s="220">
        <f>SUM(C19:C31)</f>
        <v>291614000</v>
      </c>
      <c r="D32" s="221">
        <f>SUM(D19:D31)</f>
        <v>0.27030521796575796</v>
      </c>
      <c r="E32" s="221">
        <f>SUM(E19:E31)</f>
        <v>0.27794259938686278</v>
      </c>
      <c r="F32" s="221">
        <f>SUM(F19:F31)</f>
        <v>0.27301893812584144</v>
      </c>
      <c r="G32" s="220">
        <f>SUM(G19:G31)</f>
        <v>304244700</v>
      </c>
      <c r="H32" s="220">
        <f t="shared" ref="H32" si="12">SUM(H19:H31)</f>
        <v>12630700</v>
      </c>
      <c r="I32" s="221">
        <f t="shared" si="7"/>
        <v>4.3313078247272076E-2</v>
      </c>
      <c r="J32" s="216"/>
      <c r="K32" s="243">
        <v>0</v>
      </c>
      <c r="L32" s="243"/>
      <c r="M32" s="250"/>
      <c r="N32" s="46"/>
      <c r="P32" s="251"/>
      <c r="Q32" s="249"/>
      <c r="R32" s="461"/>
      <c r="S32" s="251"/>
      <c r="T32" s="249"/>
      <c r="U32" s="597"/>
      <c r="V32" s="461"/>
      <c r="W32" s="251"/>
      <c r="X32" s="249"/>
      <c r="Y32" s="597"/>
      <c r="Z32" s="461"/>
      <c r="AA32" s="251"/>
      <c r="AB32" s="249"/>
      <c r="AC32" s="597"/>
    </row>
    <row r="33" spans="2:29" ht="18">
      <c r="B33" s="178" t="s">
        <v>14</v>
      </c>
      <c r="C33" s="223"/>
      <c r="D33" s="223"/>
      <c r="E33" s="223"/>
      <c r="F33" s="223"/>
      <c r="G33" s="223"/>
      <c r="H33" s="223"/>
      <c r="I33" s="223"/>
      <c r="J33" s="216"/>
      <c r="K33" s="243"/>
      <c r="L33" s="243"/>
      <c r="M33" s="250"/>
      <c r="N33" s="252"/>
      <c r="P33" s="248"/>
      <c r="Q33" s="248"/>
      <c r="R33" s="461"/>
      <c r="S33" s="248"/>
      <c r="T33" s="248"/>
      <c r="U33" s="597"/>
      <c r="V33" s="461"/>
      <c r="W33" s="248"/>
      <c r="X33" s="248"/>
      <c r="Y33" s="597"/>
      <c r="Z33" s="461"/>
      <c r="AA33" s="248"/>
      <c r="AB33" s="248"/>
      <c r="AC33" s="597"/>
    </row>
    <row r="34" spans="2:29" ht="18">
      <c r="B34" s="253" t="s">
        <v>62</v>
      </c>
      <c r="C34" s="214"/>
      <c r="D34" s="215"/>
      <c r="E34" s="215"/>
      <c r="F34" s="215"/>
      <c r="G34" s="214"/>
      <c r="H34" s="214"/>
      <c r="I34" s="215"/>
      <c r="J34" s="216"/>
      <c r="K34" s="243"/>
      <c r="L34" s="243"/>
      <c r="M34" s="250"/>
      <c r="N34" s="46"/>
      <c r="P34" s="262"/>
      <c r="Q34" s="244"/>
      <c r="R34" s="461"/>
      <c r="S34" s="262"/>
      <c r="T34" s="244"/>
      <c r="U34" s="597"/>
      <c r="V34" s="461"/>
      <c r="W34" s="262"/>
      <c r="X34" s="244"/>
      <c r="Y34" s="597"/>
      <c r="Z34" s="461"/>
      <c r="AA34" s="262"/>
      <c r="AB34" s="244"/>
      <c r="AC34" s="597"/>
    </row>
    <row r="35" spans="2:29" ht="18">
      <c r="B35" s="240" t="s">
        <v>63</v>
      </c>
      <c r="C35" s="215">
        <v>58905900</v>
      </c>
      <c r="D35" s="216">
        <f>C35/$C$40</f>
        <v>5.4601535382283233E-2</v>
      </c>
      <c r="E35" s="216">
        <f>D35*(1+'20-21 Point Calculation'!L33)</f>
        <v>5.5758655178383736E-2</v>
      </c>
      <c r="F35" s="216">
        <f>E35/$E$40</f>
        <v>5.4770909035568346E-2</v>
      </c>
      <c r="G35" s="215">
        <f>ROUND(F35*$N$17,-2)</f>
        <v>61035200</v>
      </c>
      <c r="H35" s="215">
        <f>G35-C35</f>
        <v>2129300</v>
      </c>
      <c r="I35" s="241">
        <f>H35/C35</f>
        <v>3.6147482680003194E-2</v>
      </c>
      <c r="J35" s="216"/>
      <c r="K35" s="243">
        <v>0</v>
      </c>
      <c r="L35" s="243"/>
      <c r="M35" s="250"/>
      <c r="N35" s="46"/>
      <c r="P35" s="244"/>
      <c r="Q35" s="242"/>
      <c r="R35" s="461"/>
      <c r="S35" s="244"/>
      <c r="T35" s="242"/>
      <c r="U35" s="597"/>
      <c r="V35" s="461"/>
      <c r="W35" s="244"/>
      <c r="X35" s="242"/>
      <c r="Y35" s="597"/>
      <c r="Z35" s="461"/>
      <c r="AA35" s="244"/>
      <c r="AB35" s="242"/>
      <c r="AC35" s="597"/>
    </row>
    <row r="36" spans="2:29" ht="18">
      <c r="B36" s="240" t="s">
        <v>64</v>
      </c>
      <c r="C36" s="217">
        <v>244059300</v>
      </c>
      <c r="D36" s="216">
        <f t="shared" ref="D36:D37" si="13">C36/$C$40</f>
        <v>0.22622542910515378</v>
      </c>
      <c r="E36" s="216">
        <f>D36*(1+'20-21 Point Calculation'!L34)</f>
        <v>0.22974225707225901</v>
      </c>
      <c r="F36" s="216">
        <f t="shared" ref="F36:F37" si="14">E36/$E$40</f>
        <v>0.2256724489404302</v>
      </c>
      <c r="G36" s="217">
        <f>ROUND(F36*$N$17,-2)</f>
        <v>251483100</v>
      </c>
      <c r="H36" s="217">
        <f>G36-C36</f>
        <v>7423800</v>
      </c>
      <c r="I36" s="241">
        <f>H36/C36</f>
        <v>3.0418017260559215E-2</v>
      </c>
      <c r="J36" s="216"/>
      <c r="K36" s="256">
        <v>0</v>
      </c>
      <c r="L36" s="243"/>
      <c r="M36" s="250"/>
      <c r="N36" s="46"/>
      <c r="P36" s="245"/>
      <c r="Q36" s="242"/>
      <c r="R36" s="461"/>
      <c r="S36" s="245"/>
      <c r="T36" s="242"/>
      <c r="U36" s="597"/>
      <c r="V36" s="461"/>
      <c r="W36" s="245"/>
      <c r="X36" s="242"/>
      <c r="Y36" s="597"/>
      <c r="Z36" s="461"/>
      <c r="AA36" s="245"/>
      <c r="AB36" s="242"/>
      <c r="AC36" s="597"/>
    </row>
    <row r="37" spans="2:29" ht="18">
      <c r="B37" s="260" t="s">
        <v>68</v>
      </c>
      <c r="C37" s="263">
        <v>35108200</v>
      </c>
      <c r="D37" s="216">
        <f t="shared" si="13"/>
        <v>3.2542777964656787E-2</v>
      </c>
      <c r="E37" s="216">
        <f>D37*(1+'20-21 Point Calculation'!L35)</f>
        <v>3.2004787294878094E-2</v>
      </c>
      <c r="F37" s="216">
        <f t="shared" si="14"/>
        <v>3.143783306865066E-2</v>
      </c>
      <c r="G37" s="217">
        <f>ROUND(F37*$N$17,-2)-100</f>
        <v>35033400</v>
      </c>
      <c r="H37" s="263">
        <f>G37-C37</f>
        <v>-74800</v>
      </c>
      <c r="I37" s="241">
        <f>H37/C37</f>
        <v>-2.1305563942326865E-3</v>
      </c>
      <c r="J37" s="216"/>
      <c r="K37" s="256">
        <v>0</v>
      </c>
      <c r="L37" s="243"/>
      <c r="M37" s="250"/>
      <c r="N37" s="46"/>
      <c r="P37" s="255"/>
      <c r="Q37" s="242"/>
      <c r="R37" s="461"/>
      <c r="S37" s="255"/>
      <c r="T37" s="242"/>
      <c r="U37" s="597"/>
      <c r="V37" s="461"/>
      <c r="W37" s="255"/>
      <c r="X37" s="242"/>
      <c r="Y37" s="597"/>
      <c r="Z37" s="461"/>
      <c r="AA37" s="255"/>
      <c r="AB37" s="242"/>
      <c r="AC37" s="597"/>
    </row>
    <row r="38" spans="2:29" ht="18">
      <c r="B38" s="247" t="s">
        <v>87</v>
      </c>
      <c r="C38" s="220">
        <f>SUM(C35:C37)</f>
        <v>338073400</v>
      </c>
      <c r="D38" s="221">
        <f>SUM(D35:D37)</f>
        <v>0.31336974245209376</v>
      </c>
      <c r="E38" s="221">
        <f>SUM(E35:E37)</f>
        <v>0.31750569954552083</v>
      </c>
      <c r="F38" s="221">
        <f>SUM(F35:F37)</f>
        <v>0.31188119104464923</v>
      </c>
      <c r="G38" s="220">
        <f>SUM(G35:G37)</f>
        <v>347551700</v>
      </c>
      <c r="H38" s="220">
        <f t="shared" ref="H38" si="15">SUM(H35:H37)</f>
        <v>9478300</v>
      </c>
      <c r="I38" s="221">
        <f>H38/C38</f>
        <v>2.8036219353548667E-2</v>
      </c>
      <c r="J38" s="216"/>
      <c r="K38" s="243">
        <v>0</v>
      </c>
      <c r="L38" s="243"/>
      <c r="M38" s="250"/>
      <c r="N38" s="46"/>
      <c r="P38" s="251"/>
      <c r="Q38" s="249"/>
      <c r="R38" s="461"/>
      <c r="S38" s="251"/>
      <c r="T38" s="249"/>
      <c r="U38" s="597"/>
      <c r="V38" s="461"/>
      <c r="W38" s="251"/>
      <c r="X38" s="249"/>
      <c r="Y38" s="597"/>
      <c r="Z38" s="461"/>
      <c r="AA38" s="251"/>
      <c r="AB38" s="249"/>
      <c r="AC38" s="597"/>
    </row>
    <row r="39" spans="2:29" ht="18">
      <c r="B39" s="178"/>
      <c r="C39" s="222"/>
      <c r="D39" s="602"/>
      <c r="E39" s="602"/>
      <c r="F39" s="602"/>
      <c r="G39" s="222"/>
      <c r="H39" s="222"/>
      <c r="I39" s="602"/>
      <c r="J39" s="248"/>
      <c r="K39" s="243"/>
      <c r="L39" s="243"/>
      <c r="M39" s="461"/>
      <c r="N39" s="461"/>
      <c r="P39" s="252"/>
      <c r="Q39" s="597"/>
      <c r="R39" s="461"/>
      <c r="S39" s="461"/>
      <c r="T39" s="461"/>
      <c r="U39" s="597"/>
      <c r="V39" s="461"/>
      <c r="W39" s="252"/>
      <c r="X39" s="597"/>
      <c r="Y39" s="597"/>
      <c r="Z39" s="461"/>
      <c r="AA39" s="252"/>
      <c r="AB39" s="597"/>
      <c r="AC39" s="597"/>
    </row>
    <row r="40" spans="2:29" ht="18">
      <c r="B40" s="247" t="s">
        <v>65</v>
      </c>
      <c r="C40" s="220">
        <f>C16+C32+C38</f>
        <v>1078832300</v>
      </c>
      <c r="D40" s="221">
        <f>D16+D32+D38</f>
        <v>1</v>
      </c>
      <c r="E40" s="221">
        <f>SUM(E16,E32,E38)</f>
        <v>1.0180341381986913</v>
      </c>
      <c r="F40" s="221">
        <f>SUM(F16,F32,F38)</f>
        <v>1.0000000000000002</v>
      </c>
      <c r="G40" s="220">
        <f>SUM(G16,G32,G38)</f>
        <v>1114372300</v>
      </c>
      <c r="H40" s="220">
        <f t="shared" ref="H40" si="16">H16+H32+H38</f>
        <v>35540000</v>
      </c>
      <c r="I40" s="221">
        <f>H40/C40</f>
        <v>3.2943025528620155E-2</v>
      </c>
      <c r="J40" s="248"/>
      <c r="K40" s="243">
        <v>0</v>
      </c>
      <c r="L40" s="243"/>
      <c r="M40" s="456"/>
      <c r="N40" s="457"/>
      <c r="P40" s="251"/>
      <c r="Q40" s="249"/>
      <c r="R40" s="461"/>
      <c r="S40" s="251"/>
      <c r="T40" s="249"/>
      <c r="U40" s="597"/>
      <c r="V40" s="461"/>
      <c r="W40" s="251"/>
      <c r="X40" s="249"/>
      <c r="Y40" s="597"/>
      <c r="Z40" s="461"/>
      <c r="AA40" s="251"/>
      <c r="AB40" s="249"/>
      <c r="AC40" s="597"/>
    </row>
    <row r="41" spans="2:29" ht="15.75" customHeight="1">
      <c r="B41" s="603"/>
      <c r="C41" s="603"/>
      <c r="D41" s="603"/>
      <c r="E41" s="603"/>
      <c r="F41" s="603"/>
      <c r="G41" s="603"/>
      <c r="H41" s="603"/>
      <c r="I41" s="603"/>
      <c r="J41" s="456"/>
      <c r="K41" s="456"/>
      <c r="L41" s="456"/>
      <c r="M41" s="456"/>
      <c r="N41" s="457"/>
      <c r="O41" s="604"/>
      <c r="P41" s="461"/>
      <c r="Q41" s="461"/>
      <c r="R41" s="461"/>
      <c r="S41" s="461"/>
      <c r="T41" s="461"/>
      <c r="U41" s="461"/>
      <c r="V41" s="461"/>
      <c r="W41" s="461"/>
      <c r="X41" s="461"/>
      <c r="Y41" s="461"/>
      <c r="Z41" s="461"/>
      <c r="AA41" s="461"/>
      <c r="AB41" s="461"/>
      <c r="AC41" s="461"/>
    </row>
    <row r="42" spans="2:29" ht="15.75" customHeight="1">
      <c r="B42" s="457"/>
      <c r="C42" s="457"/>
      <c r="D42" s="457"/>
      <c r="E42" s="457"/>
      <c r="F42" s="457"/>
      <c r="G42" s="457"/>
      <c r="H42" s="457"/>
      <c r="I42" s="457"/>
      <c r="J42" s="457"/>
      <c r="K42" s="457"/>
      <c r="L42" s="457"/>
      <c r="M42" s="460"/>
      <c r="N42" s="460"/>
      <c r="P42" s="461"/>
      <c r="Q42" s="461"/>
      <c r="R42" s="461"/>
      <c r="S42" s="461"/>
      <c r="T42" s="461"/>
      <c r="U42" s="461"/>
      <c r="V42" s="461"/>
      <c r="W42" s="461"/>
      <c r="X42" s="461"/>
      <c r="Y42" s="461"/>
      <c r="Z42" s="461"/>
      <c r="AA42" s="461"/>
      <c r="AB42" s="461"/>
      <c r="AC42" s="461"/>
    </row>
    <row r="43" spans="2:29" ht="15.75" customHeight="1">
      <c r="B43" s="457"/>
      <c r="C43" s="457"/>
      <c r="D43" s="457"/>
      <c r="E43" s="457"/>
      <c r="F43" s="457"/>
      <c r="G43" s="457"/>
      <c r="H43" s="457"/>
      <c r="I43" s="457"/>
      <c r="J43" s="457"/>
      <c r="K43" s="458"/>
      <c r="L43" s="458"/>
      <c r="M43" s="459"/>
      <c r="N43" s="459"/>
    </row>
    <row r="44" spans="2:29" ht="15.75" customHeight="1">
      <c r="B44" s="605"/>
      <c r="C44" s="605"/>
      <c r="D44" s="605"/>
      <c r="E44" s="605"/>
      <c r="F44" s="606"/>
      <c r="G44" s="605"/>
      <c r="H44" s="605"/>
      <c r="I44" s="605"/>
      <c r="J44" s="605"/>
      <c r="K44" s="459"/>
      <c r="L44" s="459"/>
      <c r="M44" s="460"/>
      <c r="N44" s="460"/>
    </row>
    <row r="45" spans="2:29" ht="15.75" customHeight="1">
      <c r="B45" s="605"/>
      <c r="C45" s="605"/>
      <c r="D45" s="605"/>
      <c r="E45" s="605"/>
      <c r="F45" s="606"/>
      <c r="G45" s="605"/>
      <c r="H45" s="605"/>
      <c r="I45" s="605"/>
      <c r="J45" s="605"/>
      <c r="K45" s="460"/>
      <c r="L45" s="460"/>
      <c r="M45" s="459"/>
      <c r="N45" s="459"/>
    </row>
    <row r="46" spans="2:29" ht="15.75" customHeight="1">
      <c r="B46" s="605"/>
      <c r="C46" s="605"/>
      <c r="D46" s="605"/>
      <c r="E46" s="605"/>
      <c r="F46" s="606"/>
      <c r="G46" s="605"/>
      <c r="H46" s="605"/>
      <c r="I46" s="605"/>
      <c r="J46" s="605"/>
      <c r="K46" s="459"/>
      <c r="L46" s="459"/>
      <c r="M46" s="459"/>
      <c r="N46" s="459"/>
    </row>
    <row r="47" spans="2:29" ht="15.75" customHeight="1">
      <c r="B47" s="605"/>
      <c r="C47" s="605"/>
      <c r="D47" s="605"/>
      <c r="E47" s="605"/>
      <c r="F47" s="605"/>
      <c r="G47" s="605"/>
      <c r="H47" s="605"/>
      <c r="I47" s="605"/>
      <c r="J47" s="605"/>
      <c r="K47" s="459"/>
      <c r="L47" s="459"/>
      <c r="M47" s="460"/>
      <c r="N47" s="460"/>
    </row>
    <row r="48" spans="2:29" ht="15.75" customHeight="1">
      <c r="B48" s="605"/>
      <c r="C48" s="605"/>
      <c r="D48" s="605"/>
      <c r="E48" s="605"/>
      <c r="F48" s="605"/>
      <c r="G48" s="605"/>
      <c r="H48" s="605"/>
      <c r="I48" s="605"/>
      <c r="J48" s="605"/>
      <c r="K48" s="460"/>
      <c r="L48" s="460"/>
      <c r="M48" s="461"/>
      <c r="N48" s="461"/>
    </row>
    <row r="49" spans="2:14" ht="15.75" customHeight="1">
      <c r="B49" s="605"/>
      <c r="C49" s="605"/>
      <c r="D49" s="605"/>
      <c r="E49" s="605"/>
      <c r="F49" s="605"/>
      <c r="G49" s="605"/>
      <c r="H49" s="605"/>
      <c r="I49" s="605"/>
      <c r="J49" s="605"/>
      <c r="K49" s="461"/>
      <c r="L49" s="461"/>
      <c r="M49" s="460"/>
      <c r="N49" s="460"/>
    </row>
    <row r="50" spans="2:14" ht="15.75" customHeight="1">
      <c r="B50" s="605"/>
      <c r="C50" s="605"/>
      <c r="D50" s="605"/>
      <c r="E50" s="605"/>
      <c r="F50" s="605"/>
      <c r="G50" s="605"/>
      <c r="H50" s="605"/>
      <c r="I50" s="605"/>
      <c r="J50" s="605"/>
      <c r="K50" s="460"/>
      <c r="L50" s="460"/>
      <c r="M50" s="459"/>
      <c r="N50" s="459"/>
    </row>
    <row r="51" spans="2:14" ht="15.75" customHeight="1">
      <c r="B51" s="605"/>
      <c r="C51" s="605"/>
      <c r="D51" s="605"/>
      <c r="E51" s="605"/>
      <c r="F51" s="605"/>
      <c r="G51" s="605"/>
      <c r="H51" s="605"/>
      <c r="I51" s="605"/>
      <c r="J51" s="605"/>
      <c r="K51" s="459"/>
      <c r="L51" s="459"/>
      <c r="M51" s="459"/>
      <c r="N51" s="459"/>
    </row>
    <row r="52" spans="2:14" ht="15.75" customHeight="1">
      <c r="B52" s="605"/>
      <c r="C52" s="605"/>
      <c r="D52" s="605"/>
      <c r="E52" s="605"/>
      <c r="F52" s="605"/>
      <c r="G52" s="605"/>
      <c r="H52" s="605"/>
      <c r="I52" s="605"/>
      <c r="J52" s="605"/>
      <c r="K52" s="459"/>
      <c r="L52" s="459"/>
      <c r="M52" s="460"/>
      <c r="N52" s="460"/>
    </row>
    <row r="53" spans="2:14" ht="15.75" customHeight="1">
      <c r="B53" s="605"/>
      <c r="C53" s="605"/>
      <c r="D53" s="605"/>
      <c r="E53" s="605"/>
      <c r="F53" s="605"/>
      <c r="G53" s="605"/>
      <c r="H53" s="605"/>
      <c r="I53" s="605"/>
      <c r="J53" s="605"/>
      <c r="K53" s="460"/>
      <c r="L53" s="460"/>
      <c r="M53" s="461"/>
      <c r="N53" s="461"/>
    </row>
    <row r="54" spans="2:14" ht="15.75" customHeight="1">
      <c r="B54" s="605"/>
      <c r="C54" s="605"/>
      <c r="D54" s="605"/>
      <c r="E54" s="605"/>
      <c r="F54" s="605"/>
      <c r="G54" s="605"/>
      <c r="H54" s="605"/>
      <c r="I54" s="605"/>
      <c r="J54" s="605"/>
      <c r="K54" s="461"/>
      <c r="L54" s="461"/>
      <c r="M54" s="460"/>
      <c r="N54" s="460"/>
    </row>
    <row r="55" spans="2:14" ht="15.75" customHeight="1">
      <c r="B55" s="605"/>
      <c r="C55" s="605"/>
      <c r="D55" s="605"/>
      <c r="E55" s="605"/>
      <c r="F55" s="605"/>
      <c r="G55" s="605"/>
      <c r="H55" s="605"/>
      <c r="I55" s="605"/>
      <c r="J55" s="605"/>
      <c r="K55" s="460"/>
      <c r="L55" s="460"/>
      <c r="M55" s="461"/>
      <c r="N55" s="461"/>
    </row>
    <row r="56" spans="2:14" ht="15.75" customHeight="1">
      <c r="B56" s="605"/>
      <c r="C56" s="605"/>
      <c r="D56" s="605"/>
      <c r="E56" s="605"/>
      <c r="F56" s="605"/>
      <c r="G56" s="605"/>
      <c r="H56" s="605"/>
      <c r="I56" s="605"/>
      <c r="J56" s="605"/>
      <c r="K56" s="461"/>
      <c r="L56" s="461"/>
      <c r="M56" s="461"/>
      <c r="N56" s="461"/>
    </row>
    <row r="57" spans="2:14" ht="15.75" customHeight="1">
      <c r="B57" s="605"/>
      <c r="C57" s="605"/>
      <c r="D57" s="605"/>
      <c r="E57" s="605"/>
      <c r="F57" s="605"/>
      <c r="G57" s="605"/>
      <c r="H57" s="605"/>
      <c r="I57" s="605"/>
      <c r="J57" s="605"/>
      <c r="K57" s="461"/>
      <c r="L57" s="461"/>
      <c r="M57" s="461"/>
      <c r="N57" s="461"/>
    </row>
    <row r="58" spans="2:14" ht="15.75" customHeight="1">
      <c r="B58" s="605"/>
      <c r="C58" s="605"/>
      <c r="D58" s="605"/>
      <c r="E58" s="605"/>
      <c r="F58" s="605"/>
      <c r="G58" s="605"/>
      <c r="H58" s="605"/>
      <c r="I58" s="605"/>
      <c r="J58" s="605"/>
      <c r="K58" s="461"/>
      <c r="L58" s="461"/>
      <c r="M58" s="461"/>
      <c r="N58" s="461"/>
    </row>
    <row r="59" spans="2:14" ht="15.75" customHeight="1">
      <c r="B59" s="605"/>
      <c r="C59" s="605"/>
      <c r="D59" s="605"/>
      <c r="E59" s="605"/>
      <c r="F59" s="605"/>
      <c r="G59" s="605"/>
      <c r="H59" s="605"/>
      <c r="I59" s="605"/>
      <c r="J59" s="605"/>
      <c r="K59" s="461"/>
      <c r="L59" s="461"/>
    </row>
    <row r="60" spans="2:14" ht="15.75" customHeight="1">
      <c r="B60" s="605"/>
      <c r="C60" s="605"/>
      <c r="D60" s="605"/>
      <c r="E60" s="605"/>
      <c r="F60" s="605"/>
      <c r="G60" s="605"/>
      <c r="H60" s="605"/>
      <c r="I60" s="605"/>
      <c r="J60" s="605"/>
    </row>
    <row r="61" spans="2:14" ht="15.75" customHeight="1">
      <c r="B61" s="605"/>
      <c r="C61" s="605"/>
      <c r="D61" s="605"/>
      <c r="E61" s="605"/>
      <c r="F61" s="605"/>
      <c r="G61" s="605"/>
      <c r="H61" s="605"/>
      <c r="I61" s="605"/>
      <c r="J61" s="605"/>
    </row>
    <row r="62" spans="2:14" ht="15.75" customHeight="1">
      <c r="B62" s="605"/>
      <c r="C62" s="605"/>
      <c r="D62" s="605"/>
      <c r="E62" s="605"/>
      <c r="F62" s="605"/>
      <c r="G62" s="605"/>
      <c r="H62" s="605"/>
      <c r="I62" s="605"/>
      <c r="J62" s="605"/>
    </row>
    <row r="63" spans="2:14" ht="15.75" customHeight="1">
      <c r="B63" s="605"/>
      <c r="C63" s="605"/>
      <c r="D63" s="605"/>
      <c r="E63" s="605"/>
      <c r="F63" s="605"/>
      <c r="G63" s="605"/>
      <c r="H63" s="605"/>
      <c r="I63" s="605"/>
      <c r="J63" s="605"/>
    </row>
    <row r="64" spans="2:14" ht="15.75" customHeight="1">
      <c r="B64" s="605"/>
      <c r="C64" s="605"/>
      <c r="D64" s="605"/>
      <c r="E64" s="605"/>
      <c r="F64" s="605"/>
      <c r="G64" s="605"/>
      <c r="H64" s="605"/>
      <c r="I64" s="605"/>
      <c r="J64" s="605"/>
    </row>
    <row r="65" spans="2:10" ht="15.75" customHeight="1">
      <c r="B65" s="605"/>
      <c r="C65" s="605"/>
      <c r="D65" s="605"/>
      <c r="E65" s="605"/>
      <c r="F65" s="605"/>
      <c r="G65" s="605"/>
      <c r="H65" s="605"/>
      <c r="I65" s="605"/>
      <c r="J65" s="605"/>
    </row>
    <row r="66" spans="2:10" ht="15.75" customHeight="1">
      <c r="B66" s="605"/>
      <c r="C66" s="605"/>
      <c r="D66" s="605"/>
      <c r="E66" s="605"/>
      <c r="F66" s="605"/>
      <c r="G66" s="605"/>
      <c r="H66" s="605"/>
      <c r="I66" s="605"/>
      <c r="J66" s="605"/>
    </row>
    <row r="67" spans="2:10" ht="15.75" customHeight="1">
      <c r="B67" s="605"/>
      <c r="C67" s="605"/>
      <c r="D67" s="605"/>
      <c r="E67" s="605"/>
      <c r="F67" s="605"/>
      <c r="G67" s="605"/>
      <c r="H67" s="605"/>
      <c r="I67" s="605"/>
      <c r="J67" s="605"/>
    </row>
    <row r="68" spans="2:10" ht="15.75" customHeight="1">
      <c r="B68" s="605"/>
      <c r="C68" s="605"/>
      <c r="D68" s="605"/>
      <c r="E68" s="605"/>
      <c r="F68" s="605"/>
      <c r="G68" s="605"/>
      <c r="H68" s="605"/>
      <c r="I68" s="605"/>
      <c r="J68" s="605"/>
    </row>
    <row r="69" spans="2:10" ht="15.75" customHeight="1">
      <c r="B69" s="605"/>
      <c r="C69" s="605"/>
      <c r="D69" s="605"/>
      <c r="E69" s="605"/>
      <c r="F69" s="605"/>
      <c r="G69" s="605"/>
      <c r="H69" s="605"/>
      <c r="I69" s="605"/>
      <c r="J69" s="605"/>
    </row>
    <row r="70" spans="2:10" ht="15.75" customHeight="1">
      <c r="B70" s="605"/>
      <c r="C70" s="605"/>
      <c r="D70" s="605"/>
      <c r="E70" s="605"/>
      <c r="F70" s="605"/>
      <c r="G70" s="605"/>
      <c r="H70" s="605"/>
      <c r="I70" s="605"/>
      <c r="J70" s="605"/>
    </row>
    <row r="71" spans="2:10" ht="15.75" customHeight="1">
      <c r="B71" s="605"/>
      <c r="C71" s="605"/>
      <c r="D71" s="605"/>
      <c r="E71" s="605"/>
      <c r="F71" s="605"/>
      <c r="G71" s="605"/>
      <c r="H71" s="605"/>
      <c r="I71" s="605"/>
      <c r="J71" s="605"/>
    </row>
    <row r="72" spans="2:10" ht="15" customHeight="1">
      <c r="B72" s="605"/>
      <c r="C72" s="605"/>
      <c r="D72" s="605"/>
      <c r="E72" s="605"/>
      <c r="F72" s="605"/>
      <c r="G72" s="605"/>
      <c r="H72" s="605"/>
      <c r="I72" s="605"/>
      <c r="J72" s="605"/>
    </row>
    <row r="73" spans="2:10" ht="15.75" customHeight="1">
      <c r="B73" s="605"/>
      <c r="C73" s="605"/>
      <c r="D73" s="605"/>
      <c r="E73" s="605"/>
      <c r="F73" s="605"/>
      <c r="G73" s="605"/>
      <c r="H73" s="605"/>
      <c r="I73" s="605"/>
      <c r="J73" s="605"/>
    </row>
    <row r="79" spans="2:10" ht="18">
      <c r="B79" s="264"/>
      <c r="C79" s="264"/>
    </row>
  </sheetData>
  <mergeCells count="13">
    <mergeCell ref="S9:T9"/>
    <mergeCell ref="W9:X9"/>
    <mergeCell ref="AA9:AC9"/>
    <mergeCell ref="B7:B8"/>
    <mergeCell ref="M8:N8"/>
    <mergeCell ref="B2:I2"/>
    <mergeCell ref="C4:C6"/>
    <mergeCell ref="D4:D6"/>
    <mergeCell ref="E4:E6"/>
    <mergeCell ref="F4:F6"/>
    <mergeCell ref="G4:G6"/>
    <mergeCell ref="H4:H6"/>
    <mergeCell ref="I4:I6"/>
  </mergeCells>
  <conditionalFormatting sqref="M37">
    <cfRule type="cellIs" dxfId="7" priority="1" stopIfTrue="1" operator="equal">
      <formula>"NA"</formula>
    </cfRule>
  </conditionalFormatting>
  <conditionalFormatting sqref="M21">
    <cfRule type="cellIs" dxfId="6" priority="9" stopIfTrue="1" operator="equal">
      <formula>"NA"</formula>
    </cfRule>
  </conditionalFormatting>
  <conditionalFormatting sqref="M19">
    <cfRule type="cellIs" dxfId="5" priority="8" stopIfTrue="1" operator="equal">
      <formula>"NA"</formula>
    </cfRule>
  </conditionalFormatting>
  <conditionalFormatting sqref="M18">
    <cfRule type="cellIs" dxfId="4" priority="7" stopIfTrue="1" operator="equal">
      <formula>"NA"</formula>
    </cfRule>
  </conditionalFormatting>
  <conditionalFormatting sqref="M20">
    <cfRule type="cellIs" dxfId="3" priority="6" stopIfTrue="1" operator="equal">
      <formula>"NA"</formula>
    </cfRule>
  </conditionalFormatting>
  <conditionalFormatting sqref="M22">
    <cfRule type="cellIs" dxfId="2" priority="5" stopIfTrue="1" operator="equal">
      <formula>"NA"</formula>
    </cfRule>
  </conditionalFormatting>
  <conditionalFormatting sqref="M38">
    <cfRule type="cellIs" dxfId="1" priority="3" stopIfTrue="1" operator="equal">
      <formula>"NA"</formula>
    </cfRule>
  </conditionalFormatting>
  <conditionalFormatting sqref="M36">
    <cfRule type="cellIs" dxfId="0" priority="2" stopIfTrue="1" operator="equal">
      <formula>"NA"</formula>
    </cfRule>
  </conditionalFormatting>
  <pageMargins left="0.7" right="0.7" top="0.75" bottom="0.75" header="0.3" footer="0.3"/>
  <pageSetup scale="60"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79998168889431442"/>
    <pageSetUpPr autoPageBreaks="0"/>
  </sheetPr>
  <dimension ref="B2:O31"/>
  <sheetViews>
    <sheetView view="pageBreakPreview" zoomScale="80" zoomScaleNormal="100" zoomScaleSheetLayoutView="80" workbookViewId="0">
      <selection activeCell="Q16" sqref="Q16"/>
    </sheetView>
  </sheetViews>
  <sheetFormatPr defaultRowHeight="15"/>
  <cols>
    <col min="2" max="2" width="45.28515625" bestFit="1" customWidth="1"/>
    <col min="3" max="3" width="16.42578125" customWidth="1"/>
    <col min="4" max="4" width="20.140625" bestFit="1" customWidth="1"/>
    <col min="5" max="5" width="19.85546875" bestFit="1" customWidth="1"/>
    <col min="6" max="6" width="11.140625" customWidth="1"/>
  </cols>
  <sheetData>
    <row r="2" spans="2:15" ht="31.5">
      <c r="B2" s="530" t="s">
        <v>146</v>
      </c>
      <c r="C2" s="530"/>
      <c r="D2" s="530"/>
      <c r="E2" s="530"/>
      <c r="F2" s="85"/>
    </row>
    <row r="3" spans="2:15" ht="18">
      <c r="B3" s="122"/>
      <c r="C3" s="122"/>
      <c r="D3" s="265"/>
      <c r="E3" s="265" t="s">
        <v>14</v>
      </c>
      <c r="F3" s="265"/>
    </row>
    <row r="4" spans="2:15" ht="15.75" customHeight="1">
      <c r="B4" s="122"/>
      <c r="C4" s="266" t="s">
        <v>141</v>
      </c>
      <c r="D4" s="267" t="s">
        <v>137</v>
      </c>
      <c r="E4" s="268" t="s">
        <v>142</v>
      </c>
      <c r="F4" s="123"/>
      <c r="G4" s="1"/>
    </row>
    <row r="5" spans="2:15" ht="18">
      <c r="B5" s="269" t="s">
        <v>42</v>
      </c>
      <c r="C5" s="270" t="s">
        <v>139</v>
      </c>
      <c r="D5" s="271" t="s">
        <v>138</v>
      </c>
      <c r="E5" s="272" t="s">
        <v>143</v>
      </c>
      <c r="F5" s="273"/>
    </row>
    <row r="6" spans="2:15" ht="18">
      <c r="B6" s="274" t="s">
        <v>33</v>
      </c>
      <c r="C6" s="275">
        <v>2</v>
      </c>
      <c r="D6" s="276">
        <f>'CC Data'!T303</f>
        <v>6.1153814559024831</v>
      </c>
      <c r="E6" s="277">
        <v>6.1</v>
      </c>
      <c r="F6" s="104"/>
    </row>
    <row r="7" spans="2:15" ht="18">
      <c r="B7" s="278" t="s">
        <v>9</v>
      </c>
      <c r="C7" s="279">
        <v>2</v>
      </c>
      <c r="D7" s="280">
        <f>'CC Data'!T304</f>
        <v>3.2980982816748003</v>
      </c>
      <c r="E7" s="281">
        <v>3.3</v>
      </c>
      <c r="F7" s="104"/>
    </row>
    <row r="8" spans="2:15" ht="18">
      <c r="B8" s="278" t="s">
        <v>34</v>
      </c>
      <c r="C8" s="279">
        <v>2</v>
      </c>
      <c r="D8" s="280">
        <f>'CC Data'!T305</f>
        <v>2.3204991843383742</v>
      </c>
      <c r="E8" s="281">
        <v>2.2999999999999998</v>
      </c>
      <c r="F8" s="104"/>
    </row>
    <row r="9" spans="2:15" ht="18">
      <c r="B9" s="278" t="s">
        <v>35</v>
      </c>
      <c r="C9" s="279">
        <v>2</v>
      </c>
      <c r="D9" s="280">
        <f>'CC Data'!T306</f>
        <v>2.5217154823448649</v>
      </c>
      <c r="E9" s="281">
        <v>2.5</v>
      </c>
      <c r="F9" s="104"/>
    </row>
    <row r="10" spans="2:15" ht="18">
      <c r="B10" s="278" t="s">
        <v>36</v>
      </c>
      <c r="C10" s="282">
        <v>1.5</v>
      </c>
      <c r="D10" s="283">
        <f>'CC Data'!T307</f>
        <v>1.5</v>
      </c>
      <c r="E10" s="283">
        <v>1.5</v>
      </c>
      <c r="F10" s="284"/>
    </row>
    <row r="11" spans="2:15" ht="18">
      <c r="B11" s="278" t="s">
        <v>37</v>
      </c>
      <c r="C11" s="279">
        <v>1.5</v>
      </c>
      <c r="D11" s="280">
        <f>'CC Data'!T308</f>
        <v>0.32717697838958687</v>
      </c>
      <c r="E11" s="285">
        <v>2.5</v>
      </c>
      <c r="F11" s="286"/>
    </row>
    <row r="12" spans="2:15" ht="18">
      <c r="B12" s="278" t="s">
        <v>38</v>
      </c>
      <c r="C12" s="279">
        <v>1.5</v>
      </c>
      <c r="D12" s="280">
        <f>'CC Data'!T309</f>
        <v>1.0020653993153545</v>
      </c>
      <c r="E12" s="285">
        <v>3</v>
      </c>
      <c r="F12" s="104"/>
    </row>
    <row r="13" spans="2:15" ht="18">
      <c r="B13" s="278" t="s">
        <v>39</v>
      </c>
      <c r="C13" s="279">
        <v>0.5</v>
      </c>
      <c r="D13" s="280">
        <f>'CC Data'!T310</f>
        <v>0.40325304748337787</v>
      </c>
      <c r="E13" s="281">
        <v>0.4</v>
      </c>
      <c r="F13" s="286"/>
      <c r="O13" t="s">
        <v>14</v>
      </c>
    </row>
    <row r="14" spans="2:15" ht="18">
      <c r="B14" s="278" t="s">
        <v>15</v>
      </c>
      <c r="C14" s="279">
        <v>2</v>
      </c>
      <c r="D14" s="280">
        <f>'CC Data'!T311</f>
        <v>0.43644180710595587</v>
      </c>
      <c r="E14" s="285">
        <v>1.5</v>
      </c>
      <c r="F14" s="286"/>
    </row>
    <row r="15" spans="2:15" ht="18">
      <c r="B15" s="278" t="s">
        <v>40</v>
      </c>
      <c r="C15" s="279">
        <v>50</v>
      </c>
      <c r="D15" s="280">
        <f>'CC Data'!T312</f>
        <v>156.58380033888619</v>
      </c>
      <c r="E15" s="287">
        <v>157</v>
      </c>
      <c r="F15" s="286"/>
      <c r="H15" t="s">
        <v>14</v>
      </c>
    </row>
    <row r="16" spans="2:15" ht="18">
      <c r="B16" s="288" t="s">
        <v>41</v>
      </c>
      <c r="C16" s="289">
        <v>0.05</v>
      </c>
      <c r="D16" s="290">
        <f>'CC Data'!T313</f>
        <v>1.7294310155297466E-2</v>
      </c>
      <c r="E16" s="291">
        <v>0.05</v>
      </c>
      <c r="F16" s="286"/>
    </row>
    <row r="17" spans="2:14" ht="18">
      <c r="B17" s="292"/>
      <c r="C17" s="122"/>
      <c r="D17" s="122" t="s">
        <v>14</v>
      </c>
      <c r="E17" s="122"/>
      <c r="F17" s="144"/>
    </row>
    <row r="18" spans="2:14" ht="18">
      <c r="B18" s="122"/>
      <c r="C18" s="122"/>
      <c r="D18" s="122"/>
      <c r="E18" s="122" t="s">
        <v>14</v>
      </c>
      <c r="F18" s="144" t="s">
        <v>14</v>
      </c>
      <c r="N18" t="s">
        <v>14</v>
      </c>
    </row>
    <row r="19" spans="2:14" ht="15.75" customHeight="1">
      <c r="B19" s="122"/>
      <c r="C19" s="266" t="s">
        <v>141</v>
      </c>
      <c r="D19" s="267" t="s">
        <v>137</v>
      </c>
      <c r="E19" s="268" t="s">
        <v>142</v>
      </c>
      <c r="F19" s="123"/>
    </row>
    <row r="20" spans="2:14" ht="16.5" customHeight="1">
      <c r="B20" s="23" t="s">
        <v>113</v>
      </c>
      <c r="C20" s="270" t="s">
        <v>83</v>
      </c>
      <c r="D20" s="271" t="s">
        <v>138</v>
      </c>
      <c r="E20" s="272" t="s">
        <v>143</v>
      </c>
      <c r="F20" s="111"/>
    </row>
    <row r="21" spans="2:14" ht="18">
      <c r="B21" s="274" t="s">
        <v>72</v>
      </c>
      <c r="C21" s="293">
        <v>1</v>
      </c>
      <c r="D21" s="294">
        <f>'Univ Data'!T148</f>
        <v>0.9899980796087956</v>
      </c>
      <c r="E21" s="295">
        <v>2.5</v>
      </c>
      <c r="F21" s="286"/>
      <c r="K21" t="s">
        <v>14</v>
      </c>
    </row>
    <row r="22" spans="2:14" ht="18">
      <c r="B22" s="278" t="s">
        <v>73</v>
      </c>
      <c r="C22" s="296">
        <v>1</v>
      </c>
      <c r="D22" s="297">
        <f>'Univ Data'!T149</f>
        <v>0.66501562570430894</v>
      </c>
      <c r="E22" s="298">
        <v>2</v>
      </c>
      <c r="F22" s="286"/>
    </row>
    <row r="23" spans="2:14" ht="18">
      <c r="B23" s="278" t="s">
        <v>74</v>
      </c>
      <c r="C23" s="296">
        <v>1</v>
      </c>
      <c r="D23" s="297">
        <f>'Univ Data'!T150</f>
        <v>0.89067280488442657</v>
      </c>
      <c r="E23" s="298">
        <v>1.5</v>
      </c>
      <c r="F23" s="286"/>
    </row>
    <row r="24" spans="2:14" ht="18">
      <c r="B24" s="278" t="s">
        <v>10</v>
      </c>
      <c r="C24" s="299">
        <v>1</v>
      </c>
      <c r="D24" s="300">
        <f>'Univ Data'!T151</f>
        <v>1</v>
      </c>
      <c r="E24" s="301">
        <v>1</v>
      </c>
      <c r="F24" s="284" t="s">
        <v>14</v>
      </c>
    </row>
    <row r="25" spans="2:14" ht="18">
      <c r="B25" s="278" t="s">
        <v>11</v>
      </c>
      <c r="C25" s="296">
        <v>0.3</v>
      </c>
      <c r="D25" s="297">
        <f>'Univ Data'!T152</f>
        <v>0.18157309700361049</v>
      </c>
      <c r="E25" s="302">
        <v>0.3</v>
      </c>
      <c r="F25" s="286"/>
    </row>
    <row r="26" spans="2:14" ht="18">
      <c r="B26" s="278" t="s">
        <v>12</v>
      </c>
      <c r="C26" s="296">
        <v>0.05</v>
      </c>
      <c r="D26" s="297">
        <f>'Univ Data'!T153</f>
        <v>4.8037527419061039E-2</v>
      </c>
      <c r="E26" s="302">
        <v>0.05</v>
      </c>
      <c r="F26" s="286"/>
    </row>
    <row r="27" spans="2:14" ht="18">
      <c r="B27" s="278" t="s">
        <v>13</v>
      </c>
      <c r="C27" s="303">
        <v>20000</v>
      </c>
      <c r="D27" s="297">
        <f>'Univ Data'!T154</f>
        <v>10619.939717050051</v>
      </c>
      <c r="E27" s="285">
        <v>15000</v>
      </c>
      <c r="F27" s="304"/>
    </row>
    <row r="28" spans="2:14" ht="18">
      <c r="B28" s="278" t="s">
        <v>16</v>
      </c>
      <c r="C28" s="296">
        <v>0.02</v>
      </c>
      <c r="D28" s="305">
        <f>'Univ Data'!T155</f>
        <v>3.3322771375027759E-3</v>
      </c>
      <c r="E28" s="298">
        <v>0.02</v>
      </c>
      <c r="F28" s="286"/>
    </row>
    <row r="29" spans="2:14" ht="18">
      <c r="B29" s="288" t="s">
        <v>17</v>
      </c>
      <c r="C29" s="306">
        <v>0.04</v>
      </c>
      <c r="D29" s="307">
        <f>'Univ Data'!T156</f>
        <v>1.023180363040976E-2</v>
      </c>
      <c r="E29" s="308">
        <v>0.01</v>
      </c>
      <c r="F29" s="286"/>
    </row>
    <row r="30" spans="2:14" ht="15.75">
      <c r="B30" s="2"/>
    </row>
    <row r="31" spans="2:14" ht="15.75">
      <c r="B31" s="3"/>
    </row>
  </sheetData>
  <mergeCells count="1">
    <mergeCell ref="B2:E2"/>
  </mergeCells>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59999389629810485"/>
  </sheetPr>
  <dimension ref="A1:AC366"/>
  <sheetViews>
    <sheetView view="pageBreakPreview" zoomScale="60" zoomScaleNormal="80" workbookViewId="0">
      <selection activeCell="C75" sqref="C75"/>
    </sheetView>
  </sheetViews>
  <sheetFormatPr defaultColWidth="9.140625" defaultRowHeight="18"/>
  <cols>
    <col min="1" max="1" width="11.140625" style="5" bestFit="1" customWidth="1"/>
    <col min="2" max="2" width="58.7109375" style="7" bestFit="1" customWidth="1"/>
    <col min="3" max="3" width="18.140625" style="6" bestFit="1" customWidth="1"/>
    <col min="4" max="4" width="16.140625" style="6" bestFit="1" customWidth="1"/>
    <col min="5" max="5" width="17.5703125" style="6" bestFit="1" customWidth="1"/>
    <col min="6" max="6" width="16.5703125" style="6" bestFit="1" customWidth="1"/>
    <col min="7" max="9" width="17.5703125" style="6" bestFit="1" customWidth="1"/>
    <col min="10" max="10" width="17" style="6" bestFit="1" customWidth="1"/>
    <col min="11" max="11" width="17.5703125" style="6" bestFit="1" customWidth="1"/>
    <col min="12" max="12" width="17" style="6" bestFit="1" customWidth="1"/>
    <col min="13" max="14" width="17.5703125" style="6" bestFit="1" customWidth="1"/>
    <col min="15" max="15" width="17" style="6" bestFit="1" customWidth="1"/>
    <col min="16" max="16" width="19.140625" style="6" bestFit="1" customWidth="1"/>
    <col min="17" max="17" width="19.140625" style="6" customWidth="1"/>
    <col min="18" max="18" width="17" style="6" bestFit="1" customWidth="1"/>
    <col min="19" max="19" width="41.140625" style="6" bestFit="1" customWidth="1"/>
    <col min="20" max="20" width="10.85546875" style="6" bestFit="1" customWidth="1"/>
    <col min="21" max="21" width="11.28515625" style="6" bestFit="1" customWidth="1"/>
    <col min="22" max="22" width="9.42578125" style="6" bestFit="1" customWidth="1"/>
    <col min="23" max="23" width="9" style="6" bestFit="1" customWidth="1"/>
    <col min="24" max="24" width="9.85546875" style="6" bestFit="1" customWidth="1"/>
    <col min="25" max="25" width="11.28515625" style="6" bestFit="1" customWidth="1"/>
    <col min="26" max="26" width="11.140625" style="6" bestFit="1" customWidth="1"/>
    <col min="27" max="28" width="9.42578125" style="6" bestFit="1" customWidth="1"/>
    <col min="29" max="30" width="9.140625" style="6"/>
    <col min="31" max="31" width="9.7109375" style="6" bestFit="1" customWidth="1"/>
    <col min="32" max="16384" width="9.140625" style="6"/>
  </cols>
  <sheetData>
    <row r="1" spans="2:18" s="6" customFormat="1">
      <c r="B1" s="7"/>
    </row>
    <row r="2" spans="2:18" s="6" customFormat="1" ht="31.5">
      <c r="B2" s="464" t="s">
        <v>173</v>
      </c>
      <c r="C2" s="465"/>
      <c r="D2" s="465"/>
      <c r="E2" s="465"/>
      <c r="F2" s="465"/>
      <c r="G2" s="465"/>
      <c r="H2" s="465"/>
      <c r="I2" s="465"/>
      <c r="J2" s="465"/>
      <c r="K2" s="465"/>
      <c r="L2" s="465"/>
      <c r="M2" s="465"/>
      <c r="N2" s="465"/>
      <c r="O2" s="466"/>
      <c r="P2" s="428"/>
    </row>
    <row r="3" spans="2:18" s="6" customFormat="1">
      <c r="B3" s="7"/>
    </row>
    <row r="4" spans="2:18" s="6" customFormat="1">
      <c r="B4" s="7"/>
      <c r="Q4" s="8"/>
    </row>
    <row r="5" spans="2:18" s="6" customFormat="1">
      <c r="B5" s="9" t="s">
        <v>170</v>
      </c>
      <c r="C5" s="10" t="s">
        <v>20</v>
      </c>
      <c r="D5" s="10" t="s">
        <v>21</v>
      </c>
      <c r="E5" s="10" t="s">
        <v>22</v>
      </c>
      <c r="F5" s="10" t="s">
        <v>23</v>
      </c>
      <c r="G5" s="10" t="s">
        <v>24</v>
      </c>
      <c r="H5" s="10" t="s">
        <v>25</v>
      </c>
      <c r="I5" s="10" t="s">
        <v>26</v>
      </c>
      <c r="J5" s="10" t="s">
        <v>27</v>
      </c>
      <c r="K5" s="10" t="s">
        <v>28</v>
      </c>
      <c r="L5" s="10" t="s">
        <v>29</v>
      </c>
      <c r="M5" s="10" t="s">
        <v>30</v>
      </c>
      <c r="N5" s="10" t="s">
        <v>31</v>
      </c>
      <c r="O5" s="10" t="s">
        <v>32</v>
      </c>
      <c r="P5" s="10" t="s">
        <v>81</v>
      </c>
      <c r="Q5" s="10" t="s">
        <v>82</v>
      </c>
    </row>
    <row r="6" spans="2:18" s="6" customFormat="1">
      <c r="B6" s="7" t="s">
        <v>33</v>
      </c>
      <c r="C6" s="11">
        <f>AVERAGE('CC Data'!$O$4:$Q$4)</f>
        <v>3372.8000000000006</v>
      </c>
      <c r="D6" s="11">
        <f>AVERAGE('CC Data'!$O$27:$Q$27)</f>
        <v>1712</v>
      </c>
      <c r="E6" s="11">
        <f>AVERAGE('CC Data'!$O$50:$Q$50)</f>
        <v>2848.0666666666662</v>
      </c>
      <c r="F6" s="11">
        <f>AVERAGE('CC Data'!$O$73:$Q$73)</f>
        <v>1445.3333333333333</v>
      </c>
      <c r="G6" s="11">
        <f>AVERAGE('CC Data'!$O$96:$Q$96)</f>
        <v>2459.5333333333333</v>
      </c>
      <c r="H6" s="11">
        <f>AVERAGE('CC Data'!$O$119:$Q$119)</f>
        <v>3657.9333333333329</v>
      </c>
      <c r="I6" s="11">
        <f>AVERAGE('CC Data'!$O$142:$Q$142)</f>
        <v>3556.6666666666665</v>
      </c>
      <c r="J6" s="11">
        <f>AVERAGE('CC Data'!$O$165:$Q$165)</f>
        <v>2810.8666666666668</v>
      </c>
      <c r="K6" s="11">
        <f>AVERAGE('CC Data'!$O$188:$Q$188)</f>
        <v>4789.3999999999996</v>
      </c>
      <c r="L6" s="11">
        <f>AVERAGE('CC Data'!$O$211:$Q$211)</f>
        <v>2710.5333333333333</v>
      </c>
      <c r="M6" s="11">
        <f>AVERAGE('CC Data'!$O$234:$Q$234)</f>
        <v>4701.333333333333</v>
      </c>
      <c r="N6" s="11">
        <f>AVERAGE('CC Data'!$O$257:$Q$257)</f>
        <v>4358.4000000000005</v>
      </c>
      <c r="O6" s="11">
        <f>AVERAGE('CC Data'!$O$280:$Q$280)</f>
        <v>3097.6666666666665</v>
      </c>
      <c r="P6" s="11">
        <f>SUM(C6:O6)</f>
        <v>41520.533333333333</v>
      </c>
      <c r="Q6" s="12">
        <f>AVERAGE(C6:O6)</f>
        <v>3193.8871794871793</v>
      </c>
    </row>
    <row r="7" spans="2:18" s="6" customFormat="1">
      <c r="B7" s="7" t="s">
        <v>9</v>
      </c>
      <c r="C7" s="11">
        <f>AVERAGE('CC Data'!$O$5:$Q$5)</f>
        <v>2715.6666666666665</v>
      </c>
      <c r="D7" s="11">
        <f>AVERAGE('CC Data'!$O$28:$Q$28)</f>
        <v>1171</v>
      </c>
      <c r="E7" s="11">
        <f>AVERAGE('CC Data'!$O$51:$Q$51)</f>
        <v>2358.7999999999997</v>
      </c>
      <c r="F7" s="11">
        <f>AVERAGE('CC Data'!$O$74:$Q$74)</f>
        <v>951.46666666666658</v>
      </c>
      <c r="G7" s="11">
        <f>AVERAGE('CC Data'!$O$97:$Q$97)</f>
        <v>1663.0666666666666</v>
      </c>
      <c r="H7" s="11">
        <f>AVERAGE('CC Data'!$O$120:$Q$120)</f>
        <v>2796.1333333333332</v>
      </c>
      <c r="I7" s="11">
        <f>AVERAGE('CC Data'!$O$143:$Q$143)</f>
        <v>2881.0666666666671</v>
      </c>
      <c r="J7" s="11">
        <f>AVERAGE('CC Data'!$O$166:$Q$166)</f>
        <v>2410.6000000000004</v>
      </c>
      <c r="K7" s="11">
        <f>AVERAGE('CC Data'!$O$189:$Q$189)</f>
        <v>4390</v>
      </c>
      <c r="L7" s="11">
        <f>AVERAGE('CC Data'!$O$212:$Q$212)</f>
        <v>2240.0000000000005</v>
      </c>
      <c r="M7" s="11">
        <f>AVERAGE('CC Data'!$O$235:$Q$235)</f>
        <v>3775.4666666666667</v>
      </c>
      <c r="N7" s="11">
        <f>AVERAGE('CC Data'!$O$258:$Q$258)</f>
        <v>3207.7999999999997</v>
      </c>
      <c r="O7" s="11">
        <f>AVERAGE('CC Data'!$O$281:$Q$281)</f>
        <v>2277.8666666666668</v>
      </c>
      <c r="P7" s="11">
        <f t="shared" ref="P7:P16" si="0">SUM(C7:O7)</f>
        <v>32838.933333333334</v>
      </c>
      <c r="Q7" s="12">
        <f t="shared" ref="Q7:Q16" si="1">AVERAGE(C7:O7)</f>
        <v>2526.0717948717947</v>
      </c>
    </row>
    <row r="8" spans="2:18" s="13" customFormat="1">
      <c r="B8" s="14" t="s">
        <v>34</v>
      </c>
      <c r="C8" s="16">
        <f>AVERAGE('CC Data'!$O$6:$Q$6)</f>
        <v>2399</v>
      </c>
      <c r="D8" s="16">
        <f>AVERAGE('CC Data'!$O$29:$Q$29)</f>
        <v>996.6</v>
      </c>
      <c r="E8" s="16">
        <f>AVERAGE('CC Data'!$O$52:$Q$52)</f>
        <v>1930.9333333333334</v>
      </c>
      <c r="F8" s="16">
        <f>AVERAGE('CC Data'!$O$75:$Q$75)</f>
        <v>772.59999999999991</v>
      </c>
      <c r="G8" s="16">
        <f>AVERAGE('CC Data'!$O$98:$Q$98)</f>
        <v>1413.6000000000001</v>
      </c>
      <c r="H8" s="16">
        <f>AVERAGE('CC Data'!$O$121:$Q$121)</f>
        <v>2407</v>
      </c>
      <c r="I8" s="16">
        <f>AVERAGE('CC Data'!$O$144:$Q$144)</f>
        <v>2572.9333333333329</v>
      </c>
      <c r="J8" s="16">
        <f>AVERAGE('CC Data'!$O$167:$Q$167)</f>
        <v>2174.4</v>
      </c>
      <c r="K8" s="16">
        <f>AVERAGE('CC Data'!$O$190:$Q$190)</f>
        <v>3579.1333333333332</v>
      </c>
      <c r="L8" s="16">
        <f>AVERAGE('CC Data'!$O$213:$Q$213)</f>
        <v>1996.5333333333335</v>
      </c>
      <c r="M8" s="16">
        <f>AVERAGE('CC Data'!$O$236:$Q$236)</f>
        <v>3070.6</v>
      </c>
      <c r="N8" s="16">
        <f>AVERAGE('CC Data'!$O$259:$Q$259)</f>
        <v>2795.6</v>
      </c>
      <c r="O8" s="16">
        <f>AVERAGE('CC Data'!$O$282:$Q$282)</f>
        <v>1946.8000000000002</v>
      </c>
      <c r="P8" s="16">
        <f t="shared" si="0"/>
        <v>28055.733333333326</v>
      </c>
      <c r="Q8" s="12">
        <f t="shared" si="1"/>
        <v>2158.1333333333328</v>
      </c>
    </row>
    <row r="9" spans="2:18" s="13" customFormat="1">
      <c r="B9" s="14" t="s">
        <v>35</v>
      </c>
      <c r="C9" s="16">
        <f>AVERAGE('CC Data'!$O$7:$Q$7)</f>
        <v>1481</v>
      </c>
      <c r="D9" s="16">
        <f>AVERAGE('CC Data'!$O$30:$Q$30)</f>
        <v>1131.6666666666667</v>
      </c>
      <c r="E9" s="16">
        <f>AVERAGE('CC Data'!$O$53:$Q$53)</f>
        <v>1377</v>
      </c>
      <c r="F9" s="16">
        <f>AVERAGE('CC Data'!$O$76:$Q$76)</f>
        <v>1047</v>
      </c>
      <c r="G9" s="16">
        <f>AVERAGE('CC Data'!$O$99:$Q$99)</f>
        <v>1800.6666666666667</v>
      </c>
      <c r="H9" s="16">
        <f>AVERAGE('CC Data'!$O$122:$Q$122)</f>
        <v>1611.6666666666667</v>
      </c>
      <c r="I9" s="16">
        <f>AVERAGE('CC Data'!$O$145:$Q$145)</f>
        <v>1314</v>
      </c>
      <c r="J9" s="16">
        <f>AVERAGE('CC Data'!$O$168:$Q$168)</f>
        <v>1095.3333333333333</v>
      </c>
      <c r="K9" s="16">
        <f>AVERAGE('CC Data'!$O$191:$Q$191)</f>
        <v>1811.3333333333333</v>
      </c>
      <c r="L9" s="16">
        <f>AVERAGE('CC Data'!$O$214:$Q$214)</f>
        <v>1739.3333333333333</v>
      </c>
      <c r="M9" s="16">
        <f>AVERAGE('CC Data'!$O$237:$Q$237)</f>
        <v>915</v>
      </c>
      <c r="N9" s="16">
        <f>AVERAGE('CC Data'!$O$260:$Q$260)</f>
        <v>2077</v>
      </c>
      <c r="O9" s="16">
        <f>AVERAGE('CC Data'!$O$283:$Q$283)</f>
        <v>1760</v>
      </c>
      <c r="P9" s="16">
        <f t="shared" si="0"/>
        <v>19161</v>
      </c>
      <c r="Q9" s="12">
        <f t="shared" si="1"/>
        <v>1473.9230769230769</v>
      </c>
    </row>
    <row r="10" spans="2:18" s="13" customFormat="1">
      <c r="B10" s="14" t="s">
        <v>36</v>
      </c>
      <c r="C10" s="16">
        <f>AVERAGE('CC Data'!$O$8:$Q$8)</f>
        <v>2006.3333333333333</v>
      </c>
      <c r="D10" s="16">
        <f>AVERAGE('CC Data'!$O$31:$Q$31)</f>
        <v>789.76666666666677</v>
      </c>
      <c r="E10" s="16">
        <f>AVERAGE('CC Data'!$O$54:$Q$54)</f>
        <v>1270.5</v>
      </c>
      <c r="F10" s="16">
        <f>AVERAGE('CC Data'!$O$77:$Q$77)</f>
        <v>629.9</v>
      </c>
      <c r="G10" s="16">
        <f>AVERAGE('CC Data'!$O$100:$Q$100)</f>
        <v>914.73333333333323</v>
      </c>
      <c r="H10" s="16">
        <f>AVERAGE('CC Data'!$O$123:$Q$123)</f>
        <v>1644.8</v>
      </c>
      <c r="I10" s="16">
        <f>AVERAGE('CC Data'!$O$146:$Q$146)</f>
        <v>1592.7666666666667</v>
      </c>
      <c r="J10" s="16">
        <f>AVERAGE('CC Data'!$O$169:$Q$169)</f>
        <v>1667.3333333333333</v>
      </c>
      <c r="K10" s="16">
        <f>AVERAGE('CC Data'!$O$192:$Q$192)</f>
        <v>2526.4333333333334</v>
      </c>
      <c r="L10" s="16">
        <f>AVERAGE('CC Data'!$O$215:$Q$215)</f>
        <v>1688.3999999999999</v>
      </c>
      <c r="M10" s="16">
        <f>AVERAGE('CC Data'!$O$238:$Q$238)</f>
        <v>1775.3666666666666</v>
      </c>
      <c r="N10" s="16">
        <f>AVERAGE('CC Data'!$O$261:$Q$261)</f>
        <v>1988.5333333333335</v>
      </c>
      <c r="O10" s="16">
        <f>AVERAGE('CC Data'!$O$284:$Q$284)</f>
        <v>1549.8333333333333</v>
      </c>
      <c r="P10" s="16">
        <f t="shared" si="0"/>
        <v>20044.7</v>
      </c>
      <c r="Q10" s="12">
        <f t="shared" si="1"/>
        <v>1541.9</v>
      </c>
      <c r="R10" s="35"/>
    </row>
    <row r="11" spans="2:18" s="5" customFormat="1">
      <c r="B11" s="7" t="s">
        <v>37</v>
      </c>
      <c r="C11" s="16">
        <f>AVERAGE('CC Data'!$O$9:$Q$9)</f>
        <v>183.4</v>
      </c>
      <c r="D11" s="16">
        <f>AVERAGE('CC Data'!$O$32:$Q$32)</f>
        <v>60.733333333333327</v>
      </c>
      <c r="E11" s="16">
        <f>AVERAGE('CC Data'!$O$55:$Q$55)</f>
        <v>102.73333333333333</v>
      </c>
      <c r="F11" s="16">
        <f>AVERAGE('CC Data'!$O$78:$Q$78)</f>
        <v>78.199999999999989</v>
      </c>
      <c r="G11" s="16">
        <f>AVERAGE('CC Data'!$O$101:$Q$101)</f>
        <v>29.733333333333331</v>
      </c>
      <c r="H11" s="16">
        <f>AVERAGE('CC Data'!$O$124:$Q$124)</f>
        <v>14.799999999999999</v>
      </c>
      <c r="I11" s="16">
        <f>AVERAGE('CC Data'!$O$147:$Q$147)</f>
        <v>282.40000000000003</v>
      </c>
      <c r="J11" s="16">
        <f>AVERAGE('CC Data'!$O$170:$Q$170)</f>
        <v>290.8</v>
      </c>
      <c r="K11" s="16">
        <f>AVERAGE('CC Data'!$O$193:$Q$193)</f>
        <v>38.266666666666659</v>
      </c>
      <c r="L11" s="16">
        <f>AVERAGE('CC Data'!$O$216:$Q$216)</f>
        <v>136.79999999999998</v>
      </c>
      <c r="M11" s="16">
        <f>AVERAGE('CC Data'!$O$239:$Q$239)</f>
        <v>63.933333333333337</v>
      </c>
      <c r="N11" s="16">
        <f>AVERAGE('CC Data'!$O$262:$Q$262)</f>
        <v>222.26666666666665</v>
      </c>
      <c r="O11" s="16">
        <f>AVERAGE('CC Data'!$O$285:$Q$285)</f>
        <v>75.933333333333323</v>
      </c>
      <c r="P11" s="16">
        <f t="shared" si="0"/>
        <v>1580</v>
      </c>
      <c r="Q11" s="12">
        <f t="shared" si="1"/>
        <v>121.53846153846153</v>
      </c>
      <c r="R11" s="35"/>
    </row>
    <row r="12" spans="2:18" s="5" customFormat="1">
      <c r="B12" s="7" t="s">
        <v>38</v>
      </c>
      <c r="C12" s="16">
        <f>AVERAGE('CC Data'!$O$10:$Q$10)</f>
        <v>473</v>
      </c>
      <c r="D12" s="16">
        <f>AVERAGE('CC Data'!$O$33:$Q$33)</f>
        <v>449</v>
      </c>
      <c r="E12" s="16">
        <f>AVERAGE('CC Data'!$O$56:$Q$56)</f>
        <v>208.20000000000002</v>
      </c>
      <c r="F12" s="16">
        <f>AVERAGE('CC Data'!$O$79:$Q$79)</f>
        <v>125.93333333333335</v>
      </c>
      <c r="G12" s="16">
        <f>AVERAGE('CC Data'!$O$102:$Q$102)</f>
        <v>117.06666666666666</v>
      </c>
      <c r="H12" s="16">
        <f>AVERAGE('CC Data'!$O$125:$Q$125)</f>
        <v>227.13333333333333</v>
      </c>
      <c r="I12" s="16">
        <f>AVERAGE('CC Data'!$O$148:$Q$148)</f>
        <v>157</v>
      </c>
      <c r="J12" s="16">
        <f>AVERAGE('CC Data'!$O$171:$Q$171)</f>
        <v>565.4</v>
      </c>
      <c r="K12" s="16">
        <f>AVERAGE('CC Data'!$O$194:$Q$194)</f>
        <v>1046.8666666666668</v>
      </c>
      <c r="L12" s="16">
        <f>AVERAGE('CC Data'!$O$217:$Q$217)</f>
        <v>181.73333333333335</v>
      </c>
      <c r="M12" s="16">
        <f>AVERAGE('CC Data'!$O$240:$Q$240)</f>
        <v>505.93333333333339</v>
      </c>
      <c r="N12" s="16">
        <f>AVERAGE('CC Data'!$O$263:$Q$263)</f>
        <v>484.39999999999992</v>
      </c>
      <c r="O12" s="16">
        <f>AVERAGE('CC Data'!$O$286:$Q$286)</f>
        <v>542.6</v>
      </c>
      <c r="P12" s="16">
        <f t="shared" si="0"/>
        <v>5084.2666666666673</v>
      </c>
      <c r="Q12" s="12">
        <f t="shared" si="1"/>
        <v>391.09743589743596</v>
      </c>
      <c r="R12" s="35"/>
    </row>
    <row r="13" spans="2:18" s="5" customFormat="1">
      <c r="B13" s="7" t="s">
        <v>39</v>
      </c>
      <c r="C13" s="16">
        <f>AVERAGE('CC Data'!$O$11:$Q$11)</f>
        <v>431</v>
      </c>
      <c r="D13" s="16">
        <f>AVERAGE('CC Data'!$O$34:$Q$34)</f>
        <v>206.66666666666666</v>
      </c>
      <c r="E13" s="16">
        <f>AVERAGE('CC Data'!$O$57:$Q$57)</f>
        <v>248</v>
      </c>
      <c r="F13" s="16">
        <f>AVERAGE('CC Data'!$O$80:$Q$80)</f>
        <v>122</v>
      </c>
      <c r="G13" s="16">
        <f>AVERAGE('CC Data'!$O$103:$Q$103)</f>
        <v>181</v>
      </c>
      <c r="H13" s="16">
        <f>AVERAGE('CC Data'!$O$126:$Q$126)</f>
        <v>116.33333333333333</v>
      </c>
      <c r="I13" s="16">
        <f>AVERAGE('CC Data'!$O$149:$Q$149)</f>
        <v>314</v>
      </c>
      <c r="J13" s="16">
        <f>AVERAGE('CC Data'!$O$172:$Q$172)</f>
        <v>452.33333333333331</v>
      </c>
      <c r="K13" s="16">
        <f>AVERAGE('CC Data'!$O$195:$Q$195)</f>
        <v>359.66666666666669</v>
      </c>
      <c r="L13" s="16">
        <f>AVERAGE('CC Data'!$O$218:$Q$218)</f>
        <v>314.33333333333331</v>
      </c>
      <c r="M13" s="16">
        <f>AVERAGE('CC Data'!$O$241:$Q$241)</f>
        <v>291.33333333333331</v>
      </c>
      <c r="N13" s="16">
        <f>AVERAGE('CC Data'!$O$264:$Q$264)</f>
        <v>361.66666666666669</v>
      </c>
      <c r="O13" s="16">
        <f>AVERAGE('CC Data'!$O$287:$Q$287)</f>
        <v>424.66666666666669</v>
      </c>
      <c r="P13" s="16">
        <f t="shared" si="0"/>
        <v>3822.9999999999995</v>
      </c>
      <c r="Q13" s="12">
        <f t="shared" si="1"/>
        <v>294.07692307692304</v>
      </c>
    </row>
    <row r="14" spans="2:18" s="5" customFormat="1">
      <c r="B14" s="7" t="s">
        <v>15</v>
      </c>
      <c r="C14" s="16">
        <f>AVERAGE('CC Data'!$O$12:$Q$12)</f>
        <v>563.66666666666663</v>
      </c>
      <c r="D14" s="16">
        <f>AVERAGE('CC Data'!$O$35:$Q$35)</f>
        <v>250</v>
      </c>
      <c r="E14" s="16">
        <f>AVERAGE('CC Data'!$O$58:$Q$58)</f>
        <v>455.33333333333331</v>
      </c>
      <c r="F14" s="16">
        <f>AVERAGE('CC Data'!$O$81:$Q$81)</f>
        <v>171.33333333333334</v>
      </c>
      <c r="G14" s="16">
        <f>AVERAGE('CC Data'!$O$104:$Q$104)</f>
        <v>308</v>
      </c>
      <c r="H14" s="16">
        <f>AVERAGE('CC Data'!$O$127:$Q$127)</f>
        <v>606.33333333333337</v>
      </c>
      <c r="I14" s="16">
        <f>AVERAGE('CC Data'!$O$150:$Q$150)</f>
        <v>740</v>
      </c>
      <c r="J14" s="16">
        <f>AVERAGE('CC Data'!$O$173:$Q$173)</f>
        <v>440</v>
      </c>
      <c r="K14" s="16">
        <f>AVERAGE('CC Data'!$O$196:$Q$196)</f>
        <v>915.33333333333337</v>
      </c>
      <c r="L14" s="16">
        <f>AVERAGE('CC Data'!$O$219:$Q$219)</f>
        <v>399</v>
      </c>
      <c r="M14" s="16">
        <f>AVERAGE('CC Data'!$O$242:$Q$242)</f>
        <v>661</v>
      </c>
      <c r="N14" s="16">
        <f>AVERAGE('CC Data'!$O$265:$Q$265)</f>
        <v>611</v>
      </c>
      <c r="O14" s="16">
        <f>AVERAGE('CC Data'!$O$288:$Q$288)</f>
        <v>422</v>
      </c>
      <c r="P14" s="16">
        <f t="shared" si="0"/>
        <v>6543</v>
      </c>
      <c r="Q14" s="12">
        <f t="shared" si="1"/>
        <v>503.30769230769232</v>
      </c>
    </row>
    <row r="15" spans="2:18" s="5" customFormat="1">
      <c r="B15" s="7" t="s">
        <v>40</v>
      </c>
      <c r="C15" s="16">
        <f>AVERAGE('CC Data'!$O$13:$Q$13)</f>
        <v>58064.783333333333</v>
      </c>
      <c r="D15" s="16">
        <f>AVERAGE('CC Data'!$O$36:$Q$36)</f>
        <v>14696.9</v>
      </c>
      <c r="E15" s="16">
        <f>AVERAGE('CC Data'!$O$59:$Q$59)</f>
        <v>59066.543333333335</v>
      </c>
      <c r="F15" s="16">
        <f>AVERAGE('CC Data'!$O$82:$Q$82)</f>
        <v>9307.4</v>
      </c>
      <c r="G15" s="16">
        <f>AVERAGE('CC Data'!$O$105:$Q$105)</f>
        <v>23584.972999999998</v>
      </c>
      <c r="H15" s="16">
        <f>AVERAGE('CC Data'!$O$128:$Q$128)</f>
        <v>16973.833333333332</v>
      </c>
      <c r="I15" s="16">
        <f>AVERAGE('CC Data'!$O$151:$Q$151)</f>
        <v>25086.076666666664</v>
      </c>
      <c r="J15" s="16">
        <f>AVERAGE('CC Data'!$O$174:$Q$174)</f>
        <v>47642.763333333336</v>
      </c>
      <c r="K15" s="16">
        <f>AVERAGE('CC Data'!$O$197:$Q$197)</f>
        <v>50686.76</v>
      </c>
      <c r="L15" s="16">
        <f>AVERAGE('CC Data'!$O$220:$Q$220)</f>
        <v>111906.03500043334</v>
      </c>
      <c r="M15" s="16">
        <f>AVERAGE('CC Data'!$O$243:$Q$243)</f>
        <v>48038.583333333336</v>
      </c>
      <c r="N15" s="16">
        <f>AVERAGE('CC Data'!$O$266:$Q$266)</f>
        <v>220661.38333333333</v>
      </c>
      <c r="O15" s="16">
        <f>AVERAGE('CC Data'!$O$289:$Q$289)</f>
        <v>82258.033333333355</v>
      </c>
      <c r="P15" s="16">
        <f t="shared" si="0"/>
        <v>767974.06800043327</v>
      </c>
      <c r="Q15" s="12">
        <f t="shared" si="1"/>
        <v>59074.928307725633</v>
      </c>
    </row>
    <row r="16" spans="2:18" s="5" customFormat="1">
      <c r="B16" s="17" t="s">
        <v>41</v>
      </c>
      <c r="C16" s="19">
        <f>AVERAGE('CC Data'!$O$14:$Q$14)</f>
        <v>24.150174010000317</v>
      </c>
      <c r="D16" s="19">
        <f>AVERAGE('CC Data'!$O$37:$Q$37)</f>
        <v>24.510077775794276</v>
      </c>
      <c r="E16" s="19">
        <f>AVERAGE('CC Data'!$O$60:$Q$60)</f>
        <v>21.118707885468094</v>
      </c>
      <c r="F16" s="19">
        <f>AVERAGE('CC Data'!$O$83:$Q$83)</f>
        <v>26.858599007761857</v>
      </c>
      <c r="G16" s="19">
        <f>AVERAGE('CC Data'!$O$106:$Q$106)</f>
        <v>20.410650097457729</v>
      </c>
      <c r="H16" s="19">
        <f>AVERAGE('CC Data'!$O$129:$Q$129)</f>
        <v>24.394019613846819</v>
      </c>
      <c r="I16" s="19">
        <f>AVERAGE('CC Data'!$O$152:$Q$152)</f>
        <v>19.946041592853202</v>
      </c>
      <c r="J16" s="19">
        <f>AVERAGE('CC Data'!$O$175:$Q$175)</f>
        <v>27.754864006154872</v>
      </c>
      <c r="K16" s="19">
        <f>AVERAGE('CC Data'!$O$198:$Q$198)</f>
        <v>22.847639408624673</v>
      </c>
      <c r="L16" s="19">
        <f>AVERAGE('CC Data'!$O$221:$Q$221)</f>
        <v>29.429323705930297</v>
      </c>
      <c r="M16" s="19">
        <f>AVERAGE('CC Data'!$O$244:$Q$244)</f>
        <v>16.469890826734076</v>
      </c>
      <c r="N16" s="19">
        <f>AVERAGE('CC Data'!$O$267:$Q$267)</f>
        <v>22.974592231861383</v>
      </c>
      <c r="O16" s="19">
        <f>AVERAGE('CC Data'!$O$290:$Q$290)</f>
        <v>25.040786006941897</v>
      </c>
      <c r="P16" s="18">
        <f t="shared" si="0"/>
        <v>305.9053661694295</v>
      </c>
      <c r="Q16" s="19">
        <f t="shared" si="1"/>
        <v>23.531182013033039</v>
      </c>
    </row>
    <row r="17" spans="1:29" s="5" customFormat="1">
      <c r="B17" s="20"/>
      <c r="C17" s="21"/>
      <c r="D17" s="21"/>
      <c r="E17" s="21"/>
      <c r="F17" s="21"/>
      <c r="G17" s="21"/>
      <c r="H17" s="21"/>
      <c r="I17" s="21"/>
      <c r="J17" s="21"/>
      <c r="K17" s="21"/>
      <c r="L17" s="21"/>
      <c r="M17" s="21"/>
      <c r="N17" s="21"/>
      <c r="O17" s="21"/>
      <c r="P17" s="22"/>
    </row>
    <row r="18" spans="1:29" s="5" customFormat="1">
      <c r="A18" s="23" t="s">
        <v>139</v>
      </c>
      <c r="B18" s="9" t="s">
        <v>171</v>
      </c>
      <c r="C18" s="24" t="s">
        <v>20</v>
      </c>
      <c r="D18" s="24" t="s">
        <v>21</v>
      </c>
      <c r="E18" s="24" t="s">
        <v>22</v>
      </c>
      <c r="F18" s="24" t="s">
        <v>23</v>
      </c>
      <c r="G18" s="24" t="s">
        <v>24</v>
      </c>
      <c r="H18" s="24" t="s">
        <v>25</v>
      </c>
      <c r="I18" s="24" t="s">
        <v>26</v>
      </c>
      <c r="J18" s="24" t="s">
        <v>27</v>
      </c>
      <c r="K18" s="24" t="s">
        <v>28</v>
      </c>
      <c r="L18" s="24" t="s">
        <v>29</v>
      </c>
      <c r="M18" s="24" t="s">
        <v>30</v>
      </c>
      <c r="N18" s="24" t="s">
        <v>31</v>
      </c>
      <c r="O18" s="24" t="s">
        <v>32</v>
      </c>
      <c r="P18" s="24" t="s">
        <v>81</v>
      </c>
    </row>
    <row r="19" spans="1:29" s="5" customFormat="1">
      <c r="A19" s="25">
        <v>6.1</v>
      </c>
      <c r="B19" s="7" t="s">
        <v>33</v>
      </c>
      <c r="C19" s="16">
        <f t="shared" ref="C19:O19" si="2">C6/$A19</f>
        <v>552.91803278688542</v>
      </c>
      <c r="D19" s="16">
        <f t="shared" si="2"/>
        <v>280.65573770491807</v>
      </c>
      <c r="E19" s="16">
        <f t="shared" si="2"/>
        <v>466.8961748633879</v>
      </c>
      <c r="F19" s="16">
        <f t="shared" si="2"/>
        <v>236.93989071038251</v>
      </c>
      <c r="G19" s="16">
        <f t="shared" si="2"/>
        <v>403.20218579234972</v>
      </c>
      <c r="H19" s="16">
        <f t="shared" si="2"/>
        <v>599.66120218579238</v>
      </c>
      <c r="I19" s="16">
        <f t="shared" si="2"/>
        <v>583.06010928961746</v>
      </c>
      <c r="J19" s="16">
        <f t="shared" si="2"/>
        <v>460.79781420765033</v>
      </c>
      <c r="K19" s="16">
        <f t="shared" si="2"/>
        <v>785.14754098360652</v>
      </c>
      <c r="L19" s="16">
        <f t="shared" si="2"/>
        <v>444.3497267759563</v>
      </c>
      <c r="M19" s="16">
        <f t="shared" si="2"/>
        <v>770.71038251366122</v>
      </c>
      <c r="N19" s="16">
        <f t="shared" si="2"/>
        <v>714.49180327868862</v>
      </c>
      <c r="O19" s="16">
        <f t="shared" si="2"/>
        <v>507.8142076502732</v>
      </c>
      <c r="P19" s="16">
        <f t="shared" ref="P19:P29" si="3">SUM(C19:O19)</f>
        <v>6806.6448087431691</v>
      </c>
    </row>
    <row r="20" spans="1:29" s="5" customFormat="1">
      <c r="A20" s="25">
        <v>3.3</v>
      </c>
      <c r="B20" s="7" t="s">
        <v>9</v>
      </c>
      <c r="C20" s="16">
        <f t="shared" ref="C20:E29" si="4">C7/$A20</f>
        <v>822.92929292929296</v>
      </c>
      <c r="D20" s="16">
        <f t="shared" si="4"/>
        <v>354.84848484848487</v>
      </c>
      <c r="E20" s="16">
        <f t="shared" si="4"/>
        <v>714.78787878787875</v>
      </c>
      <c r="F20" s="16">
        <f t="shared" ref="F20:O29" si="5">F7/$A20</f>
        <v>288.32323232323233</v>
      </c>
      <c r="G20" s="16">
        <f t="shared" si="5"/>
        <v>503.95959595959596</v>
      </c>
      <c r="H20" s="16">
        <f t="shared" si="5"/>
        <v>847.31313131313129</v>
      </c>
      <c r="I20" s="16">
        <f t="shared" si="5"/>
        <v>873.05050505050519</v>
      </c>
      <c r="J20" s="16">
        <f t="shared" si="5"/>
        <v>730.48484848484861</v>
      </c>
      <c r="K20" s="16">
        <f t="shared" si="5"/>
        <v>1330.3030303030305</v>
      </c>
      <c r="L20" s="16">
        <f t="shared" si="5"/>
        <v>678.78787878787898</v>
      </c>
      <c r="M20" s="16">
        <f t="shared" si="5"/>
        <v>1144.0808080808081</v>
      </c>
      <c r="N20" s="16">
        <f t="shared" si="5"/>
        <v>972.06060606060601</v>
      </c>
      <c r="O20" s="16">
        <f>O7/$A20</f>
        <v>690.26262626262633</v>
      </c>
      <c r="P20" s="16">
        <f t="shared" si="3"/>
        <v>9951.1919191919187</v>
      </c>
    </row>
    <row r="21" spans="1:29" s="13" customFormat="1">
      <c r="A21" s="25">
        <v>2.2999999999999998</v>
      </c>
      <c r="B21" s="14" t="s">
        <v>34</v>
      </c>
      <c r="C21" s="226">
        <f>C8/$A21</f>
        <v>1043.0434782608697</v>
      </c>
      <c r="D21" s="226">
        <f t="shared" si="4"/>
        <v>433.304347826087</v>
      </c>
      <c r="E21" s="226">
        <f t="shared" si="4"/>
        <v>839.53623188405811</v>
      </c>
      <c r="F21" s="226">
        <f t="shared" si="5"/>
        <v>335.91304347826087</v>
      </c>
      <c r="G21" s="226">
        <f t="shared" si="5"/>
        <v>614.60869565217399</v>
      </c>
      <c r="H21" s="226">
        <f t="shared" si="5"/>
        <v>1046.5217391304348</v>
      </c>
      <c r="I21" s="226">
        <f t="shared" si="5"/>
        <v>1118.6666666666665</v>
      </c>
      <c r="J21" s="226">
        <f t="shared" si="5"/>
        <v>945.39130434782624</v>
      </c>
      <c r="K21" s="226">
        <f t="shared" si="5"/>
        <v>1556.144927536232</v>
      </c>
      <c r="L21" s="226">
        <f t="shared" si="5"/>
        <v>868.05797101449286</v>
      </c>
      <c r="M21" s="226">
        <f t="shared" si="5"/>
        <v>1335.0434782608697</v>
      </c>
      <c r="N21" s="226">
        <f t="shared" si="5"/>
        <v>1215.4782608695652</v>
      </c>
      <c r="O21" s="226">
        <f t="shared" si="5"/>
        <v>846.43478260869574</v>
      </c>
      <c r="P21" s="16">
        <f t="shared" si="3"/>
        <v>12198.144927536234</v>
      </c>
    </row>
    <row r="22" spans="1:29" s="13" customFormat="1">
      <c r="A22" s="25">
        <v>2.5</v>
      </c>
      <c r="B22" s="14" t="s">
        <v>35</v>
      </c>
      <c r="C22" s="226">
        <f>C9/$A22</f>
        <v>592.4</v>
      </c>
      <c r="D22" s="226">
        <f t="shared" si="4"/>
        <v>452.66666666666669</v>
      </c>
      <c r="E22" s="226">
        <f t="shared" si="4"/>
        <v>550.79999999999995</v>
      </c>
      <c r="F22" s="226">
        <f t="shared" si="5"/>
        <v>418.8</v>
      </c>
      <c r="G22" s="226">
        <f t="shared" si="5"/>
        <v>720.26666666666665</v>
      </c>
      <c r="H22" s="226">
        <f t="shared" si="5"/>
        <v>644.66666666666674</v>
      </c>
      <c r="I22" s="226">
        <f t="shared" si="5"/>
        <v>525.6</v>
      </c>
      <c r="J22" s="226">
        <f t="shared" si="5"/>
        <v>438.13333333333333</v>
      </c>
      <c r="K22" s="226">
        <f t="shared" si="5"/>
        <v>724.5333333333333</v>
      </c>
      <c r="L22" s="226">
        <f t="shared" si="5"/>
        <v>695.73333333333335</v>
      </c>
      <c r="M22" s="226">
        <f t="shared" si="5"/>
        <v>366</v>
      </c>
      <c r="N22" s="226">
        <f t="shared" si="5"/>
        <v>830.8</v>
      </c>
      <c r="O22" s="226">
        <f t="shared" si="5"/>
        <v>704</v>
      </c>
      <c r="P22" s="16">
        <f t="shared" si="3"/>
        <v>7664.4000000000005</v>
      </c>
    </row>
    <row r="23" spans="1:29" s="13" customFormat="1">
      <c r="A23" s="25">
        <v>1.5</v>
      </c>
      <c r="B23" s="14" t="s">
        <v>36</v>
      </c>
      <c r="C23" s="226">
        <f>C10/$A23</f>
        <v>1337.5555555555554</v>
      </c>
      <c r="D23" s="226">
        <f t="shared" si="4"/>
        <v>526.51111111111118</v>
      </c>
      <c r="E23" s="226">
        <f t="shared" si="4"/>
        <v>847</v>
      </c>
      <c r="F23" s="226">
        <f t="shared" si="5"/>
        <v>419.93333333333334</v>
      </c>
      <c r="G23" s="226">
        <f t="shared" si="5"/>
        <v>609.82222222222219</v>
      </c>
      <c r="H23" s="226">
        <f t="shared" si="5"/>
        <v>1096.5333333333333</v>
      </c>
      <c r="I23" s="226">
        <f t="shared" si="5"/>
        <v>1061.8444444444444</v>
      </c>
      <c r="J23" s="226">
        <f t="shared" si="5"/>
        <v>1111.5555555555554</v>
      </c>
      <c r="K23" s="226">
        <f t="shared" si="5"/>
        <v>1684.288888888889</v>
      </c>
      <c r="L23" s="226">
        <f t="shared" si="5"/>
        <v>1125.5999999999999</v>
      </c>
      <c r="M23" s="226">
        <f t="shared" si="5"/>
        <v>1183.5777777777778</v>
      </c>
      <c r="N23" s="226">
        <f t="shared" si="5"/>
        <v>1325.6888888888891</v>
      </c>
      <c r="O23" s="226">
        <f t="shared" si="5"/>
        <v>1033.2222222222222</v>
      </c>
      <c r="P23" s="16">
        <f t="shared" si="3"/>
        <v>13363.133333333337</v>
      </c>
    </row>
    <row r="24" spans="1:29" s="5" customFormat="1">
      <c r="A24" s="25">
        <v>2.5</v>
      </c>
      <c r="B24" s="7" t="s">
        <v>37</v>
      </c>
      <c r="C24" s="16">
        <f>C11/$A24</f>
        <v>73.36</v>
      </c>
      <c r="D24" s="16">
        <f t="shared" si="4"/>
        <v>24.293333333333329</v>
      </c>
      <c r="E24" s="16">
        <f t="shared" si="4"/>
        <v>41.093333333333334</v>
      </c>
      <c r="F24" s="16">
        <f t="shared" si="5"/>
        <v>31.279999999999994</v>
      </c>
      <c r="G24" s="16">
        <f t="shared" si="5"/>
        <v>11.893333333333333</v>
      </c>
      <c r="H24" s="16">
        <f t="shared" si="5"/>
        <v>5.92</v>
      </c>
      <c r="I24" s="16">
        <f t="shared" si="5"/>
        <v>112.96000000000001</v>
      </c>
      <c r="J24" s="16">
        <f t="shared" si="5"/>
        <v>116.32000000000001</v>
      </c>
      <c r="K24" s="16">
        <f t="shared" si="5"/>
        <v>15.306666666666663</v>
      </c>
      <c r="L24" s="16">
        <f t="shared" si="5"/>
        <v>54.719999999999992</v>
      </c>
      <c r="M24" s="16">
        <f t="shared" si="5"/>
        <v>25.573333333333334</v>
      </c>
      <c r="N24" s="16">
        <f t="shared" si="5"/>
        <v>88.906666666666666</v>
      </c>
      <c r="O24" s="16">
        <f t="shared" si="5"/>
        <v>30.373333333333328</v>
      </c>
      <c r="P24" s="16">
        <f t="shared" si="3"/>
        <v>632</v>
      </c>
    </row>
    <row r="25" spans="1:29" s="5" customFormat="1">
      <c r="A25" s="25">
        <v>3</v>
      </c>
      <c r="B25" s="7" t="s">
        <v>38</v>
      </c>
      <c r="C25" s="16">
        <f t="shared" si="4"/>
        <v>157.66666666666666</v>
      </c>
      <c r="D25" s="16">
        <f t="shared" si="4"/>
        <v>149.66666666666666</v>
      </c>
      <c r="E25" s="16">
        <f t="shared" si="4"/>
        <v>69.400000000000006</v>
      </c>
      <c r="F25" s="16">
        <f t="shared" si="5"/>
        <v>41.977777777777781</v>
      </c>
      <c r="G25" s="16">
        <f t="shared" si="5"/>
        <v>39.022222222222219</v>
      </c>
      <c r="H25" s="16">
        <f t="shared" si="5"/>
        <v>75.711111111111109</v>
      </c>
      <c r="I25" s="16">
        <f t="shared" si="5"/>
        <v>52.333333333333336</v>
      </c>
      <c r="J25" s="16">
        <f t="shared" si="5"/>
        <v>188.46666666666667</v>
      </c>
      <c r="K25" s="16">
        <f t="shared" si="5"/>
        <v>348.95555555555558</v>
      </c>
      <c r="L25" s="16">
        <f t="shared" si="5"/>
        <v>60.577777777777783</v>
      </c>
      <c r="M25" s="16">
        <f t="shared" si="5"/>
        <v>168.64444444444447</v>
      </c>
      <c r="N25" s="16">
        <f t="shared" si="5"/>
        <v>161.46666666666664</v>
      </c>
      <c r="O25" s="16">
        <f t="shared" si="5"/>
        <v>180.86666666666667</v>
      </c>
      <c r="P25" s="16">
        <f>SUM(C25:O25)</f>
        <v>1694.7555555555555</v>
      </c>
    </row>
    <row r="26" spans="1:29" s="5" customFormat="1">
      <c r="A26" s="25">
        <v>0.4</v>
      </c>
      <c r="B26" s="7" t="s">
        <v>39</v>
      </c>
      <c r="C26" s="16">
        <f t="shared" si="4"/>
        <v>1077.5</v>
      </c>
      <c r="D26" s="16">
        <f t="shared" si="4"/>
        <v>516.66666666666663</v>
      </c>
      <c r="E26" s="16">
        <f t="shared" si="4"/>
        <v>620</v>
      </c>
      <c r="F26" s="16">
        <f t="shared" si="5"/>
        <v>305</v>
      </c>
      <c r="G26" s="16">
        <f t="shared" si="5"/>
        <v>452.5</v>
      </c>
      <c r="H26" s="16">
        <f t="shared" si="5"/>
        <v>290.83333333333331</v>
      </c>
      <c r="I26" s="16">
        <f t="shared" si="5"/>
        <v>785</v>
      </c>
      <c r="J26" s="16">
        <f t="shared" si="5"/>
        <v>1130.8333333333333</v>
      </c>
      <c r="K26" s="16">
        <f t="shared" si="5"/>
        <v>899.16666666666663</v>
      </c>
      <c r="L26" s="16">
        <f t="shared" si="5"/>
        <v>785.83333333333326</v>
      </c>
      <c r="M26" s="16">
        <f t="shared" si="5"/>
        <v>728.33333333333326</v>
      </c>
      <c r="N26" s="16">
        <f t="shared" si="5"/>
        <v>904.16666666666663</v>
      </c>
      <c r="O26" s="16">
        <f t="shared" si="5"/>
        <v>1061.6666666666667</v>
      </c>
      <c r="P26" s="16">
        <f t="shared" si="3"/>
        <v>9557.4999999999982</v>
      </c>
    </row>
    <row r="27" spans="1:29" s="5" customFormat="1">
      <c r="A27" s="25">
        <v>1.5</v>
      </c>
      <c r="B27" s="7" t="s">
        <v>15</v>
      </c>
      <c r="C27" s="16">
        <f t="shared" si="4"/>
        <v>375.77777777777777</v>
      </c>
      <c r="D27" s="16">
        <f t="shared" si="4"/>
        <v>166.66666666666666</v>
      </c>
      <c r="E27" s="16">
        <f t="shared" si="4"/>
        <v>303.55555555555554</v>
      </c>
      <c r="F27" s="16">
        <f t="shared" si="5"/>
        <v>114.22222222222223</v>
      </c>
      <c r="G27" s="16">
        <f t="shared" si="5"/>
        <v>205.33333333333334</v>
      </c>
      <c r="H27" s="16">
        <f t="shared" si="5"/>
        <v>404.22222222222223</v>
      </c>
      <c r="I27" s="16">
        <f t="shared" si="5"/>
        <v>493.33333333333331</v>
      </c>
      <c r="J27" s="16">
        <f t="shared" si="5"/>
        <v>293.33333333333331</v>
      </c>
      <c r="K27" s="16">
        <f t="shared" si="5"/>
        <v>610.22222222222229</v>
      </c>
      <c r="L27" s="16">
        <f t="shared" si="5"/>
        <v>266</v>
      </c>
      <c r="M27" s="16">
        <f t="shared" si="5"/>
        <v>440.66666666666669</v>
      </c>
      <c r="N27" s="16">
        <f t="shared" si="5"/>
        <v>407.33333333333331</v>
      </c>
      <c r="O27" s="16">
        <f t="shared" si="5"/>
        <v>281.33333333333331</v>
      </c>
      <c r="P27" s="16">
        <f t="shared" si="3"/>
        <v>4362</v>
      </c>
      <c r="AC27" s="5" t="s">
        <v>14</v>
      </c>
    </row>
    <row r="28" spans="1:29" s="5" customFormat="1">
      <c r="A28" s="25">
        <v>157</v>
      </c>
      <c r="B28" s="7" t="s">
        <v>40</v>
      </c>
      <c r="C28" s="16">
        <f t="shared" si="4"/>
        <v>369.83938428874734</v>
      </c>
      <c r="D28" s="16">
        <f t="shared" si="4"/>
        <v>93.610828025477701</v>
      </c>
      <c r="E28" s="16">
        <f t="shared" si="4"/>
        <v>376.22002123142249</v>
      </c>
      <c r="F28" s="16">
        <f t="shared" si="5"/>
        <v>59.2828025477707</v>
      </c>
      <c r="G28" s="16">
        <f t="shared" si="5"/>
        <v>150.22275796178343</v>
      </c>
      <c r="H28" s="16">
        <f t="shared" si="5"/>
        <v>108.11358811040338</v>
      </c>
      <c r="I28" s="16">
        <f t="shared" si="5"/>
        <v>159.78392781316347</v>
      </c>
      <c r="J28" s="16">
        <f t="shared" si="5"/>
        <v>303.45709129511681</v>
      </c>
      <c r="K28" s="16">
        <f t="shared" si="5"/>
        <v>322.84560509554143</v>
      </c>
      <c r="L28" s="16">
        <f t="shared" si="5"/>
        <v>712.77729299639077</v>
      </c>
      <c r="M28" s="16">
        <f t="shared" si="5"/>
        <v>305.97823779193209</v>
      </c>
      <c r="N28" s="16">
        <f t="shared" si="5"/>
        <v>1405.4865180467091</v>
      </c>
      <c r="O28" s="16">
        <f t="shared" si="5"/>
        <v>523.93651804670924</v>
      </c>
      <c r="P28" s="16">
        <f t="shared" si="3"/>
        <v>4891.5545732511682</v>
      </c>
      <c r="AC28" s="5" t="s">
        <v>14</v>
      </c>
    </row>
    <row r="29" spans="1:29" s="5" customFormat="1">
      <c r="A29" s="25">
        <v>0.05</v>
      </c>
      <c r="B29" s="17" t="s">
        <v>41</v>
      </c>
      <c r="C29" s="26">
        <f t="shared" si="4"/>
        <v>483.00348020000632</v>
      </c>
      <c r="D29" s="26">
        <f t="shared" si="4"/>
        <v>490.2015555158855</v>
      </c>
      <c r="E29" s="26">
        <f t="shared" si="4"/>
        <v>422.37415770936184</v>
      </c>
      <c r="F29" s="26">
        <f t="shared" si="5"/>
        <v>537.17198015523707</v>
      </c>
      <c r="G29" s="26">
        <f t="shared" si="5"/>
        <v>408.21300194915455</v>
      </c>
      <c r="H29" s="26">
        <f t="shared" si="5"/>
        <v>487.88039227693633</v>
      </c>
      <c r="I29" s="26">
        <f t="shared" si="5"/>
        <v>398.920831857064</v>
      </c>
      <c r="J29" s="26">
        <f t="shared" si="5"/>
        <v>555.09728012309745</v>
      </c>
      <c r="K29" s="26">
        <f t="shared" si="5"/>
        <v>456.95278817249346</v>
      </c>
      <c r="L29" s="26">
        <f t="shared" si="5"/>
        <v>588.58647411860591</v>
      </c>
      <c r="M29" s="26">
        <f t="shared" si="5"/>
        <v>329.39781653468151</v>
      </c>
      <c r="N29" s="26">
        <f t="shared" si="5"/>
        <v>459.49184463722764</v>
      </c>
      <c r="O29" s="26">
        <f t="shared" si="5"/>
        <v>500.81572013883789</v>
      </c>
      <c r="P29" s="26">
        <f t="shared" si="3"/>
        <v>6118.10732338859</v>
      </c>
      <c r="AC29" s="5" t="s">
        <v>14</v>
      </c>
    </row>
    <row r="30" spans="1:29" s="5" customFormat="1">
      <c r="B30" s="27"/>
      <c r="C30" s="28"/>
      <c r="D30" s="29"/>
      <c r="E30" s="30" t="s">
        <v>14</v>
      </c>
      <c r="F30" s="30"/>
      <c r="G30" s="30"/>
      <c r="H30" s="30"/>
      <c r="I30" s="30"/>
      <c r="J30" s="30"/>
      <c r="K30" s="30"/>
      <c r="L30" s="30"/>
      <c r="M30" s="30"/>
      <c r="N30" s="30"/>
      <c r="O30" s="30"/>
      <c r="P30" s="30"/>
      <c r="R30" s="31"/>
      <c r="AC30" s="5" t="s">
        <v>14</v>
      </c>
    </row>
    <row r="31" spans="1:29" s="5" customFormat="1">
      <c r="B31" s="9" t="s">
        <v>18</v>
      </c>
      <c r="C31" s="24" t="s">
        <v>20</v>
      </c>
      <c r="D31" s="24" t="s">
        <v>21</v>
      </c>
      <c r="E31" s="24" t="s">
        <v>22</v>
      </c>
      <c r="F31" s="24" t="s">
        <v>23</v>
      </c>
      <c r="G31" s="24" t="s">
        <v>24</v>
      </c>
      <c r="H31" s="24" t="s">
        <v>25</v>
      </c>
      <c r="I31" s="24" t="s">
        <v>26</v>
      </c>
      <c r="J31" s="24" t="s">
        <v>27</v>
      </c>
      <c r="K31" s="24" t="s">
        <v>28</v>
      </c>
      <c r="L31" s="24" t="s">
        <v>29</v>
      </c>
      <c r="M31" s="24" t="s">
        <v>30</v>
      </c>
      <c r="N31" s="24" t="s">
        <v>31</v>
      </c>
      <c r="O31" s="24" t="s">
        <v>32</v>
      </c>
      <c r="P31" s="24" t="s">
        <v>84</v>
      </c>
      <c r="Q31" s="13"/>
      <c r="R31" s="5" t="s">
        <v>14</v>
      </c>
      <c r="S31" s="13"/>
      <c r="AC31" s="5" t="s">
        <v>14</v>
      </c>
    </row>
    <row r="32" spans="1:29" s="5" customFormat="1">
      <c r="B32" s="7" t="s">
        <v>33</v>
      </c>
      <c r="C32" s="432">
        <v>0.03</v>
      </c>
      <c r="D32" s="433">
        <v>0.03</v>
      </c>
      <c r="E32" s="433">
        <v>0.03</v>
      </c>
      <c r="F32" s="433">
        <v>0.03</v>
      </c>
      <c r="G32" s="433">
        <v>0.03</v>
      </c>
      <c r="H32" s="433">
        <v>0.03</v>
      </c>
      <c r="I32" s="433">
        <v>0.03</v>
      </c>
      <c r="J32" s="433">
        <v>0.03</v>
      </c>
      <c r="K32" s="433">
        <v>0.03</v>
      </c>
      <c r="L32" s="433">
        <v>0.03</v>
      </c>
      <c r="M32" s="433">
        <v>0.03</v>
      </c>
      <c r="N32" s="433">
        <v>0.03</v>
      </c>
      <c r="O32" s="434">
        <v>0.03</v>
      </c>
      <c r="P32" s="32">
        <f t="shared" ref="P32:P42" si="6">AVERAGE(C32:O32)</f>
        <v>3.0000000000000009E-2</v>
      </c>
      <c r="Q32" s="13"/>
      <c r="S32" s="13"/>
      <c r="AC32" s="5" t="s">
        <v>14</v>
      </c>
    </row>
    <row r="33" spans="2:29" s="5" customFormat="1">
      <c r="B33" s="7" t="s">
        <v>9</v>
      </c>
      <c r="C33" s="435">
        <v>0.05</v>
      </c>
      <c r="D33" s="436">
        <v>0.05</v>
      </c>
      <c r="E33" s="436">
        <v>0.05</v>
      </c>
      <c r="F33" s="436">
        <v>0.05</v>
      </c>
      <c r="G33" s="436">
        <v>0.05</v>
      </c>
      <c r="H33" s="436">
        <v>0.05</v>
      </c>
      <c r="I33" s="436">
        <v>0.05</v>
      </c>
      <c r="J33" s="436">
        <v>0.05</v>
      </c>
      <c r="K33" s="436">
        <v>0.05</v>
      </c>
      <c r="L33" s="436">
        <v>0.05</v>
      </c>
      <c r="M33" s="436">
        <v>0.05</v>
      </c>
      <c r="N33" s="436">
        <v>0.05</v>
      </c>
      <c r="O33" s="437">
        <v>0.05</v>
      </c>
      <c r="P33" s="32">
        <f t="shared" si="6"/>
        <v>0.05</v>
      </c>
      <c r="Q33" s="13"/>
      <c r="S33" s="13"/>
      <c r="AC33" s="5" t="s">
        <v>14</v>
      </c>
    </row>
    <row r="34" spans="2:29" s="13" customFormat="1">
      <c r="B34" s="14" t="s">
        <v>34</v>
      </c>
      <c r="C34" s="438">
        <v>7.0000000000000007E-2</v>
      </c>
      <c r="D34" s="439">
        <v>7.0000000000000007E-2</v>
      </c>
      <c r="E34" s="439">
        <v>7.0000000000000007E-2</v>
      </c>
      <c r="F34" s="439">
        <v>7.0000000000000007E-2</v>
      </c>
      <c r="G34" s="439">
        <v>7.0000000000000007E-2</v>
      </c>
      <c r="H34" s="439">
        <v>7.0000000000000007E-2</v>
      </c>
      <c r="I34" s="439">
        <v>7.0000000000000007E-2</v>
      </c>
      <c r="J34" s="439">
        <v>7.0000000000000007E-2</v>
      </c>
      <c r="K34" s="439">
        <v>7.0000000000000007E-2</v>
      </c>
      <c r="L34" s="439">
        <v>7.0000000000000007E-2</v>
      </c>
      <c r="M34" s="439">
        <v>7.0000000000000007E-2</v>
      </c>
      <c r="N34" s="439">
        <v>7.0000000000000007E-2</v>
      </c>
      <c r="O34" s="440">
        <v>7.0000000000000007E-2</v>
      </c>
      <c r="P34" s="32">
        <f t="shared" si="6"/>
        <v>7.0000000000000034E-2</v>
      </c>
      <c r="R34" s="5"/>
      <c r="AC34" s="13" t="s">
        <v>14</v>
      </c>
    </row>
    <row r="35" spans="2:29" s="13" customFormat="1">
      <c r="B35" s="14" t="s">
        <v>35</v>
      </c>
      <c r="C35" s="33">
        <v>0.05</v>
      </c>
      <c r="D35" s="33">
        <v>0.05</v>
      </c>
      <c r="E35" s="33">
        <v>7.4999999999999997E-2</v>
      </c>
      <c r="F35" s="33">
        <v>0.1</v>
      </c>
      <c r="G35" s="33">
        <v>7.4999999999999997E-2</v>
      </c>
      <c r="H35" s="33">
        <v>7.4999999999999997E-2</v>
      </c>
      <c r="I35" s="33">
        <v>0.15</v>
      </c>
      <c r="J35" s="33">
        <v>0.1</v>
      </c>
      <c r="K35" s="33">
        <v>0.1</v>
      </c>
      <c r="L35" s="33">
        <v>0.15</v>
      </c>
      <c r="M35" s="33">
        <v>7.4999999999999997E-2</v>
      </c>
      <c r="N35" s="33">
        <v>0.05</v>
      </c>
      <c r="O35" s="33">
        <v>0.1</v>
      </c>
      <c r="P35" s="32">
        <f t="shared" si="6"/>
        <v>8.8461538461538466E-2</v>
      </c>
      <c r="Q35" s="32"/>
      <c r="AC35" s="13" t="s">
        <v>14</v>
      </c>
    </row>
    <row r="36" spans="2:29" s="13" customFormat="1">
      <c r="B36" s="14" t="s">
        <v>36</v>
      </c>
      <c r="C36" s="432">
        <v>0.22500000000000001</v>
      </c>
      <c r="D36" s="433">
        <v>0.22500000000000001</v>
      </c>
      <c r="E36" s="433">
        <v>0.22500000000000001</v>
      </c>
      <c r="F36" s="433">
        <v>0.22500000000000001</v>
      </c>
      <c r="G36" s="433">
        <v>0.22500000000000001</v>
      </c>
      <c r="H36" s="433">
        <v>0.22500000000000001</v>
      </c>
      <c r="I36" s="433">
        <v>0.22500000000000001</v>
      </c>
      <c r="J36" s="433">
        <v>0.22500000000000001</v>
      </c>
      <c r="K36" s="433">
        <v>0.22500000000000001</v>
      </c>
      <c r="L36" s="433">
        <v>0.22500000000000001</v>
      </c>
      <c r="M36" s="433">
        <v>0.22500000000000001</v>
      </c>
      <c r="N36" s="433">
        <v>0.22500000000000001</v>
      </c>
      <c r="O36" s="434">
        <v>0.22500000000000001</v>
      </c>
      <c r="P36" s="32">
        <f t="shared" si="6"/>
        <v>0.22500000000000006</v>
      </c>
      <c r="Q36" s="34"/>
      <c r="AC36" s="13" t="s">
        <v>14</v>
      </c>
    </row>
    <row r="37" spans="2:29" s="5" customFormat="1">
      <c r="B37" s="7" t="s">
        <v>37</v>
      </c>
      <c r="C37" s="435">
        <v>0.1</v>
      </c>
      <c r="D37" s="436">
        <v>2.5000000000000001E-2</v>
      </c>
      <c r="E37" s="436">
        <v>0.17499999999999999</v>
      </c>
      <c r="F37" s="436">
        <v>0.1</v>
      </c>
      <c r="G37" s="436">
        <v>0.1</v>
      </c>
      <c r="H37" s="436">
        <v>0</v>
      </c>
      <c r="I37" s="436">
        <v>0.1</v>
      </c>
      <c r="J37" s="436">
        <v>0.125</v>
      </c>
      <c r="K37" s="436">
        <v>0</v>
      </c>
      <c r="L37" s="436">
        <v>0.1</v>
      </c>
      <c r="M37" s="436">
        <v>2.5000000000000001E-2</v>
      </c>
      <c r="N37" s="436">
        <v>0.05</v>
      </c>
      <c r="O37" s="437">
        <v>2.5000000000000001E-2</v>
      </c>
      <c r="P37" s="32">
        <v>8.3094732132025298E-2</v>
      </c>
      <c r="Q37" s="34"/>
      <c r="R37" s="13"/>
      <c r="S37" s="13"/>
      <c r="AC37" s="5" t="s">
        <v>14</v>
      </c>
    </row>
    <row r="38" spans="2:29" s="5" customFormat="1">
      <c r="B38" s="7" t="s">
        <v>38</v>
      </c>
      <c r="C38" s="438">
        <v>0.1</v>
      </c>
      <c r="D38" s="439">
        <v>0.17499999999999999</v>
      </c>
      <c r="E38" s="439">
        <v>2.5000000000000001E-2</v>
      </c>
      <c r="F38" s="439">
        <v>0.1</v>
      </c>
      <c r="G38" s="439">
        <v>0.1</v>
      </c>
      <c r="H38" s="439">
        <v>0.2</v>
      </c>
      <c r="I38" s="439">
        <v>0.1</v>
      </c>
      <c r="J38" s="439">
        <v>7.4999999999999997E-2</v>
      </c>
      <c r="K38" s="439">
        <v>0.2</v>
      </c>
      <c r="L38" s="439">
        <v>0.1</v>
      </c>
      <c r="M38" s="439">
        <v>0.17499999999999999</v>
      </c>
      <c r="N38" s="439">
        <v>0.15</v>
      </c>
      <c r="O38" s="440">
        <v>0.17499999999999999</v>
      </c>
      <c r="P38" s="32">
        <v>5.1520652483359318E-2</v>
      </c>
      <c r="Q38" s="7"/>
      <c r="R38" s="35"/>
      <c r="AC38" s="5" t="s">
        <v>14</v>
      </c>
    </row>
    <row r="39" spans="2:29" s="5" customFormat="1">
      <c r="B39" s="7" t="s">
        <v>39</v>
      </c>
      <c r="C39" s="33">
        <v>0.15</v>
      </c>
      <c r="D39" s="33">
        <v>0.15</v>
      </c>
      <c r="E39" s="33">
        <v>0.05</v>
      </c>
      <c r="F39" s="33">
        <v>0.125</v>
      </c>
      <c r="G39" s="33">
        <v>0.15</v>
      </c>
      <c r="H39" s="33">
        <v>7.4999999999999997E-2</v>
      </c>
      <c r="I39" s="33">
        <v>7.4999999999999997E-2</v>
      </c>
      <c r="J39" s="33">
        <v>0.15</v>
      </c>
      <c r="K39" s="33">
        <v>7.4999999999999997E-2</v>
      </c>
      <c r="L39" s="33">
        <v>0.05</v>
      </c>
      <c r="M39" s="33">
        <v>0.05</v>
      </c>
      <c r="N39" s="33">
        <v>7.4999999999999997E-2</v>
      </c>
      <c r="O39" s="33">
        <v>7.4999999999999997E-2</v>
      </c>
      <c r="P39" s="32">
        <f t="shared" si="6"/>
        <v>9.6153846153846131E-2</v>
      </c>
      <c r="Q39" s="32"/>
      <c r="R39" s="13"/>
      <c r="S39" s="13"/>
      <c r="AC39" s="5" t="s">
        <v>14</v>
      </c>
    </row>
    <row r="40" spans="2:29" s="5" customFormat="1">
      <c r="B40" s="7" t="s">
        <v>15</v>
      </c>
      <c r="C40" s="33">
        <v>0.1</v>
      </c>
      <c r="D40" s="33">
        <v>0.05</v>
      </c>
      <c r="E40" s="33">
        <v>0.15</v>
      </c>
      <c r="F40" s="33">
        <v>0.1</v>
      </c>
      <c r="G40" s="33">
        <v>0.05</v>
      </c>
      <c r="H40" s="33">
        <v>0.125</v>
      </c>
      <c r="I40" s="33">
        <v>0.1</v>
      </c>
      <c r="J40" s="33">
        <v>0.05</v>
      </c>
      <c r="K40" s="33">
        <v>0.15</v>
      </c>
      <c r="L40" s="33">
        <v>0.1</v>
      </c>
      <c r="M40" s="33">
        <v>0.125</v>
      </c>
      <c r="N40" s="33">
        <v>0.15</v>
      </c>
      <c r="O40" s="33">
        <v>0.15</v>
      </c>
      <c r="P40" s="32">
        <f t="shared" si="6"/>
        <v>0.10769230769230768</v>
      </c>
      <c r="Q40" s="32"/>
      <c r="S40" s="13"/>
      <c r="AC40" s="5" t="s">
        <v>14</v>
      </c>
    </row>
    <row r="41" spans="2:29" s="5" customFormat="1">
      <c r="B41" s="7" t="s">
        <v>40</v>
      </c>
      <c r="C41" s="33">
        <v>7.4999999999999997E-2</v>
      </c>
      <c r="D41" s="33">
        <v>0.125</v>
      </c>
      <c r="E41" s="33">
        <v>0.1</v>
      </c>
      <c r="F41" s="33">
        <v>0.05</v>
      </c>
      <c r="G41" s="33">
        <v>0.1</v>
      </c>
      <c r="H41" s="33">
        <v>0.1</v>
      </c>
      <c r="I41" s="33">
        <v>0.05</v>
      </c>
      <c r="J41" s="33">
        <v>7.4999999999999997E-2</v>
      </c>
      <c r="K41" s="33">
        <v>0.05</v>
      </c>
      <c r="L41" s="33">
        <v>7.4999999999999997E-2</v>
      </c>
      <c r="M41" s="33">
        <v>0.125</v>
      </c>
      <c r="N41" s="33">
        <v>0.1</v>
      </c>
      <c r="O41" s="33">
        <v>0.05</v>
      </c>
      <c r="P41" s="32">
        <f t="shared" si="6"/>
        <v>8.2692307692307704E-2</v>
      </c>
      <c r="Q41" s="31"/>
      <c r="S41" s="13"/>
      <c r="AC41" s="5" t="s">
        <v>14</v>
      </c>
    </row>
    <row r="42" spans="2:29" s="5" customFormat="1">
      <c r="B42" s="17" t="s">
        <v>41</v>
      </c>
      <c r="C42" s="441">
        <v>0.05</v>
      </c>
      <c r="D42" s="442">
        <v>0.05</v>
      </c>
      <c r="E42" s="442">
        <v>0.05</v>
      </c>
      <c r="F42" s="442">
        <v>0.05</v>
      </c>
      <c r="G42" s="442">
        <v>0.05</v>
      </c>
      <c r="H42" s="442">
        <v>0.05</v>
      </c>
      <c r="I42" s="442">
        <v>0.05</v>
      </c>
      <c r="J42" s="442">
        <v>0.05</v>
      </c>
      <c r="K42" s="442">
        <v>0.05</v>
      </c>
      <c r="L42" s="442">
        <v>0.05</v>
      </c>
      <c r="M42" s="442">
        <v>0.05</v>
      </c>
      <c r="N42" s="442">
        <v>0.05</v>
      </c>
      <c r="O42" s="443">
        <v>0.05</v>
      </c>
      <c r="P42" s="36">
        <f t="shared" si="6"/>
        <v>0.05</v>
      </c>
      <c r="Q42" s="32"/>
      <c r="S42" s="13"/>
    </row>
    <row r="43" spans="2:29" s="5" customFormat="1">
      <c r="B43" s="27"/>
      <c r="C43" s="37">
        <f t="shared" ref="C43:O43" si="7">SUM(C32:C42)</f>
        <v>1</v>
      </c>
      <c r="D43" s="37">
        <f t="shared" si="7"/>
        <v>1</v>
      </c>
      <c r="E43" s="37">
        <f t="shared" si="7"/>
        <v>1</v>
      </c>
      <c r="F43" s="37">
        <f t="shared" si="7"/>
        <v>1</v>
      </c>
      <c r="G43" s="37">
        <f t="shared" si="7"/>
        <v>1</v>
      </c>
      <c r="H43" s="37">
        <f t="shared" si="7"/>
        <v>1</v>
      </c>
      <c r="I43" s="37">
        <f t="shared" si="7"/>
        <v>1</v>
      </c>
      <c r="J43" s="37">
        <f t="shared" si="7"/>
        <v>1</v>
      </c>
      <c r="K43" s="37">
        <f t="shared" si="7"/>
        <v>1</v>
      </c>
      <c r="L43" s="37">
        <f t="shared" si="7"/>
        <v>1</v>
      </c>
      <c r="M43" s="37">
        <f t="shared" si="7"/>
        <v>1.0000000000000002</v>
      </c>
      <c r="N43" s="37">
        <f t="shared" si="7"/>
        <v>1</v>
      </c>
      <c r="O43" s="37">
        <f t="shared" si="7"/>
        <v>1</v>
      </c>
      <c r="P43" s="38">
        <f>(SUM(P32:P42))</f>
        <v>0.93461538461538485</v>
      </c>
      <c r="Q43" s="38"/>
      <c r="S43" s="13"/>
    </row>
    <row r="44" spans="2:29" s="5" customFormat="1">
      <c r="B44" s="39"/>
      <c r="C44" s="22"/>
      <c r="D44" s="22"/>
      <c r="E44" s="22"/>
      <c r="F44" s="22"/>
      <c r="G44" s="22"/>
      <c r="H44" s="22"/>
      <c r="I44" s="22"/>
      <c r="J44" s="22"/>
      <c r="K44" s="22"/>
      <c r="L44" s="22"/>
      <c r="M44" s="22"/>
      <c r="N44" s="22"/>
      <c r="O44" s="22"/>
      <c r="P44" s="22"/>
      <c r="S44" s="13"/>
    </row>
    <row r="45" spans="2:29" s="5" customFormat="1">
      <c r="B45" s="9" t="s">
        <v>85</v>
      </c>
      <c r="C45" s="24" t="s">
        <v>20</v>
      </c>
      <c r="D45" s="24" t="s">
        <v>21</v>
      </c>
      <c r="E45" s="24" t="s">
        <v>22</v>
      </c>
      <c r="F45" s="24" t="s">
        <v>23</v>
      </c>
      <c r="G45" s="24" t="s">
        <v>24</v>
      </c>
      <c r="H45" s="24" t="s">
        <v>25</v>
      </c>
      <c r="I45" s="24" t="s">
        <v>26</v>
      </c>
      <c r="J45" s="24" t="s">
        <v>27</v>
      </c>
      <c r="K45" s="24" t="s">
        <v>28</v>
      </c>
      <c r="L45" s="24" t="s">
        <v>29</v>
      </c>
      <c r="M45" s="24" t="s">
        <v>30</v>
      </c>
      <c r="N45" s="24" t="s">
        <v>31</v>
      </c>
      <c r="O45" s="24" t="s">
        <v>32</v>
      </c>
      <c r="P45" s="24" t="s">
        <v>81</v>
      </c>
    </row>
    <row r="46" spans="2:29" s="5" customFormat="1">
      <c r="B46" s="7" t="s">
        <v>33</v>
      </c>
      <c r="C46" s="227">
        <f>C19*C32</f>
        <v>16.587540983606562</v>
      </c>
      <c r="D46" s="227">
        <f>D19*D32</f>
        <v>8.4196721311475411</v>
      </c>
      <c r="E46" s="227">
        <f t="shared" ref="E46:O46" si="8">E19*E32</f>
        <v>14.006885245901637</v>
      </c>
      <c r="F46" s="227">
        <f t="shared" si="8"/>
        <v>7.108196721311475</v>
      </c>
      <c r="G46" s="227">
        <f t="shared" si="8"/>
        <v>12.096065573770492</v>
      </c>
      <c r="H46" s="227">
        <f t="shared" si="8"/>
        <v>17.989836065573769</v>
      </c>
      <c r="I46" s="227">
        <f t="shared" si="8"/>
        <v>17.491803278688522</v>
      </c>
      <c r="J46" s="227">
        <f t="shared" si="8"/>
        <v>13.82393442622951</v>
      </c>
      <c r="K46" s="227">
        <f t="shared" si="8"/>
        <v>23.554426229508195</v>
      </c>
      <c r="L46" s="227">
        <f t="shared" si="8"/>
        <v>13.330491803278688</v>
      </c>
      <c r="M46" s="227">
        <f t="shared" si="8"/>
        <v>23.121311475409836</v>
      </c>
      <c r="N46" s="227">
        <f t="shared" si="8"/>
        <v>21.434754098360656</v>
      </c>
      <c r="O46" s="227">
        <f t="shared" si="8"/>
        <v>15.234426229508195</v>
      </c>
      <c r="P46" s="40">
        <f>SUM(C46:O46)</f>
        <v>204.19934426229506</v>
      </c>
    </row>
    <row r="47" spans="2:29" s="5" customFormat="1">
      <c r="B47" s="7" t="s">
        <v>9</v>
      </c>
      <c r="C47" s="227">
        <f t="shared" ref="C47:O56" si="9">C20*C33</f>
        <v>41.146464646464651</v>
      </c>
      <c r="D47" s="227">
        <f t="shared" si="9"/>
        <v>17.742424242424246</v>
      </c>
      <c r="E47" s="227">
        <f t="shared" si="9"/>
        <v>35.739393939393942</v>
      </c>
      <c r="F47" s="227">
        <f t="shared" si="9"/>
        <v>14.416161616161617</v>
      </c>
      <c r="G47" s="227">
        <f t="shared" si="9"/>
        <v>25.197979797979798</v>
      </c>
      <c r="H47" s="227">
        <f t="shared" si="9"/>
        <v>42.365656565656565</v>
      </c>
      <c r="I47" s="227">
        <f t="shared" si="9"/>
        <v>43.652525252525265</v>
      </c>
      <c r="J47" s="227">
        <f t="shared" si="9"/>
        <v>36.524242424242431</v>
      </c>
      <c r="K47" s="227">
        <f t="shared" si="9"/>
        <v>66.51515151515153</v>
      </c>
      <c r="L47" s="227">
        <f t="shared" si="9"/>
        <v>33.939393939393952</v>
      </c>
      <c r="M47" s="227">
        <f t="shared" si="9"/>
        <v>57.204040404040406</v>
      </c>
      <c r="N47" s="227">
        <f t="shared" si="9"/>
        <v>48.603030303030302</v>
      </c>
      <c r="O47" s="227">
        <f t="shared" si="9"/>
        <v>34.513131313131318</v>
      </c>
      <c r="P47" s="40">
        <f>SUM(C47:O47)</f>
        <v>497.55959595959609</v>
      </c>
    </row>
    <row r="48" spans="2:29" s="13" customFormat="1">
      <c r="B48" s="14" t="s">
        <v>34</v>
      </c>
      <c r="C48" s="227">
        <f t="shared" si="9"/>
        <v>73.013043478260883</v>
      </c>
      <c r="D48" s="227">
        <f t="shared" si="9"/>
        <v>30.331304347826091</v>
      </c>
      <c r="E48" s="227">
        <f t="shared" si="9"/>
        <v>58.767536231884073</v>
      </c>
      <c r="F48" s="227">
        <f t="shared" si="9"/>
        <v>23.513913043478265</v>
      </c>
      <c r="G48" s="227">
        <f t="shared" si="9"/>
        <v>43.022608695652181</v>
      </c>
      <c r="H48" s="227">
        <f t="shared" si="9"/>
        <v>73.256521739130434</v>
      </c>
      <c r="I48" s="227">
        <f t="shared" si="9"/>
        <v>78.306666666666658</v>
      </c>
      <c r="J48" s="227">
        <f t="shared" si="9"/>
        <v>66.177391304347836</v>
      </c>
      <c r="K48" s="227">
        <f t="shared" si="9"/>
        <v>108.93014492753625</v>
      </c>
      <c r="L48" s="227">
        <f t="shared" si="9"/>
        <v>60.764057971014509</v>
      </c>
      <c r="M48" s="227">
        <f t="shared" si="9"/>
        <v>93.453043478260895</v>
      </c>
      <c r="N48" s="227">
        <f t="shared" si="9"/>
        <v>85.083478260869569</v>
      </c>
      <c r="O48" s="227">
        <f t="shared" si="9"/>
        <v>59.250434782608707</v>
      </c>
      <c r="P48" s="40">
        <f>SUM(C48:O48)</f>
        <v>853.87014492753633</v>
      </c>
    </row>
    <row r="49" spans="1:18" s="13" customFormat="1">
      <c r="B49" s="14" t="s">
        <v>35</v>
      </c>
      <c r="C49" s="227">
        <f t="shared" si="9"/>
        <v>29.62</v>
      </c>
      <c r="D49" s="227">
        <f t="shared" si="9"/>
        <v>22.633333333333336</v>
      </c>
      <c r="E49" s="227">
        <f t="shared" si="9"/>
        <v>41.309999999999995</v>
      </c>
      <c r="F49" s="227">
        <f t="shared" si="9"/>
        <v>41.88</v>
      </c>
      <c r="G49" s="227">
        <f t="shared" si="9"/>
        <v>54.019999999999996</v>
      </c>
      <c r="H49" s="227">
        <f t="shared" si="9"/>
        <v>48.35</v>
      </c>
      <c r="I49" s="227">
        <f t="shared" si="9"/>
        <v>78.84</v>
      </c>
      <c r="J49" s="227">
        <f t="shared" si="9"/>
        <v>43.813333333333333</v>
      </c>
      <c r="K49" s="227">
        <f t="shared" si="9"/>
        <v>72.453333333333333</v>
      </c>
      <c r="L49" s="227">
        <f t="shared" si="9"/>
        <v>104.36</v>
      </c>
      <c r="M49" s="227">
        <f t="shared" si="9"/>
        <v>27.45</v>
      </c>
      <c r="N49" s="227">
        <f t="shared" si="9"/>
        <v>41.54</v>
      </c>
      <c r="O49" s="227">
        <f t="shared" si="9"/>
        <v>70.400000000000006</v>
      </c>
      <c r="P49" s="40">
        <f>SUM(C49:O49)</f>
        <v>676.67</v>
      </c>
    </row>
    <row r="50" spans="1:18" s="13" customFormat="1">
      <c r="B50" s="14" t="s">
        <v>36</v>
      </c>
      <c r="C50" s="227">
        <f t="shared" si="9"/>
        <v>300.95</v>
      </c>
      <c r="D50" s="227">
        <f t="shared" si="9"/>
        <v>118.46500000000002</v>
      </c>
      <c r="E50" s="227">
        <f t="shared" si="9"/>
        <v>190.57500000000002</v>
      </c>
      <c r="F50" s="227">
        <f t="shared" si="9"/>
        <v>94.484999999999999</v>
      </c>
      <c r="G50" s="227">
        <f t="shared" si="9"/>
        <v>137.21</v>
      </c>
      <c r="H50" s="227">
        <f t="shared" si="9"/>
        <v>246.72</v>
      </c>
      <c r="I50" s="227">
        <f t="shared" si="9"/>
        <v>238.91499999999999</v>
      </c>
      <c r="J50" s="227">
        <f t="shared" si="9"/>
        <v>250.09999999999997</v>
      </c>
      <c r="K50" s="227">
        <f t="shared" si="9"/>
        <v>378.96500000000003</v>
      </c>
      <c r="L50" s="227">
        <f t="shared" si="9"/>
        <v>253.26</v>
      </c>
      <c r="M50" s="227">
        <f t="shared" si="9"/>
        <v>266.30500000000001</v>
      </c>
      <c r="N50" s="227">
        <f t="shared" si="9"/>
        <v>298.28000000000003</v>
      </c>
      <c r="O50" s="227">
        <f t="shared" si="9"/>
        <v>232.47499999999999</v>
      </c>
      <c r="P50" s="40">
        <f>SUM(C50:O50)</f>
        <v>3006.7049999999995</v>
      </c>
    </row>
    <row r="51" spans="1:18" s="5" customFormat="1">
      <c r="B51" s="7" t="s">
        <v>37</v>
      </c>
      <c r="C51" s="227">
        <f t="shared" si="9"/>
        <v>7.3360000000000003</v>
      </c>
      <c r="D51" s="227">
        <f t="shared" si="9"/>
        <v>0.60733333333333328</v>
      </c>
      <c r="E51" s="227">
        <f t="shared" si="9"/>
        <v>7.1913333333333327</v>
      </c>
      <c r="F51" s="227">
        <f t="shared" si="9"/>
        <v>3.1279999999999997</v>
      </c>
      <c r="G51" s="227">
        <f t="shared" si="9"/>
        <v>1.1893333333333334</v>
      </c>
      <c r="H51" s="227">
        <f t="shared" si="9"/>
        <v>0</v>
      </c>
      <c r="I51" s="227">
        <f t="shared" si="9"/>
        <v>11.296000000000001</v>
      </c>
      <c r="J51" s="227">
        <f t="shared" si="9"/>
        <v>14.540000000000001</v>
      </c>
      <c r="K51" s="227">
        <f t="shared" si="9"/>
        <v>0</v>
      </c>
      <c r="L51" s="227">
        <f t="shared" si="9"/>
        <v>5.4719999999999995</v>
      </c>
      <c r="M51" s="227">
        <f t="shared" si="9"/>
        <v>0.63933333333333342</v>
      </c>
      <c r="N51" s="227">
        <f t="shared" si="9"/>
        <v>4.4453333333333331</v>
      </c>
      <c r="O51" s="227">
        <f t="shared" si="9"/>
        <v>0.75933333333333319</v>
      </c>
      <c r="P51" s="40">
        <f t="shared" ref="P51:P56" si="10">SUM(C51:O51)</f>
        <v>56.603999999999992</v>
      </c>
    </row>
    <row r="52" spans="1:18" s="5" customFormat="1">
      <c r="B52" s="7" t="s">
        <v>38</v>
      </c>
      <c r="C52" s="227">
        <f t="shared" si="9"/>
        <v>15.766666666666666</v>
      </c>
      <c r="D52" s="227">
        <f t="shared" si="9"/>
        <v>26.191666666666663</v>
      </c>
      <c r="E52" s="227">
        <f t="shared" si="9"/>
        <v>1.7350000000000003</v>
      </c>
      <c r="F52" s="227">
        <f t="shared" si="9"/>
        <v>4.1977777777777785</v>
      </c>
      <c r="G52" s="227">
        <f t="shared" si="9"/>
        <v>3.902222222222222</v>
      </c>
      <c r="H52" s="227">
        <f t="shared" si="9"/>
        <v>15.142222222222223</v>
      </c>
      <c r="I52" s="227">
        <f t="shared" si="9"/>
        <v>5.2333333333333343</v>
      </c>
      <c r="J52" s="227">
        <f t="shared" si="9"/>
        <v>14.135</v>
      </c>
      <c r="K52" s="227">
        <f t="shared" si="9"/>
        <v>69.791111111111121</v>
      </c>
      <c r="L52" s="227">
        <f t="shared" si="9"/>
        <v>6.0577777777777788</v>
      </c>
      <c r="M52" s="227">
        <f t="shared" si="9"/>
        <v>29.512777777777782</v>
      </c>
      <c r="N52" s="227">
        <f t="shared" si="9"/>
        <v>24.219999999999995</v>
      </c>
      <c r="O52" s="227">
        <f t="shared" si="9"/>
        <v>31.651666666666667</v>
      </c>
      <c r="P52" s="40">
        <f t="shared" si="10"/>
        <v>247.53722222222225</v>
      </c>
      <c r="Q52" s="7"/>
      <c r="R52" s="35"/>
    </row>
    <row r="53" spans="1:18" s="5" customFormat="1">
      <c r="B53" s="7" t="s">
        <v>39</v>
      </c>
      <c r="C53" s="227">
        <f t="shared" si="9"/>
        <v>161.625</v>
      </c>
      <c r="D53" s="227">
        <f t="shared" si="9"/>
        <v>77.499999999999986</v>
      </c>
      <c r="E53" s="227">
        <f t="shared" si="9"/>
        <v>31</v>
      </c>
      <c r="F53" s="227">
        <f t="shared" si="9"/>
        <v>38.125</v>
      </c>
      <c r="G53" s="227">
        <f t="shared" si="9"/>
        <v>67.875</v>
      </c>
      <c r="H53" s="227">
        <f t="shared" si="9"/>
        <v>21.812499999999996</v>
      </c>
      <c r="I53" s="227">
        <f t="shared" si="9"/>
        <v>58.875</v>
      </c>
      <c r="J53" s="227">
        <f t="shared" si="9"/>
        <v>169.62499999999997</v>
      </c>
      <c r="K53" s="227">
        <f t="shared" si="9"/>
        <v>67.4375</v>
      </c>
      <c r="L53" s="227">
        <f t="shared" si="9"/>
        <v>39.291666666666664</v>
      </c>
      <c r="M53" s="227">
        <f t="shared" si="9"/>
        <v>36.416666666666664</v>
      </c>
      <c r="N53" s="227">
        <f t="shared" si="9"/>
        <v>67.8125</v>
      </c>
      <c r="O53" s="227">
        <f t="shared" si="9"/>
        <v>79.625</v>
      </c>
      <c r="P53" s="40">
        <f t="shared" si="10"/>
        <v>917.02083333333326</v>
      </c>
    </row>
    <row r="54" spans="1:18" s="5" customFormat="1">
      <c r="B54" s="7" t="s">
        <v>15</v>
      </c>
      <c r="C54" s="227">
        <f t="shared" si="9"/>
        <v>37.577777777777776</v>
      </c>
      <c r="D54" s="227">
        <f t="shared" si="9"/>
        <v>8.3333333333333339</v>
      </c>
      <c r="E54" s="227">
        <f t="shared" si="9"/>
        <v>45.533333333333331</v>
      </c>
      <c r="F54" s="227">
        <f t="shared" si="9"/>
        <v>11.422222222222224</v>
      </c>
      <c r="G54" s="227">
        <f t="shared" si="9"/>
        <v>10.266666666666667</v>
      </c>
      <c r="H54" s="227">
        <f t="shared" si="9"/>
        <v>50.527777777777779</v>
      </c>
      <c r="I54" s="227">
        <f t="shared" si="9"/>
        <v>49.333333333333336</v>
      </c>
      <c r="J54" s="227">
        <f t="shared" si="9"/>
        <v>14.666666666666666</v>
      </c>
      <c r="K54" s="227">
        <f t="shared" si="9"/>
        <v>91.533333333333346</v>
      </c>
      <c r="L54" s="227">
        <f t="shared" si="9"/>
        <v>26.6</v>
      </c>
      <c r="M54" s="227">
        <f t="shared" si="9"/>
        <v>55.083333333333336</v>
      </c>
      <c r="N54" s="227">
        <f t="shared" si="9"/>
        <v>61.099999999999994</v>
      </c>
      <c r="O54" s="227">
        <f t="shared" si="9"/>
        <v>42.199999999999996</v>
      </c>
      <c r="P54" s="40">
        <f t="shared" si="10"/>
        <v>504.17777777777775</v>
      </c>
    </row>
    <row r="55" spans="1:18" s="5" customFormat="1">
      <c r="B55" s="7" t="s">
        <v>40</v>
      </c>
      <c r="C55" s="227">
        <f t="shared" si="9"/>
        <v>27.737953821656049</v>
      </c>
      <c r="D55" s="227">
        <f t="shared" si="9"/>
        <v>11.701353503184713</v>
      </c>
      <c r="E55" s="227">
        <f t="shared" si="9"/>
        <v>37.622002123142252</v>
      </c>
      <c r="F55" s="227">
        <f t="shared" si="9"/>
        <v>2.9641401273885353</v>
      </c>
      <c r="G55" s="227">
        <f t="shared" si="9"/>
        <v>15.022275796178343</v>
      </c>
      <c r="H55" s="227">
        <f t="shared" si="9"/>
        <v>10.811358811040339</v>
      </c>
      <c r="I55" s="227">
        <f t="shared" si="9"/>
        <v>7.989196390658174</v>
      </c>
      <c r="J55" s="227">
        <f t="shared" si="9"/>
        <v>22.75928184713376</v>
      </c>
      <c r="K55" s="227">
        <f t="shared" si="9"/>
        <v>16.142280254777074</v>
      </c>
      <c r="L55" s="227">
        <f t="shared" si="9"/>
        <v>53.458296974729308</v>
      </c>
      <c r="M55" s="227">
        <f t="shared" si="9"/>
        <v>38.247279723991511</v>
      </c>
      <c r="N55" s="227">
        <f t="shared" si="9"/>
        <v>140.54865180467093</v>
      </c>
      <c r="O55" s="227">
        <f t="shared" si="9"/>
        <v>26.196825902335462</v>
      </c>
      <c r="P55" s="40">
        <f t="shared" si="10"/>
        <v>411.20089708088642</v>
      </c>
      <c r="R55" s="13"/>
    </row>
    <row r="56" spans="1:18">
      <c r="B56" s="17" t="s">
        <v>41</v>
      </c>
      <c r="C56" s="228">
        <f t="shared" si="9"/>
        <v>24.150174010000317</v>
      </c>
      <c r="D56" s="228">
        <f t="shared" si="9"/>
        <v>24.510077775794276</v>
      </c>
      <c r="E56" s="228">
        <f t="shared" si="9"/>
        <v>21.118707885468094</v>
      </c>
      <c r="F56" s="228">
        <f t="shared" si="9"/>
        <v>26.858599007761853</v>
      </c>
      <c r="G56" s="228">
        <f t="shared" si="9"/>
        <v>20.410650097457729</v>
      </c>
      <c r="H56" s="228">
        <f t="shared" si="9"/>
        <v>24.394019613846819</v>
      </c>
      <c r="I56" s="228">
        <f t="shared" si="9"/>
        <v>19.946041592853202</v>
      </c>
      <c r="J56" s="228">
        <f t="shared" si="9"/>
        <v>27.754864006154875</v>
      </c>
      <c r="K56" s="228">
        <f t="shared" si="9"/>
        <v>22.847639408624673</v>
      </c>
      <c r="L56" s="228">
        <f t="shared" si="9"/>
        <v>29.429323705930297</v>
      </c>
      <c r="M56" s="228">
        <f t="shared" si="9"/>
        <v>16.469890826734076</v>
      </c>
      <c r="N56" s="228">
        <f t="shared" si="9"/>
        <v>22.974592231861383</v>
      </c>
      <c r="O56" s="228">
        <f t="shared" si="9"/>
        <v>25.040786006941897</v>
      </c>
      <c r="P56" s="41">
        <f t="shared" si="10"/>
        <v>305.9053661694295</v>
      </c>
    </row>
    <row r="57" spans="1:18" s="44" customFormat="1">
      <c r="A57" s="5"/>
      <c r="B57" s="42" t="s">
        <v>65</v>
      </c>
      <c r="C57" s="43">
        <f t="shared" ref="C57:P57" si="11">SUM(C46:C56)</f>
        <v>735.51062138443297</v>
      </c>
      <c r="D57" s="43">
        <f>SUM(D46:D56)</f>
        <v>346.43549866704353</v>
      </c>
      <c r="E57" s="43">
        <f t="shared" si="11"/>
        <v>484.59919209245663</v>
      </c>
      <c r="F57" s="43">
        <f t="shared" si="11"/>
        <v>268.09901051610177</v>
      </c>
      <c r="G57" s="43">
        <f t="shared" si="11"/>
        <v>390.21280218326075</v>
      </c>
      <c r="H57" s="43">
        <f t="shared" si="11"/>
        <v>551.36989279524801</v>
      </c>
      <c r="I57" s="43">
        <f t="shared" si="11"/>
        <v>609.87889984805861</v>
      </c>
      <c r="J57" s="43">
        <f t="shared" si="11"/>
        <v>673.91971400810826</v>
      </c>
      <c r="K57" s="43">
        <f t="shared" si="11"/>
        <v>918.1699201133755</v>
      </c>
      <c r="L57" s="43">
        <f t="shared" si="11"/>
        <v>625.96300883879121</v>
      </c>
      <c r="M57" s="43">
        <f>SUM(M46:M56)</f>
        <v>643.90267701954781</v>
      </c>
      <c r="N57" s="43">
        <f t="shared" si="11"/>
        <v>816.04234003212628</v>
      </c>
      <c r="O57" s="43">
        <f>SUM(O46:O56)</f>
        <v>617.34660423452556</v>
      </c>
      <c r="P57" s="43">
        <f t="shared" si="11"/>
        <v>7681.4501817330765</v>
      </c>
    </row>
    <row r="58" spans="1:18">
      <c r="B58" s="39"/>
      <c r="C58" s="45"/>
      <c r="D58" s="45"/>
      <c r="E58" s="45"/>
      <c r="F58" s="45"/>
      <c r="G58" s="45"/>
      <c r="H58" s="45"/>
      <c r="I58" s="45"/>
      <c r="J58" s="45"/>
      <c r="K58" s="45"/>
      <c r="L58" s="45"/>
      <c r="M58" s="45"/>
      <c r="N58" s="45"/>
      <c r="O58" s="45"/>
      <c r="P58" s="45"/>
    </row>
    <row r="59" spans="1:18" s="5" customFormat="1">
      <c r="B59" s="9" t="s">
        <v>88</v>
      </c>
      <c r="C59" s="10" t="s">
        <v>20</v>
      </c>
      <c r="D59" s="10" t="s">
        <v>21</v>
      </c>
      <c r="E59" s="10" t="s">
        <v>22</v>
      </c>
      <c r="F59" s="10" t="s">
        <v>23</v>
      </c>
      <c r="G59" s="10" t="s">
        <v>24</v>
      </c>
      <c r="H59" s="10" t="s">
        <v>25</v>
      </c>
      <c r="I59" s="10" t="s">
        <v>26</v>
      </c>
      <c r="J59" s="10" t="s">
        <v>27</v>
      </c>
      <c r="K59" s="10" t="s">
        <v>28</v>
      </c>
      <c r="L59" s="10" t="s">
        <v>29</v>
      </c>
      <c r="M59" s="10" t="s">
        <v>30</v>
      </c>
      <c r="N59" s="10" t="s">
        <v>31</v>
      </c>
      <c r="O59" s="10" t="s">
        <v>32</v>
      </c>
      <c r="P59" s="10" t="s">
        <v>81</v>
      </c>
    </row>
    <row r="60" spans="1:18">
      <c r="B60" s="14" t="s">
        <v>33</v>
      </c>
      <c r="C60" s="229">
        <f t="shared" ref="C60:C70" si="12">C46/$C$57</f>
        <v>2.2552415289916895E-2</v>
      </c>
      <c r="D60" s="229">
        <f t="shared" ref="D60:D70" si="13">D46/$D$57</f>
        <v>2.4303722232690776E-2</v>
      </c>
      <c r="E60" s="229">
        <f t="shared" ref="E60:E70" si="14">E46/$E$57</f>
        <v>2.8904062314716497E-2</v>
      </c>
      <c r="F60" s="229">
        <f t="shared" ref="F60:F70" si="15">F46/$F$57</f>
        <v>2.6513326951964126E-2</v>
      </c>
      <c r="G60" s="229">
        <f t="shared" ref="G60:G70" si="16">G46/$G$57</f>
        <v>3.0998638450846258E-2</v>
      </c>
      <c r="H60" s="229">
        <f t="shared" ref="H60:H70" si="17">H46/$H$57</f>
        <v>3.2627527002556743E-2</v>
      </c>
      <c r="I60" s="229">
        <f t="shared" ref="I60:I70" si="18">I46/$I$57</f>
        <v>2.8680781189587508E-2</v>
      </c>
      <c r="J60" s="229">
        <f t="shared" ref="J60:J70" si="19">J46/$J$57</f>
        <v>2.0512731915812731E-2</v>
      </c>
      <c r="K60" s="229">
        <f t="shared" ref="K60:K70" si="20">K46/$K$57</f>
        <v>2.5653667925213338E-2</v>
      </c>
      <c r="L60" s="229">
        <f t="shared" ref="L60:L70" si="21">L46/$L$57</f>
        <v>2.1295973747726338E-2</v>
      </c>
      <c r="M60" s="229">
        <f t="shared" ref="M60:M70" si="22">M46/$M$57</f>
        <v>3.5908084094994235E-2</v>
      </c>
      <c r="N60" s="229">
        <f t="shared" ref="N60:N70" si="23">N46/$N$57</f>
        <v>2.6266718093961649E-2</v>
      </c>
      <c r="O60" s="229">
        <f t="shared" ref="O60:O70" si="24">O46/$O$57</f>
        <v>2.4677265777460638E-2</v>
      </c>
      <c r="P60" s="229">
        <f t="shared" ref="P60:P70" si="25">P46/$P$57</f>
        <v>2.6583436646883771E-2</v>
      </c>
    </row>
    <row r="61" spans="1:18">
      <c r="B61" s="14" t="s">
        <v>9</v>
      </c>
      <c r="C61" s="229">
        <f t="shared" si="12"/>
        <v>5.5942719860408954E-2</v>
      </c>
      <c r="D61" s="229">
        <f t="shared" si="13"/>
        <v>5.1214221148498273E-2</v>
      </c>
      <c r="E61" s="229">
        <f t="shared" si="14"/>
        <v>7.3750419981251689E-2</v>
      </c>
      <c r="F61" s="229">
        <f t="shared" si="15"/>
        <v>5.3771782254659964E-2</v>
      </c>
      <c r="G61" s="229">
        <f t="shared" si="16"/>
        <v>6.4574969496120585E-2</v>
      </c>
      <c r="H61" s="229">
        <f t="shared" si="17"/>
        <v>7.6837087260745868E-2</v>
      </c>
      <c r="I61" s="229">
        <f t="shared" si="18"/>
        <v>7.1575726366989542E-2</v>
      </c>
      <c r="J61" s="229">
        <f t="shared" si="19"/>
        <v>5.4196726501760994E-2</v>
      </c>
      <c r="K61" s="229">
        <f t="shared" si="20"/>
        <v>7.2443182964367039E-2</v>
      </c>
      <c r="L61" s="229">
        <f t="shared" si="21"/>
        <v>5.4219488148914897E-2</v>
      </c>
      <c r="M61" s="229">
        <f t="shared" si="22"/>
        <v>8.883957536692115E-2</v>
      </c>
      <c r="N61" s="229">
        <f t="shared" si="23"/>
        <v>5.955944675752594E-2</v>
      </c>
      <c r="O61" s="229">
        <f t="shared" si="24"/>
        <v>5.5905598372774118E-2</v>
      </c>
      <c r="P61" s="229">
        <f t="shared" si="25"/>
        <v>6.4774174692015962E-2</v>
      </c>
    </row>
    <row r="62" spans="1:18">
      <c r="B62" s="14" t="s">
        <v>34</v>
      </c>
      <c r="C62" s="229">
        <f t="shared" si="12"/>
        <v>9.926851000578385E-2</v>
      </c>
      <c r="D62" s="229">
        <f t="shared" si="13"/>
        <v>8.755252987794207E-2</v>
      </c>
      <c r="E62" s="229">
        <f t="shared" si="14"/>
        <v>0.12127039663052476</v>
      </c>
      <c r="F62" s="229">
        <f t="shared" si="15"/>
        <v>8.7706079176543772E-2</v>
      </c>
      <c r="G62" s="229">
        <f t="shared" si="16"/>
        <v>0.11025422142722757</v>
      </c>
      <c r="H62" s="229">
        <f t="shared" si="17"/>
        <v>0.13286275274797121</v>
      </c>
      <c r="I62" s="229">
        <f t="shared" si="18"/>
        <v>0.12839707470806988</v>
      </c>
      <c r="J62" s="229">
        <f t="shared" si="19"/>
        <v>9.8197737696024162E-2</v>
      </c>
      <c r="K62" s="229">
        <f t="shared" si="20"/>
        <v>0.1186383288553883</v>
      </c>
      <c r="L62" s="229">
        <f t="shared" si="21"/>
        <v>9.7072921423482256E-2</v>
      </c>
      <c r="M62" s="229">
        <f t="shared" si="22"/>
        <v>0.14513535478813333</v>
      </c>
      <c r="N62" s="229">
        <f t="shared" si="23"/>
        <v>0.10426355850300607</v>
      </c>
      <c r="O62" s="229">
        <f t="shared" si="24"/>
        <v>9.5975962897011241E-2</v>
      </c>
      <c r="P62" s="229">
        <f t="shared" si="25"/>
        <v>0.11116001858061748</v>
      </c>
    </row>
    <row r="63" spans="1:18">
      <c r="B63" s="14" t="s">
        <v>35</v>
      </c>
      <c r="C63" s="229">
        <f t="shared" si="12"/>
        <v>4.0271342301280474E-2</v>
      </c>
      <c r="D63" s="229">
        <f t="shared" si="13"/>
        <v>6.5332026944173116E-2</v>
      </c>
      <c r="E63" s="229">
        <f t="shared" si="14"/>
        <v>8.5245705469765759E-2</v>
      </c>
      <c r="F63" s="229">
        <f t="shared" si="15"/>
        <v>0.15621094579714881</v>
      </c>
      <c r="G63" s="229">
        <f t="shared" si="16"/>
        <v>0.13843728267692734</v>
      </c>
      <c r="H63" s="229">
        <f t="shared" si="17"/>
        <v>8.769067849331201E-2</v>
      </c>
      <c r="I63" s="229">
        <f t="shared" si="18"/>
        <v>0.1292715652560561</v>
      </c>
      <c r="J63" s="229">
        <f t="shared" si="19"/>
        <v>6.5012689824364145E-2</v>
      </c>
      <c r="K63" s="229">
        <f t="shared" si="20"/>
        <v>7.8910593503636897E-2</v>
      </c>
      <c r="L63" s="229">
        <f t="shared" si="21"/>
        <v>0.16671911682704016</v>
      </c>
      <c r="M63" s="229">
        <f t="shared" si="22"/>
        <v>4.2630666061303953E-2</v>
      </c>
      <c r="N63" s="229">
        <f t="shared" si="23"/>
        <v>5.0904221462779294E-2</v>
      </c>
      <c r="O63" s="229">
        <f t="shared" si="24"/>
        <v>0.11403642543282792</v>
      </c>
      <c r="P63" s="229">
        <f t="shared" si="25"/>
        <v>8.8091438984940568E-2</v>
      </c>
    </row>
    <row r="64" spans="1:18">
      <c r="B64" s="14" t="s">
        <v>36</v>
      </c>
      <c r="C64" s="229">
        <f t="shared" si="12"/>
        <v>0.40917152145747326</v>
      </c>
      <c r="D64" s="229">
        <f t="shared" si="13"/>
        <v>0.34195398697826812</v>
      </c>
      <c r="E64" s="229">
        <f t="shared" si="14"/>
        <v>0.39326314015736169</v>
      </c>
      <c r="F64" s="229">
        <f t="shared" si="15"/>
        <v>0.35242576918919782</v>
      </c>
      <c r="G64" s="229">
        <f t="shared" si="16"/>
        <v>0.35162864783600895</v>
      </c>
      <c r="H64" s="229">
        <f t="shared" si="17"/>
        <v>0.44746730502316312</v>
      </c>
      <c r="I64" s="229">
        <f t="shared" si="18"/>
        <v>0.39174170488521864</v>
      </c>
      <c r="J64" s="229">
        <f t="shared" si="19"/>
        <v>0.37111245568487833</v>
      </c>
      <c r="K64" s="229">
        <f t="shared" si="20"/>
        <v>0.41273950681504085</v>
      </c>
      <c r="L64" s="229">
        <f t="shared" si="21"/>
        <v>0.40459259800322145</v>
      </c>
      <c r="M64" s="229">
        <f t="shared" si="22"/>
        <v>0.41357958198380879</v>
      </c>
      <c r="N64" s="229">
        <f t="shared" si="23"/>
        <v>0.36552024982950915</v>
      </c>
      <c r="O64" s="229">
        <f t="shared" si="24"/>
        <v>0.37657127844455496</v>
      </c>
      <c r="P64" s="229">
        <f t="shared" si="25"/>
        <v>0.39142413592033887</v>
      </c>
    </row>
    <row r="65" spans="2:16" s="6" customFormat="1">
      <c r="B65" s="7" t="s">
        <v>37</v>
      </c>
      <c r="C65" s="229">
        <f t="shared" si="12"/>
        <v>9.9740231979133544E-3</v>
      </c>
      <c r="D65" s="229">
        <f t="shared" si="13"/>
        <v>1.7530920926698585E-3</v>
      </c>
      <c r="E65" s="229">
        <f t="shared" si="14"/>
        <v>1.483975510211189E-2</v>
      </c>
      <c r="F65" s="229">
        <f t="shared" si="15"/>
        <v>1.166733138618628E-2</v>
      </c>
      <c r="G65" s="229">
        <f t="shared" si="16"/>
        <v>3.0479095680073847E-3</v>
      </c>
      <c r="H65" s="229">
        <f t="shared" si="17"/>
        <v>0</v>
      </c>
      <c r="I65" s="229">
        <f t="shared" si="18"/>
        <v>1.8521709806347153E-2</v>
      </c>
      <c r="J65" s="229">
        <f t="shared" si="19"/>
        <v>2.1575270314506727E-2</v>
      </c>
      <c r="K65" s="229">
        <f t="shared" si="20"/>
        <v>0</v>
      </c>
      <c r="L65" s="229">
        <f t="shared" si="21"/>
        <v>8.7417306178379037E-3</v>
      </c>
      <c r="M65" s="229">
        <f t="shared" si="22"/>
        <v>9.929036734132484E-4</v>
      </c>
      <c r="N65" s="229">
        <f t="shared" si="23"/>
        <v>5.4474297659093613E-3</v>
      </c>
      <c r="O65" s="229">
        <f t="shared" si="24"/>
        <v>1.2299951568938538E-3</v>
      </c>
      <c r="P65" s="229">
        <f t="shared" si="25"/>
        <v>7.3689210579803675E-3</v>
      </c>
    </row>
    <row r="66" spans="2:16" s="6" customFormat="1">
      <c r="B66" s="7" t="s">
        <v>38</v>
      </c>
      <c r="C66" s="229">
        <f t="shared" si="12"/>
        <v>2.1436354837391022E-2</v>
      </c>
      <c r="D66" s="229">
        <f t="shared" si="13"/>
        <v>7.5603299221478654E-2</v>
      </c>
      <c r="E66" s="229">
        <f t="shared" si="14"/>
        <v>3.5802783585098916E-3</v>
      </c>
      <c r="F66" s="229">
        <f t="shared" si="15"/>
        <v>1.5657565351311374E-2</v>
      </c>
      <c r="G66" s="229">
        <f t="shared" si="16"/>
        <v>1.0000241407737233E-2</v>
      </c>
      <c r="H66" s="229">
        <f t="shared" si="17"/>
        <v>2.7462910869972563E-2</v>
      </c>
      <c r="I66" s="229">
        <f t="shared" si="18"/>
        <v>8.5809385021143273E-3</v>
      </c>
      <c r="J66" s="229">
        <f t="shared" si="19"/>
        <v>2.0974308521014617E-2</v>
      </c>
      <c r="K66" s="229">
        <f t="shared" si="20"/>
        <v>7.601110598623545E-2</v>
      </c>
      <c r="L66" s="229">
        <f t="shared" si="21"/>
        <v>9.6775331644842963E-3</v>
      </c>
      <c r="M66" s="229">
        <f t="shared" si="22"/>
        <v>4.5834221274532488E-2</v>
      </c>
      <c r="N66" s="229">
        <f t="shared" si="23"/>
        <v>2.9679832542814498E-2</v>
      </c>
      <c r="O66" s="229">
        <f t="shared" si="24"/>
        <v>5.1270496103097418E-2</v>
      </c>
      <c r="P66" s="229">
        <f t="shared" si="25"/>
        <v>3.2225324172625608E-2</v>
      </c>
    </row>
    <row r="67" spans="2:16" s="6" customFormat="1">
      <c r="B67" s="14" t="s">
        <v>39</v>
      </c>
      <c r="C67" s="229">
        <f t="shared" si="12"/>
        <v>0.21974529707780069</v>
      </c>
      <c r="D67" s="229">
        <f t="shared" si="13"/>
        <v>0.22370686692960595</v>
      </c>
      <c r="E67" s="229">
        <f t="shared" si="14"/>
        <v>6.3970391420061459E-2</v>
      </c>
      <c r="F67" s="229">
        <f t="shared" si="15"/>
        <v>0.14220492618233757</v>
      </c>
      <c r="G67" s="229">
        <f t="shared" si="16"/>
        <v>0.17394354982777571</v>
      </c>
      <c r="H67" s="229">
        <f t="shared" si="17"/>
        <v>3.9560556869397474E-2</v>
      </c>
      <c r="I67" s="229">
        <f t="shared" si="18"/>
        <v>9.6535558148786171E-2</v>
      </c>
      <c r="J67" s="229">
        <f t="shared" si="19"/>
        <v>0.25169912153357654</v>
      </c>
      <c r="K67" s="229">
        <f t="shared" si="20"/>
        <v>7.3447733935427584E-2</v>
      </c>
      <c r="L67" s="229">
        <f t="shared" si="21"/>
        <v>6.2769949840256023E-2</v>
      </c>
      <c r="M67" s="229">
        <f t="shared" si="22"/>
        <v>5.6556165964753574E-2</v>
      </c>
      <c r="N67" s="229">
        <f t="shared" si="23"/>
        <v>8.3099242126738582E-2</v>
      </c>
      <c r="O67" s="229">
        <f t="shared" si="24"/>
        <v>0.12897940873705857</v>
      </c>
      <c r="P67" s="229">
        <f t="shared" si="25"/>
        <v>0.11938121209378676</v>
      </c>
    </row>
    <row r="68" spans="2:16" s="6" customFormat="1">
      <c r="B68" s="14" t="s">
        <v>15</v>
      </c>
      <c r="C68" s="229">
        <f t="shared" si="12"/>
        <v>5.1090734362266695E-2</v>
      </c>
      <c r="D68" s="229">
        <f t="shared" si="13"/>
        <v>2.4054501820387743E-2</v>
      </c>
      <c r="E68" s="229">
        <f t="shared" si="14"/>
        <v>9.3960811483660159E-2</v>
      </c>
      <c r="F68" s="229">
        <f t="shared" si="15"/>
        <v>4.2604492274081765E-2</v>
      </c>
      <c r="G68" s="229">
        <f t="shared" si="16"/>
        <v>2.6310430127418009E-2</v>
      </c>
      <c r="H68" s="229">
        <f t="shared" si="17"/>
        <v>9.1640436734077069E-2</v>
      </c>
      <c r="I68" s="229">
        <f t="shared" si="18"/>
        <v>8.0890375688721039E-2</v>
      </c>
      <c r="J68" s="229">
        <f t="shared" si="19"/>
        <v>2.1763225443335532E-2</v>
      </c>
      <c r="K68" s="229">
        <f t="shared" si="20"/>
        <v>9.9691060802809595E-2</v>
      </c>
      <c r="L68" s="229">
        <f t="shared" si="21"/>
        <v>4.2494523836712039E-2</v>
      </c>
      <c r="M68" s="229">
        <f t="shared" si="22"/>
        <v>8.5546054239592953E-2</v>
      </c>
      <c r="N68" s="229">
        <f t="shared" si="23"/>
        <v>7.4873565993640215E-2</v>
      </c>
      <c r="O68" s="229">
        <f t="shared" si="24"/>
        <v>6.8357061836155364E-2</v>
      </c>
      <c r="P68" s="229">
        <f t="shared" si="25"/>
        <v>6.5635754427821588E-2</v>
      </c>
    </row>
    <row r="69" spans="2:16" s="6" customFormat="1">
      <c r="B69" s="7" t="s">
        <v>40</v>
      </c>
      <c r="C69" s="229">
        <f t="shared" si="12"/>
        <v>3.7712512933457849E-2</v>
      </c>
      <c r="D69" s="229">
        <f t="shared" si="13"/>
        <v>3.3776427497202853E-2</v>
      </c>
      <c r="E69" s="229">
        <f t="shared" si="14"/>
        <v>7.7635296833025572E-2</v>
      </c>
      <c r="F69" s="229">
        <f t="shared" si="15"/>
        <v>1.1056139751066004E-2</v>
      </c>
      <c r="G69" s="229">
        <f t="shared" si="16"/>
        <v>3.8497649775014901E-2</v>
      </c>
      <c r="H69" s="229">
        <f t="shared" si="17"/>
        <v>1.9608177654080131E-2</v>
      </c>
      <c r="I69" s="229">
        <f t="shared" si="18"/>
        <v>1.3099643868067173E-2</v>
      </c>
      <c r="J69" s="229">
        <f t="shared" si="19"/>
        <v>3.3771503302335408E-2</v>
      </c>
      <c r="K69" s="229">
        <f t="shared" si="20"/>
        <v>1.7580929086398113E-2</v>
      </c>
      <c r="L69" s="229">
        <f t="shared" si="21"/>
        <v>8.5401687032431034E-2</v>
      </c>
      <c r="M69" s="229">
        <f t="shared" si="22"/>
        <v>5.9399162465091582E-2</v>
      </c>
      <c r="N69" s="229">
        <f t="shared" si="23"/>
        <v>0.17223205820317822</v>
      </c>
      <c r="O69" s="229">
        <f t="shared" si="24"/>
        <v>4.243455090324507E-2</v>
      </c>
      <c r="P69" s="229">
        <f t="shared" si="25"/>
        <v>5.3531675315521207E-2</v>
      </c>
    </row>
    <row r="70" spans="2:16" s="6" customFormat="1">
      <c r="B70" s="17" t="s">
        <v>41</v>
      </c>
      <c r="C70" s="230">
        <f t="shared" si="12"/>
        <v>3.2834568676306887E-2</v>
      </c>
      <c r="D70" s="230">
        <f t="shared" si="13"/>
        <v>7.0749325257082621E-2</v>
      </c>
      <c r="E70" s="230">
        <f t="shared" si="14"/>
        <v>4.3579742249010719E-2</v>
      </c>
      <c r="F70" s="230">
        <f t="shared" si="15"/>
        <v>0.10018164168550242</v>
      </c>
      <c r="G70" s="230">
        <f t="shared" si="16"/>
        <v>5.2306459406916146E-2</v>
      </c>
      <c r="H70" s="230">
        <f t="shared" si="17"/>
        <v>4.4242567344723649E-2</v>
      </c>
      <c r="I70" s="230">
        <f t="shared" si="18"/>
        <v>3.2704921580042255E-2</v>
      </c>
      <c r="J70" s="230">
        <f t="shared" si="19"/>
        <v>4.1184229262390952E-2</v>
      </c>
      <c r="K70" s="230">
        <f t="shared" si="20"/>
        <v>2.4883890125482928E-2</v>
      </c>
      <c r="L70" s="230">
        <f t="shared" si="21"/>
        <v>4.7014477357893596E-2</v>
      </c>
      <c r="M70" s="230">
        <f t="shared" si="22"/>
        <v>2.557823008745478E-2</v>
      </c>
      <c r="N70" s="230">
        <f t="shared" si="23"/>
        <v>2.8153676720936945E-2</v>
      </c>
      <c r="O70" s="230">
        <f t="shared" si="24"/>
        <v>4.0561956338920888E-2</v>
      </c>
      <c r="P70" s="230">
        <f t="shared" si="25"/>
        <v>3.9823908107467748E-2</v>
      </c>
    </row>
    <row r="71" spans="2:16" s="6" customFormat="1">
      <c r="B71" s="42" t="s">
        <v>65</v>
      </c>
      <c r="C71" s="231">
        <f t="shared" ref="C71:P71" si="26">SUM(C60:C70)</f>
        <v>1.0000000000000002</v>
      </c>
      <c r="D71" s="231">
        <f t="shared" si="26"/>
        <v>1</v>
      </c>
      <c r="E71" s="231">
        <f t="shared" si="26"/>
        <v>1</v>
      </c>
      <c r="F71" s="231">
        <f t="shared" si="26"/>
        <v>0.99999999999999978</v>
      </c>
      <c r="G71" s="231">
        <f t="shared" si="26"/>
        <v>1</v>
      </c>
      <c r="H71" s="231">
        <f t="shared" si="26"/>
        <v>1</v>
      </c>
      <c r="I71" s="231">
        <f t="shared" si="26"/>
        <v>0.99999999999999967</v>
      </c>
      <c r="J71" s="231">
        <f t="shared" si="26"/>
        <v>1</v>
      </c>
      <c r="K71" s="231">
        <f t="shared" si="26"/>
        <v>1.0000000000000002</v>
      </c>
      <c r="L71" s="231">
        <f t="shared" si="26"/>
        <v>1</v>
      </c>
      <c r="M71" s="231">
        <f t="shared" si="26"/>
        <v>1</v>
      </c>
      <c r="N71" s="231">
        <f t="shared" si="26"/>
        <v>0.99999999999999989</v>
      </c>
      <c r="O71" s="231">
        <f t="shared" si="26"/>
        <v>1</v>
      </c>
      <c r="P71" s="231">
        <f t="shared" si="26"/>
        <v>0.99999999999999978</v>
      </c>
    </row>
    <row r="72" spans="2:16" s="6" customFormat="1">
      <c r="B72" s="14"/>
      <c r="C72" s="15"/>
      <c r="D72" s="15"/>
      <c r="E72" s="15"/>
      <c r="F72" s="15"/>
      <c r="G72" s="15"/>
      <c r="H72" s="15"/>
      <c r="I72" s="15"/>
      <c r="J72" s="15"/>
      <c r="K72" s="15"/>
      <c r="L72" s="15"/>
      <c r="M72" s="15"/>
      <c r="N72" s="15"/>
      <c r="O72" s="15"/>
      <c r="P72" s="15"/>
    </row>
    <row r="73" spans="2:16" s="6" customFormat="1">
      <c r="B73" s="14"/>
      <c r="C73" s="46"/>
      <c r="D73" s="46"/>
      <c r="E73" s="46"/>
      <c r="F73" s="46"/>
      <c r="G73" s="46"/>
      <c r="H73" s="46"/>
      <c r="I73" s="46"/>
      <c r="J73" s="46"/>
      <c r="K73" s="46"/>
      <c r="L73" s="46"/>
      <c r="M73" s="46"/>
      <c r="N73" s="46"/>
      <c r="O73" s="46"/>
      <c r="P73" s="15"/>
    </row>
    <row r="74" spans="2:16" s="6" customFormat="1">
      <c r="B74" s="60" t="s">
        <v>172</v>
      </c>
      <c r="C74" s="24" t="s">
        <v>20</v>
      </c>
      <c r="D74" s="24" t="s">
        <v>21</v>
      </c>
      <c r="E74" s="24" t="s">
        <v>22</v>
      </c>
      <c r="F74" s="24" t="s">
        <v>23</v>
      </c>
      <c r="G74" s="24" t="s">
        <v>24</v>
      </c>
      <c r="H74" s="24" t="s">
        <v>25</v>
      </c>
      <c r="I74" s="24" t="s">
        <v>26</v>
      </c>
      <c r="J74" s="24" t="s">
        <v>27</v>
      </c>
      <c r="K74" s="24" t="s">
        <v>28</v>
      </c>
      <c r="L74" s="24" t="s">
        <v>29</v>
      </c>
      <c r="M74" s="24" t="s">
        <v>30</v>
      </c>
      <c r="N74" s="24" t="s">
        <v>31</v>
      </c>
      <c r="O74" s="24" t="s">
        <v>32</v>
      </c>
      <c r="P74" s="24" t="s">
        <v>81</v>
      </c>
    </row>
    <row r="75" spans="2:16" s="6" customFormat="1">
      <c r="B75" s="7" t="s">
        <v>33</v>
      </c>
      <c r="C75" s="376">
        <f>C46/'2019-20 CC'!C46-1</f>
        <v>-5.799988828271907E-2</v>
      </c>
      <c r="D75" s="376">
        <f>D46/'2019-20 CC'!D46-1</f>
        <v>8.2845812556442411E-3</v>
      </c>
      <c r="E75" s="376">
        <f>E46/'2019-20 CC'!E46-1</f>
        <v>7.6909503403075119E-2</v>
      </c>
      <c r="F75" s="376">
        <f>F46/'2019-20 CC'!F46-1</f>
        <v>2.2255752546208818E-2</v>
      </c>
      <c r="G75" s="376">
        <f>G46/'2019-20 CC'!G46-1</f>
        <v>-3.2690333387366266E-3</v>
      </c>
      <c r="H75" s="376">
        <f>H46/'2019-20 CC'!H46-1</f>
        <v>5.9553924881722287E-2</v>
      </c>
      <c r="I75" s="376">
        <f>I46/'2019-20 CC'!I46-1</f>
        <v>-0.11098150308281962</v>
      </c>
      <c r="J75" s="376">
        <f>J46/'2019-20 CC'!J46-1</f>
        <v>-2.1853613269922079E-2</v>
      </c>
      <c r="K75" s="376">
        <f>K46/'2019-20 CC'!K46-1</f>
        <v>1.5305689815992451E-2</v>
      </c>
      <c r="L75" s="376">
        <f>L46/'2019-20 CC'!L46-1</f>
        <v>-6.6697613056119209E-3</v>
      </c>
      <c r="M75" s="376">
        <f>M46/'2019-20 CC'!M46-1</f>
        <v>-4.5181905574285475E-2</v>
      </c>
      <c r="N75" s="376">
        <f>N46/'2019-20 CC'!N46-1</f>
        <v>3.6086150335187694E-2</v>
      </c>
      <c r="O75" s="376">
        <f>O46/'2019-20 CC'!O46-1</f>
        <v>8.0050329746612636E-3</v>
      </c>
      <c r="P75" s="376">
        <f>P46/'2019-20 CC'!P46-1</f>
        <v>-6.224579509788386E-3</v>
      </c>
    </row>
    <row r="76" spans="2:16" s="6" customFormat="1">
      <c r="B76" s="7" t="s">
        <v>9</v>
      </c>
      <c r="C76" s="376">
        <f>C47/'2019-20 CC'!C47-1</f>
        <v>-3.5538403257884488E-2</v>
      </c>
      <c r="D76" s="376">
        <f>D47/'2019-20 CC'!D47-1</f>
        <v>-1.4309764309764161E-2</v>
      </c>
      <c r="E76" s="376">
        <f>E47/'2019-20 CC'!E47-1</f>
        <v>7.5277313478194996E-2</v>
      </c>
      <c r="F76" s="376">
        <f>F47/'2019-20 CC'!F47-1</f>
        <v>3.5628764240620781E-2</v>
      </c>
      <c r="G76" s="376">
        <f>G47/'2019-20 CC'!G47-1</f>
        <v>-9.2537431986972063E-3</v>
      </c>
      <c r="H76" s="376">
        <f>H47/'2019-20 CC'!H47-1</f>
        <v>3.3359613678919819E-2</v>
      </c>
      <c r="I76" s="376">
        <f>I47/'2019-20 CC'!I47-1</f>
        <v>-9.2710782667114411E-2</v>
      </c>
      <c r="J76" s="376">
        <f>J47/'2019-20 CC'!J47-1</f>
        <v>-3.5322679614758656E-2</v>
      </c>
      <c r="K76" s="376">
        <f>K47/'2019-20 CC'!K47-1</f>
        <v>4.2722320749937204E-2</v>
      </c>
      <c r="L76" s="376">
        <f>L47/'2019-20 CC'!L47-1</f>
        <v>-1.9006744328632474E-2</v>
      </c>
      <c r="M76" s="376">
        <f>M47/'2019-20 CC'!M47-1</f>
        <v>-3.4753114826745701E-2</v>
      </c>
      <c r="N76" s="376">
        <f>N47/'2019-20 CC'!N47-1</f>
        <v>1.4591460200316098E-2</v>
      </c>
      <c r="O76" s="376">
        <f>O47/'2019-20 CC'!O47-1</f>
        <v>1.3774508367281335E-3</v>
      </c>
      <c r="P76" s="376">
        <f>P47/'2019-20 CC'!P47-1</f>
        <v>-5.3710898062366841E-3</v>
      </c>
    </row>
    <row r="77" spans="2:16" s="6" customFormat="1">
      <c r="B77" s="14" t="s">
        <v>34</v>
      </c>
      <c r="C77" s="376">
        <f>C48/'2019-20 CC'!C48-1</f>
        <v>-1.5054057752839634E-2</v>
      </c>
      <c r="D77" s="376">
        <f>D48/'2019-20 CC'!D48-1</f>
        <v>-9.2782821923256265E-3</v>
      </c>
      <c r="E77" s="376">
        <f>E48/'2019-20 CC'!E48-1</f>
        <v>8.4387869711718633E-2</v>
      </c>
      <c r="F77" s="376">
        <f>F48/'2019-20 CC'!F48-1</f>
        <v>7.5345643500046355E-2</v>
      </c>
      <c r="G77" s="376">
        <f>G48/'2019-20 CC'!G48-1</f>
        <v>5.6765512085721559E-2</v>
      </c>
      <c r="H77" s="376">
        <f>H48/'2019-20 CC'!H48-1</f>
        <v>0.1038921331824989</v>
      </c>
      <c r="I77" s="376">
        <f>I48/'2019-20 CC'!I48-1</f>
        <v>-6.6921328755863319E-2</v>
      </c>
      <c r="J77" s="376">
        <f>J48/'2019-20 CC'!J48-1</f>
        <v>4.5954526504826232E-2</v>
      </c>
      <c r="K77" s="376">
        <f>K48/'2019-20 CC'!K48-1</f>
        <v>5.1284561760789327E-2</v>
      </c>
      <c r="L77" s="376">
        <f>L48/'2019-20 CC'!L48-1</f>
        <v>3.4651926066678218E-2</v>
      </c>
      <c r="M77" s="376">
        <f>M48/'2019-20 CC'!M48-1</f>
        <v>-8.6769778086293048E-4</v>
      </c>
      <c r="N77" s="376">
        <f>N48/'2019-20 CC'!N48-1</f>
        <v>5.6458317587483986E-2</v>
      </c>
      <c r="O77" s="376">
        <f>O48/'2019-20 CC'!O48-1</f>
        <v>4.9450154531732959E-2</v>
      </c>
      <c r="P77" s="376">
        <f>P48/'2019-20 CC'!P48-1</f>
        <v>3.1311648560624628E-2</v>
      </c>
    </row>
    <row r="78" spans="2:16" s="6" customFormat="1">
      <c r="B78" s="14" t="s">
        <v>35</v>
      </c>
      <c r="C78" s="376">
        <f>C49/'2019-20 CC'!C49-1</f>
        <v>-2.437417654808971E-2</v>
      </c>
      <c r="D78" s="376">
        <f>D49/'2019-20 CC'!D49-1</f>
        <v>7.5047498416719316E-2</v>
      </c>
      <c r="E78" s="376">
        <f>E49/'2019-20 CC'!E49-1</f>
        <v>0.10425020048115474</v>
      </c>
      <c r="F78" s="376">
        <f>F49/'2019-20 CC'!F49-1</f>
        <v>-2.332089552238803E-2</v>
      </c>
      <c r="G78" s="376">
        <f>G49/'2019-20 CC'!G49-1</f>
        <v>-3.7591305897024752E-2</v>
      </c>
      <c r="H78" s="376">
        <f>H49/'2019-20 CC'!H49-1</f>
        <v>0.29174458990114882</v>
      </c>
      <c r="I78" s="376">
        <f>I49/'2019-20 CC'!I49-1</f>
        <v>-5.1035146846413082E-2</v>
      </c>
      <c r="J78" s="376">
        <f>J49/'2019-20 CC'!J49-1</f>
        <v>6.9313374552554707E-2</v>
      </c>
      <c r="K78" s="376">
        <f>K49/'2019-20 CC'!K49-1</f>
        <v>1.7412469574985989E-2</v>
      </c>
      <c r="L78" s="376">
        <f>L49/'2019-20 CC'!L49-1</f>
        <v>-1.9160758766045838E-4</v>
      </c>
      <c r="M78" s="376">
        <f>M49/'2019-20 CC'!M49-1</f>
        <v>3.8199697428139112E-2</v>
      </c>
      <c r="N78" s="376">
        <f>N49/'2019-20 CC'!N49-1</f>
        <v>5.0936076910102823E-2</v>
      </c>
      <c r="O78" s="376">
        <f>O49/'2019-20 CC'!O49-1</f>
        <v>5.2631578947368585E-2</v>
      </c>
      <c r="P78" s="376">
        <f>P49/'2019-20 CC'!P49-1</f>
        <v>2.8754301236019186E-2</v>
      </c>
    </row>
    <row r="79" spans="2:16" s="6" customFormat="1">
      <c r="B79" s="14" t="s">
        <v>36</v>
      </c>
      <c r="C79" s="376">
        <f>C50/'2019-20 CC'!C50-1</f>
        <v>-9.3322580114226783E-3</v>
      </c>
      <c r="D79" s="376">
        <f>D50/'2019-20 CC'!D50-1</f>
        <v>-1.8028846153845923E-2</v>
      </c>
      <c r="E79" s="376">
        <f>E50/'2019-20 CC'!E50-1</f>
        <v>5.2261056816299556E-2</v>
      </c>
      <c r="F79" s="376">
        <f>F50/'2019-20 CC'!F50-1</f>
        <v>8.3357220661583353E-2</v>
      </c>
      <c r="G79" s="376">
        <f>G50/'2019-20 CC'!G50-1</f>
        <v>3.0066438947486951E-2</v>
      </c>
      <c r="H79" s="376">
        <f>H50/'2019-20 CC'!H50-1</f>
        <v>0.14230154871866119</v>
      </c>
      <c r="I79" s="376">
        <f>I50/'2019-20 CC'!I50-1</f>
        <v>4.5740047709714737E-2</v>
      </c>
      <c r="J79" s="376">
        <f>J50/'2019-20 CC'!J50-1</f>
        <v>4.7298004648143932E-2</v>
      </c>
      <c r="K79" s="376">
        <f>K50/'2019-20 CC'!K50-1</f>
        <v>5.4123983525222741E-4</v>
      </c>
      <c r="L79" s="376">
        <f>L50/'2019-20 CC'!L50-1</f>
        <v>-1.6162731107345341E-3</v>
      </c>
      <c r="M79" s="376">
        <f>M50/'2019-20 CC'!M50-1</f>
        <v>3.0073879240320123E-2</v>
      </c>
      <c r="N79" s="376">
        <f>N50/'2019-20 CC'!N50-1</f>
        <v>5.3695068531863788E-2</v>
      </c>
      <c r="O79" s="376">
        <f>O50/'2019-20 CC'!O50-1</f>
        <v>1.371386212008896E-2</v>
      </c>
      <c r="P79" s="376">
        <f>P50/'2019-20 CC'!P50-1</f>
        <v>3.2316708897266011E-2</v>
      </c>
    </row>
    <row r="80" spans="2:16" s="6" customFormat="1">
      <c r="B80" s="7" t="s">
        <v>37</v>
      </c>
      <c r="C80" s="376">
        <f>C51/'2019-20 CC'!C51-1</f>
        <v>-0.25829064437853877</v>
      </c>
      <c r="D80" s="376">
        <f>D51/'2019-20 CC'!D51-1</f>
        <v>0.21143617021276562</v>
      </c>
      <c r="E80" s="376">
        <f>E51/'2019-20 CC'!E51-1</f>
        <v>-0.13958682300390834</v>
      </c>
      <c r="F80" s="376">
        <f>F51/'2019-20 CC'!F51-1</f>
        <v>0.11184834123222731</v>
      </c>
      <c r="G80" s="376">
        <f>G51/'2019-20 CC'!G51-1</f>
        <v>0.99107142857142883</v>
      </c>
      <c r="H80" s="376" t="e">
        <f>H51/'2019-20 CC'!H51-1</f>
        <v>#DIV/0!</v>
      </c>
      <c r="I80" s="376">
        <f>I51/'2019-20 CC'!I51-1</f>
        <v>5.4518297236743729E-2</v>
      </c>
      <c r="J80" s="376">
        <f>J51/'2019-20 CC'!J51-1</f>
        <v>0.26032938457093335</v>
      </c>
      <c r="K80" s="376" t="e">
        <f>K51/'2019-20 CC'!K51-1</f>
        <v>#DIV/0!</v>
      </c>
      <c r="L80" s="376">
        <f>L51/'2019-20 CC'!L51-1</f>
        <v>2.3952095808382978E-2</v>
      </c>
      <c r="M80" s="376">
        <f>M51/'2019-20 CC'!M51-1</f>
        <v>0.37787356321839116</v>
      </c>
      <c r="N80" s="376">
        <f>N51/'2019-20 CC'!N51-1</f>
        <v>0.16736694677871156</v>
      </c>
      <c r="O80" s="376">
        <f>O51/'2019-20 CC'!O51-1</f>
        <v>0.49475065616797909</v>
      </c>
      <c r="P80" s="376">
        <f>P51/'2019-20 CC'!P51-1</f>
        <v>3.797066014669892E-2</v>
      </c>
    </row>
    <row r="81" spans="2:16" s="6" customFormat="1">
      <c r="B81" s="7" t="s">
        <v>38</v>
      </c>
      <c r="C81" s="376">
        <f>C52/'2019-20 CC'!C52-1</f>
        <v>0.30879911455450992</v>
      </c>
      <c r="D81" s="376">
        <f>D52/'2019-20 CC'!D52-1</f>
        <v>-2.0648538606950706E-2</v>
      </c>
      <c r="E81" s="376">
        <f>E52/'2019-20 CC'!E52-1</f>
        <v>6.4453754431195165E-3</v>
      </c>
      <c r="F81" s="376">
        <f>F52/'2019-20 CC'!F52-1</f>
        <v>0.269489247311828</v>
      </c>
      <c r="G81" s="376">
        <f>G52/'2019-20 CC'!G52-1</f>
        <v>-3.3571821684094671E-2</v>
      </c>
      <c r="H81" s="376">
        <f>H52/'2019-20 CC'!H52-1</f>
        <v>-5.0974930362117088E-2</v>
      </c>
      <c r="I81" s="376">
        <f>I52/'2019-20 CC'!I52-1</f>
        <v>-0.2451923076923076</v>
      </c>
      <c r="J81" s="376">
        <f>J52/'2019-20 CC'!J52-1</f>
        <v>-3.8980169971671308E-2</v>
      </c>
      <c r="K81" s="376">
        <f>K52/'2019-20 CC'!K52-1</f>
        <v>4.4916156507851968E-2</v>
      </c>
      <c r="L81" s="376">
        <f>L52/'2019-20 CC'!L52-1</f>
        <v>6.1940007791196239E-2</v>
      </c>
      <c r="M81" s="376">
        <f>M52/'2019-20 CC'!M52-1</f>
        <v>-4.4447242508184215E-2</v>
      </c>
      <c r="N81" s="376">
        <f>N52/'2019-20 CC'!N52-1</f>
        <v>-0.12394502049674472</v>
      </c>
      <c r="O81" s="376">
        <f>O52/'2019-20 CC'!O52-1</f>
        <v>-5.6128957439406268E-2</v>
      </c>
      <c r="P81" s="376">
        <f>P52/'2019-20 CC'!P52-1</f>
        <v>-9.9215166921462483E-3</v>
      </c>
    </row>
    <row r="82" spans="2:16" s="6" customFormat="1">
      <c r="B82" s="7" t="s">
        <v>39</v>
      </c>
      <c r="C82" s="376">
        <f>C53/'2019-20 CC'!C53-1</f>
        <v>-1.2223071046600253E-2</v>
      </c>
      <c r="D82" s="376">
        <f>D53/'2019-20 CC'!D53-1</f>
        <v>-0.11047345767575334</v>
      </c>
      <c r="E82" s="376">
        <f>E53/'2019-20 CC'!E53-1</f>
        <v>6.7658998646817903E-3</v>
      </c>
      <c r="F82" s="376">
        <f>F53/'2019-20 CC'!F53-1</f>
        <v>-1.08108108108107E-2</v>
      </c>
      <c r="G82" s="376">
        <f>G53/'2019-20 CC'!G53-1</f>
        <v>-7.4957410562180415E-2</v>
      </c>
      <c r="H82" s="376">
        <f>H53/'2019-20 CC'!H53-1</f>
        <v>8.3850931677018625E-2</v>
      </c>
      <c r="I82" s="376">
        <f>I53/'2019-20 CC'!I53-1</f>
        <v>2.3913043478261065E-2</v>
      </c>
      <c r="J82" s="376">
        <f>J53/'2019-20 CC'!J53-1</f>
        <v>0.1718480138169256</v>
      </c>
      <c r="K82" s="376">
        <f>K53/'2019-20 CC'!K53-1</f>
        <v>5.8881256133464399E-2</v>
      </c>
      <c r="L82" s="376">
        <f>L53/'2019-20 CC'!L53-1</f>
        <v>-1.6684045881126264E-2</v>
      </c>
      <c r="M82" s="376">
        <f>M53/'2019-20 CC'!M53-1</f>
        <v>-9.0702947845805459E-3</v>
      </c>
      <c r="N82" s="376">
        <f>N53/'2019-20 CC'!N53-1</f>
        <v>4.6287367405978719E-2</v>
      </c>
      <c r="O82" s="376">
        <f>O53/'2019-20 CC'!O53-1</f>
        <v>3.9401103230889412E-3</v>
      </c>
      <c r="P82" s="376">
        <f>P53/'2019-20 CC'!P53-1</f>
        <v>1.8511234005136767E-2</v>
      </c>
    </row>
    <row r="83" spans="2:16" s="6" customFormat="1">
      <c r="B83" s="7" t="s">
        <v>15</v>
      </c>
      <c r="C83" s="376">
        <f>C54/'2019-20 CC'!C54-1</f>
        <v>-4.0295119182747197E-2</v>
      </c>
      <c r="D83" s="376">
        <f>D54/'2019-20 CC'!D54-1</f>
        <v>-1.055408970976246E-2</v>
      </c>
      <c r="E83" s="376">
        <f>E54/'2019-20 CC'!E54-1</f>
        <v>8.4988085782367051E-2</v>
      </c>
      <c r="F83" s="376">
        <f>F54/'2019-20 CC'!F54-1</f>
        <v>-3.5647279549718469E-2</v>
      </c>
      <c r="G83" s="376">
        <f>G54/'2019-20 CC'!G54-1</f>
        <v>4.1713641488162478E-2</v>
      </c>
      <c r="H83" s="376">
        <f>H54/'2019-20 CC'!H54-1</f>
        <v>3.5876993166287008E-2</v>
      </c>
      <c r="I83" s="376">
        <f>I54/'2019-20 CC'!I54-1</f>
        <v>-3.5621198957428435E-2</v>
      </c>
      <c r="J83" s="376">
        <f>J54/'2019-20 CC'!J54-1</f>
        <v>0.11017661900756925</v>
      </c>
      <c r="K83" s="376">
        <f>K54/'2019-20 CC'!K54-1</f>
        <v>3.3107599699021995E-2</v>
      </c>
      <c r="L83" s="376">
        <f>L54/'2019-20 CC'!L54-1</f>
        <v>-1.4003294892915963E-2</v>
      </c>
      <c r="M83" s="376">
        <f>M54/'2019-20 CC'!M54-1</f>
        <v>-2.7464443354585533E-2</v>
      </c>
      <c r="N83" s="376">
        <f>N54/'2019-20 CC'!N54-1</f>
        <v>5.7093425605536208E-2</v>
      </c>
      <c r="O83" s="376">
        <f>O54/'2019-20 CC'!O54-1</f>
        <v>1.7684887459807008E-2</v>
      </c>
      <c r="P83" s="376">
        <f>P54/'2019-20 CC'!P54-1</f>
        <v>1.6749386602731287E-2</v>
      </c>
    </row>
    <row r="84" spans="2:16" s="6" customFormat="1">
      <c r="B84" s="7" t="s">
        <v>40</v>
      </c>
      <c r="C84" s="376">
        <f>C55/'2019-20 CC'!C55-1</f>
        <v>7.186628926560612E-2</v>
      </c>
      <c r="D84" s="376">
        <f>D55/'2019-20 CC'!D55-1</f>
        <v>0.32966718135540085</v>
      </c>
      <c r="E84" s="376">
        <f>E55/'2019-20 CC'!E55-1</f>
        <v>0.26803822128558141</v>
      </c>
      <c r="F84" s="376">
        <f>F55/'2019-20 CC'!F55-1</f>
        <v>-0.18064334383858305</v>
      </c>
      <c r="G84" s="376">
        <f>G55/'2019-20 CC'!G55-1</f>
        <v>3.4738759423511123E-2</v>
      </c>
      <c r="H84" s="376">
        <f>H55/'2019-20 CC'!H55-1</f>
        <v>0.9573523476389072</v>
      </c>
      <c r="I84" s="376">
        <f>I55/'2019-20 CC'!I55-1</f>
        <v>8.4154775881814858E-2</v>
      </c>
      <c r="J84" s="376">
        <f>J55/'2019-20 CC'!J55-1</f>
        <v>0.99587484473589249</v>
      </c>
      <c r="K84" s="376">
        <f>K55/'2019-20 CC'!K55-1</f>
        <v>-1.0784732675991338E-3</v>
      </c>
      <c r="L84" s="376">
        <f>L55/'2019-20 CC'!L55-1</f>
        <v>9.8621989342665417E-2</v>
      </c>
      <c r="M84" s="376">
        <f>M55/'2019-20 CC'!M55-1</f>
        <v>-2.327092438760836E-2</v>
      </c>
      <c r="N84" s="376">
        <f>N55/'2019-20 CC'!N55-1</f>
        <v>0.2921973033421863</v>
      </c>
      <c r="O84" s="376">
        <f>O55/'2019-20 CC'!O55-1</f>
        <v>-3.8296608684960431E-2</v>
      </c>
      <c r="P84" s="376">
        <f>P55/'2019-20 CC'!P55-1</f>
        <v>0.18582360367632877</v>
      </c>
    </row>
    <row r="85" spans="2:16" s="6" customFormat="1">
      <c r="B85" s="17" t="s">
        <v>41</v>
      </c>
      <c r="C85" s="383">
        <f>C56/'2019-20 CC'!C56-1</f>
        <v>8.6722104559333602E-4</v>
      </c>
      <c r="D85" s="383">
        <f>D56/'2019-20 CC'!D56-1</f>
        <v>3.3833077029568726E-2</v>
      </c>
      <c r="E85" s="383">
        <f>E56/'2019-20 CC'!E56-1</f>
        <v>-1.2814238983492543E-2</v>
      </c>
      <c r="F85" s="383">
        <f>F56/'2019-20 CC'!F56-1</f>
        <v>6.8776874811930622E-2</v>
      </c>
      <c r="G85" s="383">
        <f>G56/'2019-20 CC'!G56-1</f>
        <v>3.7732188532009214E-2</v>
      </c>
      <c r="H85" s="383">
        <f>H56/'2019-20 CC'!H56-1</f>
        <v>0.10082184332590405</v>
      </c>
      <c r="I85" s="383">
        <f>I56/'2019-20 CC'!I56-1</f>
        <v>0.12339043114116111</v>
      </c>
      <c r="J85" s="383">
        <f>J56/'2019-20 CC'!J56-1</f>
        <v>8.8398676370274432E-2</v>
      </c>
      <c r="K85" s="383">
        <f>K56/'2019-20 CC'!K56-1</f>
        <v>-6.247424930655554E-3</v>
      </c>
      <c r="L85" s="383">
        <f>L56/'2019-20 CC'!L56-1</f>
        <v>1.3096430312032226E-2</v>
      </c>
      <c r="M85" s="383">
        <f>M56/'2019-20 CC'!M56-1</f>
        <v>3.2415192641414681E-2</v>
      </c>
      <c r="N85" s="383">
        <f>N56/'2019-20 CC'!N56-1</f>
        <v>3.5198434934460066E-2</v>
      </c>
      <c r="O85" s="383">
        <f>O56/'2019-20 CC'!O56-1</f>
        <v>2.1964481091741206E-2</v>
      </c>
      <c r="P85" s="383">
        <f>P56/'2019-20 CC'!P56-1</f>
        <v>4.0022429604887222E-2</v>
      </c>
    </row>
    <row r="86" spans="2:16" s="6" customFormat="1">
      <c r="B86" s="42" t="s">
        <v>65</v>
      </c>
      <c r="C86" s="384">
        <f>C57/'2019-20 CC'!C57-1</f>
        <v>-1.0440562451782265E-2</v>
      </c>
      <c r="D86" s="384">
        <f>D57/'2019-20 CC'!D57-1</f>
        <v>-2.1257526291204365E-2</v>
      </c>
      <c r="E86" s="384">
        <f>E57/'2019-20 CC'!E57-1</f>
        <v>7.0084562531288475E-2</v>
      </c>
      <c r="F86" s="384">
        <f>F57/'2019-20 CC'!F57-1</f>
        <v>3.8785123789125464E-2</v>
      </c>
      <c r="G86" s="384">
        <f>G57/'2019-20 CC'!G57-1</f>
        <v>1.3986675931849657E-3</v>
      </c>
      <c r="H86" s="384">
        <f>H57/'2019-20 CC'!H57-1</f>
        <v>0.12456691748739579</v>
      </c>
      <c r="I86" s="384">
        <f>I57/'2019-20 CC'!I57-1</f>
        <v>-7.8133159758001502E-3</v>
      </c>
      <c r="J86" s="384">
        <f>J57/'2019-20 CC'!J57-1</f>
        <v>9.3754726482374373E-2</v>
      </c>
      <c r="K86" s="384">
        <f>K57/'2019-20 CC'!K57-1</f>
        <v>2.1541317054457609E-2</v>
      </c>
      <c r="L86" s="384">
        <f>L57/'2019-20 CC'!L57-1</f>
        <v>8.8224022736012042E-3</v>
      </c>
      <c r="M86" s="384">
        <f>M57/'2019-20 CC'!M57-1</f>
        <v>3.2246238226469881E-3</v>
      </c>
      <c r="N86" s="384">
        <f>N57/'2019-20 CC'!N57-1</f>
        <v>7.8332500837471342E-2</v>
      </c>
      <c r="O86" s="384">
        <f>O57/'2019-20 CC'!O57-1</f>
        <v>1.401957003469656E-2</v>
      </c>
      <c r="P86" s="384">
        <f>P57/'2019-20 CC'!P57-1</f>
        <v>3.1665062786408793E-2</v>
      </c>
    </row>
    <row r="87" spans="2:16" s="6" customFormat="1">
      <c r="B87" s="7"/>
    </row>
    <row r="88" spans="2:16" s="6" customFormat="1">
      <c r="B88" s="7"/>
    </row>
    <row r="89" spans="2:16" s="6" customFormat="1">
      <c r="B89" s="7"/>
    </row>
    <row r="90" spans="2:16" s="6" customFormat="1">
      <c r="B90" s="7"/>
    </row>
    <row r="91" spans="2:16" s="6" customFormat="1">
      <c r="B91" s="7"/>
    </row>
    <row r="92" spans="2:16" s="6" customFormat="1">
      <c r="B92" s="7"/>
    </row>
    <row r="93" spans="2:16" s="6" customFormat="1">
      <c r="B93" s="7"/>
    </row>
    <row r="94" spans="2:16" s="6" customFormat="1">
      <c r="B94" s="7"/>
    </row>
    <row r="95" spans="2:16" s="6" customFormat="1">
      <c r="B95" s="7"/>
    </row>
    <row r="96" spans="2:16" s="6" customFormat="1">
      <c r="B96" s="7"/>
    </row>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sheetData>
  <mergeCells count="1">
    <mergeCell ref="B2:O2"/>
  </mergeCells>
  <conditionalFormatting sqref="C46:P56 C60:P70">
    <cfRule type="cellIs" dxfId="22" priority="5" stopIfTrue="1" operator="equal">
      <formula>0</formula>
    </cfRule>
  </conditionalFormatting>
  <conditionalFormatting sqref="Q35:Q37 R30 P32:P38 P39:Q43 C52:P52">
    <cfRule type="cellIs" dxfId="21" priority="6" stopIfTrue="1" operator="equal">
      <formula>"NA"</formula>
    </cfRule>
  </conditionalFormatting>
  <conditionalFormatting sqref="C60:C70">
    <cfRule type="colorScale" priority="7">
      <colorScale>
        <cfvo type="min"/>
        <cfvo type="percentile" val="50"/>
        <cfvo type="max"/>
        <color rgb="FFF8696B"/>
        <color rgb="FFFFEB84"/>
        <color rgb="FF63BE7B"/>
      </colorScale>
    </cfRule>
  </conditionalFormatting>
  <conditionalFormatting sqref="D60:D70">
    <cfRule type="colorScale" priority="8">
      <colorScale>
        <cfvo type="min"/>
        <cfvo type="percentile" val="50"/>
        <cfvo type="max"/>
        <color rgb="FFF8696B"/>
        <color rgb="FFFFEB84"/>
        <color rgb="FF63BE7B"/>
      </colorScale>
    </cfRule>
  </conditionalFormatting>
  <conditionalFormatting sqref="E60:E70">
    <cfRule type="colorScale" priority="9">
      <colorScale>
        <cfvo type="min"/>
        <cfvo type="percentile" val="50"/>
        <cfvo type="max"/>
        <color rgb="FFF8696B"/>
        <color rgb="FFFFEB84"/>
        <color rgb="FF63BE7B"/>
      </colorScale>
    </cfRule>
  </conditionalFormatting>
  <conditionalFormatting sqref="F60:F70">
    <cfRule type="colorScale" priority="10">
      <colorScale>
        <cfvo type="min"/>
        <cfvo type="percentile" val="50"/>
        <cfvo type="max"/>
        <color rgb="FFF8696B"/>
        <color rgb="FFFFEB84"/>
        <color rgb="FF63BE7B"/>
      </colorScale>
    </cfRule>
  </conditionalFormatting>
  <conditionalFormatting sqref="G60:G70">
    <cfRule type="colorScale" priority="11">
      <colorScale>
        <cfvo type="min"/>
        <cfvo type="percentile" val="50"/>
        <cfvo type="max"/>
        <color rgb="FFF8696B"/>
        <color rgb="FFFFEB84"/>
        <color rgb="FF63BE7B"/>
      </colorScale>
    </cfRule>
  </conditionalFormatting>
  <conditionalFormatting sqref="H60:H70">
    <cfRule type="colorScale" priority="12">
      <colorScale>
        <cfvo type="min"/>
        <cfvo type="percentile" val="50"/>
        <cfvo type="max"/>
        <color rgb="FFF8696B"/>
        <color rgb="FFFFEB84"/>
        <color rgb="FF63BE7B"/>
      </colorScale>
    </cfRule>
  </conditionalFormatting>
  <conditionalFormatting sqref="I60:I70">
    <cfRule type="colorScale" priority="13">
      <colorScale>
        <cfvo type="min"/>
        <cfvo type="percentile" val="50"/>
        <cfvo type="max"/>
        <color rgb="FFF8696B"/>
        <color rgb="FFFFEB84"/>
        <color rgb="FF63BE7B"/>
      </colorScale>
    </cfRule>
  </conditionalFormatting>
  <conditionalFormatting sqref="J60:J70">
    <cfRule type="colorScale" priority="14">
      <colorScale>
        <cfvo type="min"/>
        <cfvo type="percentile" val="50"/>
        <cfvo type="max"/>
        <color rgb="FFF8696B"/>
        <color rgb="FFFFEB84"/>
        <color rgb="FF63BE7B"/>
      </colorScale>
    </cfRule>
  </conditionalFormatting>
  <conditionalFormatting sqref="K60:K70">
    <cfRule type="colorScale" priority="15">
      <colorScale>
        <cfvo type="min"/>
        <cfvo type="percentile" val="50"/>
        <cfvo type="max"/>
        <color rgb="FFF8696B"/>
        <color rgb="FFFFEB84"/>
        <color rgb="FF63BE7B"/>
      </colorScale>
    </cfRule>
  </conditionalFormatting>
  <conditionalFormatting sqref="L60:L70">
    <cfRule type="colorScale" priority="16">
      <colorScale>
        <cfvo type="min"/>
        <cfvo type="percentile" val="50"/>
        <cfvo type="max"/>
        <color rgb="FFF8696B"/>
        <color rgb="FFFFEB84"/>
        <color rgb="FF63BE7B"/>
      </colorScale>
    </cfRule>
  </conditionalFormatting>
  <conditionalFormatting sqref="M60:M70">
    <cfRule type="colorScale" priority="17">
      <colorScale>
        <cfvo type="min"/>
        <cfvo type="percentile" val="50"/>
        <cfvo type="max"/>
        <color rgb="FFF8696B"/>
        <color rgb="FFFFEB84"/>
        <color rgb="FF63BE7B"/>
      </colorScale>
    </cfRule>
  </conditionalFormatting>
  <conditionalFormatting sqref="N60:N70">
    <cfRule type="colorScale" priority="18">
      <colorScale>
        <cfvo type="min"/>
        <cfvo type="percentile" val="50"/>
        <cfvo type="max"/>
        <color rgb="FFF8696B"/>
        <color rgb="FFFFEB84"/>
        <color rgb="FF63BE7B"/>
      </colorScale>
    </cfRule>
  </conditionalFormatting>
  <conditionalFormatting sqref="O60:O70">
    <cfRule type="colorScale" priority="19">
      <colorScale>
        <cfvo type="min"/>
        <cfvo type="percentile" val="50"/>
        <cfvo type="max"/>
        <color rgb="FFF8696B"/>
        <color rgb="FFFFEB84"/>
        <color rgb="FF63BE7B"/>
      </colorScale>
    </cfRule>
  </conditionalFormatting>
  <conditionalFormatting sqref="P60:P70">
    <cfRule type="colorScale" priority="20">
      <colorScale>
        <cfvo type="min"/>
        <cfvo type="percentile" val="50"/>
        <cfvo type="max"/>
        <color rgb="FFF8696B"/>
        <color rgb="FFFFEB84"/>
        <color rgb="FF63BE7B"/>
      </colorScale>
    </cfRule>
  </conditionalFormatting>
  <conditionalFormatting sqref="C40:O42">
    <cfRule type="cellIs" dxfId="20" priority="4" stopIfTrue="1" operator="equal">
      <formula>"NA"</formula>
    </cfRule>
  </conditionalFormatting>
  <conditionalFormatting sqref="C32:O39">
    <cfRule type="cellIs" dxfId="19" priority="3" stopIfTrue="1" operator="equal">
      <formula>"NA"</formula>
    </cfRule>
  </conditionalFormatting>
  <conditionalFormatting sqref="C75:P86">
    <cfRule type="cellIs" dxfId="18" priority="1" stopIfTrue="1" operator="equal">
      <formula>0</formula>
    </cfRule>
  </conditionalFormatting>
  <conditionalFormatting sqref="C81:P81">
    <cfRule type="cellIs" dxfId="17" priority="2" stopIfTrue="1" operator="equal">
      <formula>"NA"</formula>
    </cfRule>
  </conditionalFormatting>
  <pageMargins left="0.5" right="0.5" top="0.5" bottom="0.5" header="0" footer="0"/>
  <pageSetup paperSize="5" scale="54"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tint="0.59999389629810485"/>
  </sheetPr>
  <dimension ref="A2:V317"/>
  <sheetViews>
    <sheetView view="pageBreakPreview" zoomScale="60" zoomScaleNormal="100" workbookViewId="0">
      <selection activeCell="C65" sqref="C65"/>
    </sheetView>
  </sheetViews>
  <sheetFormatPr defaultColWidth="9.140625" defaultRowHeight="18"/>
  <cols>
    <col min="1" max="1" width="11.140625" style="50" bestFit="1" customWidth="1"/>
    <col min="2" max="2" width="58.7109375" style="79" bestFit="1" customWidth="1"/>
    <col min="3" max="3" width="16.7109375" style="50" customWidth="1"/>
    <col min="4" max="4" width="17.85546875" style="50" bestFit="1" customWidth="1"/>
    <col min="5" max="6" width="18.42578125" style="50" bestFit="1" customWidth="1"/>
    <col min="7" max="7" width="19" style="50" bestFit="1" customWidth="1"/>
    <col min="8" max="8" width="18.140625" style="50" bestFit="1" customWidth="1"/>
    <col min="9" max="9" width="19" style="50" bestFit="1" customWidth="1"/>
    <col min="10" max="11" width="19.28515625" style="50" bestFit="1" customWidth="1"/>
    <col min="12" max="12" width="19.140625" style="83" bestFit="1" customWidth="1"/>
    <col min="13" max="13" width="18.42578125" style="49" customWidth="1"/>
    <col min="14" max="14" width="21.140625" style="50" bestFit="1" customWidth="1"/>
    <col min="15" max="15" width="58.7109375" style="50" bestFit="1" customWidth="1"/>
    <col min="16" max="16" width="16.85546875" style="50" customWidth="1"/>
    <col min="17" max="18" width="19.28515625" style="50" bestFit="1" customWidth="1"/>
    <col min="19" max="20" width="11.28515625" style="50" customWidth="1"/>
    <col min="21" max="22" width="13.5703125" style="50" bestFit="1" customWidth="1"/>
    <col min="23" max="24" width="13.42578125" style="50" bestFit="1" customWidth="1"/>
    <col min="25" max="16384" width="9.140625" style="50"/>
  </cols>
  <sheetData>
    <row r="2" spans="1:14" s="47" customFormat="1" ht="31.5">
      <c r="B2" s="464" t="s">
        <v>173</v>
      </c>
      <c r="C2" s="465"/>
      <c r="D2" s="465"/>
      <c r="E2" s="465"/>
      <c r="F2" s="465"/>
      <c r="G2" s="465"/>
      <c r="H2" s="465"/>
      <c r="I2" s="465"/>
      <c r="J2" s="465"/>
      <c r="K2" s="466"/>
      <c r="L2" s="48"/>
      <c r="M2" s="49"/>
    </row>
    <row r="4" spans="1:14">
      <c r="A4" s="50" t="s">
        <v>14</v>
      </c>
      <c r="B4" s="9" t="s">
        <v>170</v>
      </c>
      <c r="C4" s="10" t="s">
        <v>0</v>
      </c>
      <c r="D4" s="10" t="s">
        <v>1</v>
      </c>
      <c r="E4" s="10" t="s">
        <v>2</v>
      </c>
      <c r="F4" s="10" t="s">
        <v>3</v>
      </c>
      <c r="G4" s="10" t="s">
        <v>4</v>
      </c>
      <c r="H4" s="10" t="s">
        <v>5</v>
      </c>
      <c r="I4" s="10" t="s">
        <v>6</v>
      </c>
      <c r="J4" s="10" t="s">
        <v>7</v>
      </c>
      <c r="K4" s="10" t="s">
        <v>8</v>
      </c>
      <c r="L4" s="10" t="s">
        <v>89</v>
      </c>
      <c r="M4" s="10" t="s">
        <v>90</v>
      </c>
    </row>
    <row r="5" spans="1:14">
      <c r="B5" s="7" t="s">
        <v>72</v>
      </c>
      <c r="C5" s="16">
        <f>AVERAGE('Univ Data'!$O$4:$Q$4)</f>
        <v>1339.3999999999999</v>
      </c>
      <c r="D5" s="16">
        <f>AVERAGE('Univ Data'!$O$20:$Q$20)</f>
        <v>2355.7999999999997</v>
      </c>
      <c r="E5" s="16">
        <f>AVERAGE('Univ Data'!$O$36:$Q$36)</f>
        <v>1942.0666666666666</v>
      </c>
      <c r="F5" s="16">
        <f>AVERAGE('Univ Data'!$O$52:$Q$52)</f>
        <v>2255.6</v>
      </c>
      <c r="G5" s="16">
        <f>AVERAGE('Univ Data'!$O$68:$Q$68)</f>
        <v>3865.0666666666671</v>
      </c>
      <c r="H5" s="16">
        <f>AVERAGE('Univ Data'!$O$84:$Q$84)</f>
        <v>2375.4</v>
      </c>
      <c r="I5" s="16">
        <f>AVERAGE('Univ Data'!$O$100:$Q$100)</f>
        <v>1409.0666666666668</v>
      </c>
      <c r="J5" s="16">
        <f>AVERAGE('Univ Data'!$O$116:$Q$116)</f>
        <v>3403.3333333333335</v>
      </c>
      <c r="K5" s="16">
        <f>AVERAGE('Univ Data'!$O$132:$Q$132)</f>
        <v>5407.2666666666673</v>
      </c>
      <c r="L5" s="11">
        <f>SUM(C5:K5)</f>
        <v>24353</v>
      </c>
      <c r="M5" s="11">
        <f>AVERAGE(C5:K5)</f>
        <v>2705.8888888888887</v>
      </c>
      <c r="N5" s="51"/>
    </row>
    <row r="6" spans="1:14">
      <c r="B6" s="7" t="s">
        <v>73</v>
      </c>
      <c r="C6" s="11">
        <f>AVERAGE('Univ Data'!$O$5:$Q$5)</f>
        <v>1365.4666666666665</v>
      </c>
      <c r="D6" s="11">
        <f>AVERAGE('Univ Data'!$O$21:$Q$21)</f>
        <v>2156.2000000000003</v>
      </c>
      <c r="E6" s="11">
        <f>AVERAGE('Univ Data'!$O$37:$Q$37)</f>
        <v>2207.1333333333332</v>
      </c>
      <c r="F6" s="11">
        <f>AVERAGE('Univ Data'!$O$53:$Q$53)</f>
        <v>2273.5333333333333</v>
      </c>
      <c r="G6" s="11">
        <f>AVERAGE('Univ Data'!$O$69:$Q$69)</f>
        <v>4442.5333333333338</v>
      </c>
      <c r="H6" s="11">
        <f>AVERAGE('Univ Data'!$O$85:$Q$85)</f>
        <v>2467.1333333333332</v>
      </c>
      <c r="I6" s="11">
        <f>AVERAGE('Univ Data'!$O$101:$Q$101)</f>
        <v>1411.2</v>
      </c>
      <c r="J6" s="11">
        <f>AVERAGE('Univ Data'!$O$117:$Q$117)</f>
        <v>3720.2666666666664</v>
      </c>
      <c r="K6" s="11">
        <f>AVERAGE('Univ Data'!$O$133:$Q$133)</f>
        <v>5750.2</v>
      </c>
      <c r="L6" s="11">
        <f t="shared" ref="L6:L41" si="0">SUM(C6:K6)</f>
        <v>25793.666666666668</v>
      </c>
      <c r="M6" s="11">
        <f t="shared" ref="M6:M13" si="1">AVERAGE(C6:K6)</f>
        <v>2865.962962962963</v>
      </c>
      <c r="N6" s="51"/>
    </row>
    <row r="7" spans="1:14">
      <c r="B7" s="7" t="s">
        <v>74</v>
      </c>
      <c r="C7" s="11">
        <f>AVERAGE('Univ Data'!$O$6:$Q$6)</f>
        <v>1629.4666666666665</v>
      </c>
      <c r="D7" s="11">
        <f>AVERAGE('Univ Data'!$O$22:$Q$22)</f>
        <v>2396.6</v>
      </c>
      <c r="E7" s="11">
        <f>AVERAGE('Univ Data'!$O$38:$Q$38)</f>
        <v>2781.9333333333329</v>
      </c>
      <c r="F7" s="11">
        <f>AVERAGE('Univ Data'!$O$54:$Q$54)</f>
        <v>2731.2666666666664</v>
      </c>
      <c r="G7" s="11">
        <f>AVERAGE('Univ Data'!$O$70:$Q$70)</f>
        <v>5685.2666666666673</v>
      </c>
      <c r="H7" s="11">
        <f>AVERAGE('Univ Data'!$O$86:$Q$86)</f>
        <v>3249.5333333333333</v>
      </c>
      <c r="I7" s="11">
        <f>AVERAGE('Univ Data'!$O$102:$Q$102)</f>
        <v>1559.9333333333334</v>
      </c>
      <c r="J7" s="11">
        <f>AVERAGE('Univ Data'!$O$118:$Q$118)</f>
        <v>4302.666666666667</v>
      </c>
      <c r="K7" s="11">
        <f>AVERAGE('Univ Data'!$O$134:$Q$134)</f>
        <v>6091.8</v>
      </c>
      <c r="L7" s="11">
        <f t="shared" si="0"/>
        <v>30428.466666666667</v>
      </c>
      <c r="M7" s="11">
        <f t="shared" si="1"/>
        <v>3380.9407407407407</v>
      </c>
      <c r="N7" s="51"/>
    </row>
    <row r="8" spans="1:14">
      <c r="B8" s="7" t="s">
        <v>10</v>
      </c>
      <c r="C8" s="11">
        <f>AVERAGE('Univ Data'!$O$7:$Q$7)</f>
        <v>1835.6000000000001</v>
      </c>
      <c r="D8" s="11">
        <f>AVERAGE('Univ Data'!$O$23:$Q$23)</f>
        <v>3255.3666666666668</v>
      </c>
      <c r="E8" s="11">
        <f>AVERAGE('Univ Data'!$O$39:$Q$39)</f>
        <v>3179.6666666666665</v>
      </c>
      <c r="F8" s="11">
        <f>AVERAGE('Univ Data'!$O$55:$Q$55)</f>
        <v>3012.5</v>
      </c>
      <c r="G8" s="11">
        <f>AVERAGE('Univ Data'!$O$71:$Q$71)</f>
        <v>6589</v>
      </c>
      <c r="H8" s="11">
        <f>AVERAGE('Univ Data'!$O$87:$Q$87)</f>
        <v>3753.2333333333336</v>
      </c>
      <c r="I8" s="11">
        <f>AVERAGE('Univ Data'!$O$103:$Q$103)</f>
        <v>1909.0333333333335</v>
      </c>
      <c r="J8" s="11">
        <f>AVERAGE('Univ Data'!$O$119:$Q$119)</f>
        <v>5045.6333333333332</v>
      </c>
      <c r="K8" s="11">
        <f>AVERAGE('Univ Data'!$O$135:$Q$135)</f>
        <v>6468.1333333333341</v>
      </c>
      <c r="L8" s="11">
        <f t="shared" si="0"/>
        <v>35048.166666666664</v>
      </c>
      <c r="M8" s="11">
        <f t="shared" si="1"/>
        <v>3894.2407407407404</v>
      </c>
      <c r="N8" s="51"/>
    </row>
    <row r="9" spans="1:14">
      <c r="B9" s="52" t="s">
        <v>11</v>
      </c>
      <c r="C9" s="11">
        <f>AVERAGE('Univ Data'!$O$8:$Q$8)</f>
        <v>104.33333333333333</v>
      </c>
      <c r="D9" s="11">
        <f>AVERAGE('Univ Data'!$O$24:$Q$24)</f>
        <v>369.33333333333331</v>
      </c>
      <c r="E9" s="11">
        <f>AVERAGE('Univ Data'!$O$40:$Q$40)</f>
        <v>385.33333333333331</v>
      </c>
      <c r="F9" s="11">
        <f>AVERAGE('Univ Data'!$O$56:$Q$56)</f>
        <v>385</v>
      </c>
      <c r="G9" s="11">
        <f>AVERAGE('Univ Data'!$O$72:$Q$72)</f>
        <v>806.66666666666663</v>
      </c>
      <c r="H9" s="11">
        <f>AVERAGE('Univ Data'!$O$88:$Q$88)</f>
        <v>688.33333333333337</v>
      </c>
      <c r="I9" s="11">
        <f>AVERAGE('Univ Data'!$O$104:$Q$104)</f>
        <v>382.33333333333331</v>
      </c>
      <c r="J9" s="11">
        <f>AVERAGE('Univ Data'!$O$120:$Q$120)</f>
        <v>958.33333333333337</v>
      </c>
      <c r="K9" s="11">
        <f>AVERAGE('Univ Data'!$O$136:$Q$136)</f>
        <v>1531.3333333333333</v>
      </c>
      <c r="L9" s="11">
        <f t="shared" si="0"/>
        <v>5611</v>
      </c>
      <c r="M9" s="11">
        <f t="shared" si="1"/>
        <v>623.44444444444446</v>
      </c>
      <c r="N9" s="51"/>
    </row>
    <row r="10" spans="1:14">
      <c r="B10" s="52" t="s">
        <v>12</v>
      </c>
      <c r="C10" s="131">
        <f>AVERAGE('Univ Data'!$O$9:$Q$9)</f>
        <v>0</v>
      </c>
      <c r="D10" s="131">
        <f>AVERAGE('Univ Data'!$O$25:$Q$25)</f>
        <v>0</v>
      </c>
      <c r="E10" s="11">
        <f>AVERAGE('Univ Data'!$O$41:$Q$41)</f>
        <v>22.333333333333332</v>
      </c>
      <c r="F10" s="11">
        <f>AVERAGE('Univ Data'!$O$57:$Q$57)</f>
        <v>77.666666666666671</v>
      </c>
      <c r="G10" s="11">
        <f>AVERAGE('Univ Data'!$O$73:$Q$73)</f>
        <v>58.333333333333336</v>
      </c>
      <c r="H10" s="11">
        <f>AVERAGE('Univ Data'!$O$89:$Q$89)</f>
        <v>140.66666666666666</v>
      </c>
      <c r="I10" s="11">
        <f>AVERAGE('Univ Data'!$O$105:$Q$105)</f>
        <v>74.333333333333329</v>
      </c>
      <c r="J10" s="11">
        <f>AVERAGE('Univ Data'!$O$121:$Q$121)</f>
        <v>254.66666666666666</v>
      </c>
      <c r="K10" s="11">
        <f>AVERAGE('Univ Data'!$O$137:$Q$137)</f>
        <v>578.66666666666663</v>
      </c>
      <c r="L10" s="11">
        <f t="shared" si="0"/>
        <v>1206.6666666666665</v>
      </c>
      <c r="M10" s="11">
        <f t="shared" si="1"/>
        <v>134.07407407407405</v>
      </c>
      <c r="N10" s="51"/>
    </row>
    <row r="11" spans="1:14">
      <c r="B11" s="7" t="s">
        <v>152</v>
      </c>
      <c r="C11" s="11">
        <f>AVERAGE('Univ Data'!$N$10:$P$10)</f>
        <v>4729311.7999999989</v>
      </c>
      <c r="D11" s="11">
        <f>AVERAGE('Univ Data'!$N$26:$P$26)</f>
        <v>3102016.3333333335</v>
      </c>
      <c r="E11" s="11">
        <f>AVERAGE('Univ Data'!$N$42:$P$42)</f>
        <v>14729751.648666665</v>
      </c>
      <c r="F11" s="11">
        <f>AVERAGE('Univ Data'!$N$58:$P$58)</f>
        <v>9395759.416666666</v>
      </c>
      <c r="G11" s="11">
        <f>AVERAGE('Univ Data'!$N$74:$P$74)</f>
        <v>9153853.5133333337</v>
      </c>
      <c r="H11" s="11">
        <f>AVERAGE('Univ Data'!$N$90:$P$90)</f>
        <v>20904701.986666668</v>
      </c>
      <c r="I11" s="11">
        <f>AVERAGE('Univ Data'!$N$106:$P$106)</f>
        <v>35679322.089999996</v>
      </c>
      <c r="J11" s="11">
        <f>AVERAGE('Univ Data'!$N$122:$P$122)</f>
        <v>47535143.036749996</v>
      </c>
      <c r="K11" s="11">
        <f>AVERAGE('Univ Data'!$N$138:$P$138)</f>
        <v>205925558.55999997</v>
      </c>
      <c r="L11" s="11">
        <f t="shared" si="0"/>
        <v>351155418.38541663</v>
      </c>
      <c r="M11" s="11">
        <f t="shared" si="1"/>
        <v>39017268.709490739</v>
      </c>
      <c r="N11" s="51" t="s">
        <v>14</v>
      </c>
    </row>
    <row r="12" spans="1:14">
      <c r="B12" s="52" t="s">
        <v>16</v>
      </c>
      <c r="C12" s="373">
        <f>AVERAGE('Univ Data'!$O$11:$Q$11)</f>
        <v>22.582523139449592</v>
      </c>
      <c r="D12" s="373">
        <f>AVERAGE('Univ Data'!$O$27:$Q$27)</f>
        <v>24.328710856042722</v>
      </c>
      <c r="E12" s="373">
        <f>AVERAGE('Univ Data'!$O$43:$Q$43)</f>
        <v>25.346647489695314</v>
      </c>
      <c r="F12" s="373">
        <f>AVERAGE('Univ Data'!$O$59:$Q$59)</f>
        <v>22.065540392993039</v>
      </c>
      <c r="G12" s="373">
        <f>AVERAGE('Univ Data'!$O$75:$Q$75)</f>
        <v>24.877158660057216</v>
      </c>
      <c r="H12" s="373">
        <f>AVERAGE('Univ Data'!$O$91:$Q$91)</f>
        <v>23.913279764137229</v>
      </c>
      <c r="I12" s="373">
        <f>AVERAGE('Univ Data'!$O$107:$Q$107)</f>
        <v>19.956152066757998</v>
      </c>
      <c r="J12" s="373">
        <f>AVERAGE('Univ Data'!$O$123:$Q$123)</f>
        <v>23.035129428193034</v>
      </c>
      <c r="K12" s="373">
        <f>AVERAGE('Univ Data'!$O$139:$Q$139)</f>
        <v>23.022785925602523</v>
      </c>
      <c r="L12" s="11">
        <f t="shared" si="0"/>
        <v>209.12792772292869</v>
      </c>
      <c r="M12" s="53">
        <f t="shared" si="1"/>
        <v>23.236436413658744</v>
      </c>
      <c r="N12" s="51"/>
    </row>
    <row r="13" spans="1:14">
      <c r="B13" s="54" t="s">
        <v>17</v>
      </c>
      <c r="C13" s="198">
        <f>AVERAGE('Univ Data'!$O$12:$Q$12)*100</f>
        <v>55.965080901655092</v>
      </c>
      <c r="D13" s="198">
        <f>AVERAGE('Univ Data'!$O$28:$Q$28)*100</f>
        <v>49.050983073377012</v>
      </c>
      <c r="E13" s="198">
        <f>AVERAGE('Univ Data'!$O$44:$Q$44)*100</f>
        <v>62.020868890844049</v>
      </c>
      <c r="F13" s="198">
        <f>AVERAGE('Univ Data'!$O$60:$Q$60)*100</f>
        <v>63.603169435142526</v>
      </c>
      <c r="G13" s="198">
        <f>AVERAGE('Univ Data'!$O$76:$Q$76)*100</f>
        <v>51.516004450144059</v>
      </c>
      <c r="H13" s="198">
        <f>AVERAGE('Univ Data'!$O$92:$Q$92)*100</f>
        <v>53.932283805631741</v>
      </c>
      <c r="I13" s="198">
        <f>AVERAGE('Univ Data'!$O$108:$Q$108)*100</f>
        <v>36.163199362516636</v>
      </c>
      <c r="J13" s="198">
        <f>AVERAGE('Univ Data'!$O$124:$Q$124)*100</f>
        <v>53.292919163437581</v>
      </c>
      <c r="K13" s="198">
        <f>AVERAGE('Univ Data'!$O$140:$Q$140)*100</f>
        <v>81.536535698754264</v>
      </c>
      <c r="L13" s="11">
        <f t="shared" si="0"/>
        <v>507.08104478150301</v>
      </c>
      <c r="M13" s="11">
        <f t="shared" si="1"/>
        <v>56.34233830905589</v>
      </c>
      <c r="N13" s="51"/>
    </row>
    <row r="14" spans="1:14">
      <c r="B14" s="55"/>
      <c r="E14" s="50" t="s">
        <v>14</v>
      </c>
      <c r="L14" s="56"/>
    </row>
    <row r="15" spans="1:14">
      <c r="A15" s="23" t="s">
        <v>139</v>
      </c>
      <c r="B15" s="9" t="s">
        <v>171</v>
      </c>
      <c r="C15" s="10" t="s">
        <v>0</v>
      </c>
      <c r="D15" s="10" t="s">
        <v>1</v>
      </c>
      <c r="E15" s="10" t="s">
        <v>2</v>
      </c>
      <c r="F15" s="10" t="s">
        <v>3</v>
      </c>
      <c r="G15" s="10" t="s">
        <v>4</v>
      </c>
      <c r="H15" s="10" t="s">
        <v>5</v>
      </c>
      <c r="I15" s="10" t="s">
        <v>6</v>
      </c>
      <c r="J15" s="10" t="s">
        <v>7</v>
      </c>
      <c r="K15" s="10" t="s">
        <v>8</v>
      </c>
      <c r="L15" s="10" t="s">
        <v>89</v>
      </c>
      <c r="M15" s="10" t="s">
        <v>90</v>
      </c>
    </row>
    <row r="16" spans="1:14">
      <c r="A16" s="57">
        <v>2.5</v>
      </c>
      <c r="B16" s="7" t="s">
        <v>72</v>
      </c>
      <c r="C16" s="58">
        <f>C5/$A16</f>
        <v>535.76</v>
      </c>
      <c r="D16" s="58">
        <f>D5/$A16</f>
        <v>942.31999999999994</v>
      </c>
      <c r="E16" s="58">
        <f>E5/$A16</f>
        <v>776.8266666666666</v>
      </c>
      <c r="F16" s="58">
        <f>F5/$A16</f>
        <v>902.24</v>
      </c>
      <c r="G16" s="58">
        <f>G5/$A16</f>
        <v>1546.0266666666669</v>
      </c>
      <c r="H16" s="58">
        <f t="shared" ref="H16:K16" si="2">H5/$A16</f>
        <v>950.16000000000008</v>
      </c>
      <c r="I16" s="58">
        <f t="shared" si="2"/>
        <v>563.62666666666678</v>
      </c>
      <c r="J16" s="58">
        <f t="shared" si="2"/>
        <v>1361.3333333333335</v>
      </c>
      <c r="K16" s="58">
        <f t="shared" si="2"/>
        <v>2162.9066666666668</v>
      </c>
      <c r="L16" s="11">
        <f>SUM(C16:K16)</f>
        <v>9741.2000000000007</v>
      </c>
      <c r="M16" s="11">
        <f>AVERAGE(C16:K16)</f>
        <v>1082.3555555555556</v>
      </c>
    </row>
    <row r="17" spans="1:21">
      <c r="A17" s="57">
        <v>2</v>
      </c>
      <c r="B17" s="7" t="s">
        <v>73</v>
      </c>
      <c r="C17" s="58">
        <f t="shared" ref="C17:K24" si="3">C6/$A17</f>
        <v>682.73333333333323</v>
      </c>
      <c r="D17" s="58">
        <f t="shared" si="3"/>
        <v>1078.1000000000001</v>
      </c>
      <c r="E17" s="58">
        <f t="shared" si="3"/>
        <v>1103.5666666666666</v>
      </c>
      <c r="F17" s="58">
        <f t="shared" si="3"/>
        <v>1136.7666666666667</v>
      </c>
      <c r="G17" s="58">
        <f t="shared" si="3"/>
        <v>2221.2666666666669</v>
      </c>
      <c r="H17" s="58">
        <f t="shared" si="3"/>
        <v>1233.5666666666666</v>
      </c>
      <c r="I17" s="58">
        <f t="shared" si="3"/>
        <v>705.6</v>
      </c>
      <c r="J17" s="58">
        <f t="shared" si="3"/>
        <v>1860.1333333333332</v>
      </c>
      <c r="K17" s="58">
        <f t="shared" si="3"/>
        <v>2875.1</v>
      </c>
      <c r="L17" s="11">
        <f t="shared" si="0"/>
        <v>12896.833333333334</v>
      </c>
      <c r="M17" s="11">
        <f t="shared" ref="M17:M24" si="4">AVERAGE(C17:K17)</f>
        <v>1432.9814814814815</v>
      </c>
    </row>
    <row r="18" spans="1:21">
      <c r="A18" s="57">
        <v>1.5</v>
      </c>
      <c r="B18" s="7" t="s">
        <v>74</v>
      </c>
      <c r="C18" s="58">
        <f t="shared" si="3"/>
        <v>1086.3111111111109</v>
      </c>
      <c r="D18" s="58">
        <f t="shared" si="3"/>
        <v>1597.7333333333333</v>
      </c>
      <c r="E18" s="58">
        <f t="shared" si="3"/>
        <v>1854.622222222222</v>
      </c>
      <c r="F18" s="58">
        <f t="shared" si="3"/>
        <v>1820.8444444444442</v>
      </c>
      <c r="G18" s="58">
        <f t="shared" si="3"/>
        <v>3790.1777777777784</v>
      </c>
      <c r="H18" s="58">
        <f t="shared" si="3"/>
        <v>2166.3555555555554</v>
      </c>
      <c r="I18" s="58">
        <f t="shared" si="3"/>
        <v>1039.9555555555555</v>
      </c>
      <c r="J18" s="58">
        <f t="shared" si="3"/>
        <v>2868.4444444444448</v>
      </c>
      <c r="K18" s="58">
        <f t="shared" si="3"/>
        <v>4061.2000000000003</v>
      </c>
      <c r="L18" s="11">
        <f t="shared" si="0"/>
        <v>20285.644444444446</v>
      </c>
      <c r="M18" s="11">
        <f t="shared" si="4"/>
        <v>2253.9604938271605</v>
      </c>
    </row>
    <row r="19" spans="1:21">
      <c r="A19" s="57">
        <v>1</v>
      </c>
      <c r="B19" s="7" t="s">
        <v>10</v>
      </c>
      <c r="C19" s="58">
        <f t="shared" si="3"/>
        <v>1835.6000000000001</v>
      </c>
      <c r="D19" s="58">
        <f t="shared" si="3"/>
        <v>3255.3666666666668</v>
      </c>
      <c r="E19" s="58">
        <f t="shared" si="3"/>
        <v>3179.6666666666665</v>
      </c>
      <c r="F19" s="58">
        <f t="shared" si="3"/>
        <v>3012.5</v>
      </c>
      <c r="G19" s="58">
        <f t="shared" si="3"/>
        <v>6589</v>
      </c>
      <c r="H19" s="58">
        <f t="shared" si="3"/>
        <v>3753.2333333333336</v>
      </c>
      <c r="I19" s="58">
        <f t="shared" si="3"/>
        <v>1909.0333333333335</v>
      </c>
      <c r="J19" s="58">
        <f t="shared" si="3"/>
        <v>5045.6333333333332</v>
      </c>
      <c r="K19" s="58">
        <f t="shared" si="3"/>
        <v>6468.1333333333341</v>
      </c>
      <c r="L19" s="11">
        <f t="shared" si="0"/>
        <v>35048.166666666664</v>
      </c>
      <c r="M19" s="11">
        <f t="shared" si="4"/>
        <v>3894.2407407407404</v>
      </c>
    </row>
    <row r="20" spans="1:21">
      <c r="A20" s="57">
        <v>0.3</v>
      </c>
      <c r="B20" s="52" t="s">
        <v>11</v>
      </c>
      <c r="C20" s="58">
        <f t="shared" si="3"/>
        <v>347.77777777777777</v>
      </c>
      <c r="D20" s="58">
        <f t="shared" si="3"/>
        <v>1231.1111111111111</v>
      </c>
      <c r="E20" s="58">
        <f t="shared" si="3"/>
        <v>1284.4444444444443</v>
      </c>
      <c r="F20" s="58">
        <f t="shared" si="3"/>
        <v>1283.3333333333335</v>
      </c>
      <c r="G20" s="58">
        <f t="shared" si="3"/>
        <v>2688.8888888888887</v>
      </c>
      <c r="H20" s="58">
        <f t="shared" si="3"/>
        <v>2294.4444444444448</v>
      </c>
      <c r="I20" s="58">
        <f t="shared" si="3"/>
        <v>1274.4444444444443</v>
      </c>
      <c r="J20" s="58">
        <f t="shared" si="3"/>
        <v>3194.4444444444448</v>
      </c>
      <c r="K20" s="58">
        <f t="shared" si="3"/>
        <v>5104.4444444444443</v>
      </c>
      <c r="L20" s="11">
        <f t="shared" si="0"/>
        <v>18703.333333333336</v>
      </c>
      <c r="M20" s="11">
        <f t="shared" si="4"/>
        <v>2078.1481481481483</v>
      </c>
    </row>
    <row r="21" spans="1:21">
      <c r="A21" s="57">
        <v>0.05</v>
      </c>
      <c r="B21" s="52" t="s">
        <v>12</v>
      </c>
      <c r="C21" s="131">
        <f t="shared" si="3"/>
        <v>0</v>
      </c>
      <c r="D21" s="131">
        <f t="shared" si="3"/>
        <v>0</v>
      </c>
      <c r="E21" s="58">
        <f t="shared" si="3"/>
        <v>446.66666666666663</v>
      </c>
      <c r="F21" s="58">
        <f t="shared" si="3"/>
        <v>1553.3333333333333</v>
      </c>
      <c r="G21" s="58">
        <f t="shared" si="3"/>
        <v>1166.6666666666667</v>
      </c>
      <c r="H21" s="58">
        <f t="shared" si="3"/>
        <v>2813.333333333333</v>
      </c>
      <c r="I21" s="58">
        <f t="shared" si="3"/>
        <v>1486.6666666666665</v>
      </c>
      <c r="J21" s="58">
        <f t="shared" si="3"/>
        <v>5093.333333333333</v>
      </c>
      <c r="K21" s="58">
        <f t="shared" si="3"/>
        <v>11573.333333333332</v>
      </c>
      <c r="L21" s="11">
        <f t="shared" si="0"/>
        <v>24133.333333333332</v>
      </c>
      <c r="M21" s="11">
        <f t="shared" si="4"/>
        <v>2681.4814814814813</v>
      </c>
    </row>
    <row r="22" spans="1:21">
      <c r="A22" s="205">
        <v>15000</v>
      </c>
      <c r="B22" s="7" t="s">
        <v>152</v>
      </c>
      <c r="C22" s="58">
        <f t="shared" si="3"/>
        <v>315.28745333333325</v>
      </c>
      <c r="D22" s="58">
        <f t="shared" si="3"/>
        <v>206.8010888888889</v>
      </c>
      <c r="E22" s="58">
        <f t="shared" si="3"/>
        <v>981.98344324444429</v>
      </c>
      <c r="F22" s="58">
        <f t="shared" si="3"/>
        <v>626.38396111111103</v>
      </c>
      <c r="G22" s="58">
        <f t="shared" si="3"/>
        <v>610.25690088888894</v>
      </c>
      <c r="H22" s="58">
        <f t="shared" si="3"/>
        <v>1393.6467991111112</v>
      </c>
      <c r="I22" s="58">
        <f t="shared" si="3"/>
        <v>2378.6214726666663</v>
      </c>
      <c r="J22" s="58">
        <f t="shared" si="3"/>
        <v>3169.0095357833329</v>
      </c>
      <c r="K22" s="58">
        <f t="shared" si="3"/>
        <v>13728.370570666664</v>
      </c>
      <c r="L22" s="11">
        <f t="shared" si="0"/>
        <v>23410.36122569444</v>
      </c>
      <c r="M22" s="11">
        <f t="shared" si="4"/>
        <v>2601.1512472993822</v>
      </c>
    </row>
    <row r="23" spans="1:21">
      <c r="A23" s="57">
        <v>0.02</v>
      </c>
      <c r="B23" s="52" t="s">
        <v>16</v>
      </c>
      <c r="C23" s="58">
        <f t="shared" si="3"/>
        <v>1129.1261569724795</v>
      </c>
      <c r="D23" s="58">
        <f t="shared" si="3"/>
        <v>1216.4355428021361</v>
      </c>
      <c r="E23" s="58">
        <f t="shared" si="3"/>
        <v>1267.3323744847658</v>
      </c>
      <c r="F23" s="58">
        <f t="shared" si="3"/>
        <v>1103.2770196496519</v>
      </c>
      <c r="G23" s="58">
        <f t="shared" si="3"/>
        <v>1243.8579330028608</v>
      </c>
      <c r="H23" s="58">
        <f t="shared" si="3"/>
        <v>1195.6639882068614</v>
      </c>
      <c r="I23" s="58">
        <f t="shared" si="3"/>
        <v>997.80760333789988</v>
      </c>
      <c r="J23" s="58">
        <f t="shared" si="3"/>
        <v>1151.7564714096518</v>
      </c>
      <c r="K23" s="58">
        <f t="shared" si="3"/>
        <v>1151.1392962801262</v>
      </c>
      <c r="L23" s="11">
        <f t="shared" si="0"/>
        <v>10456.396386146433</v>
      </c>
      <c r="M23" s="11">
        <f t="shared" si="4"/>
        <v>1161.821820682937</v>
      </c>
    </row>
    <row r="24" spans="1:21">
      <c r="A24" s="57">
        <v>0.01</v>
      </c>
      <c r="B24" s="54" t="s">
        <v>17</v>
      </c>
      <c r="C24" s="59">
        <f t="shared" si="3"/>
        <v>5596.5080901655092</v>
      </c>
      <c r="D24" s="59">
        <f t="shared" si="3"/>
        <v>4905.098307337701</v>
      </c>
      <c r="E24" s="59">
        <f t="shared" si="3"/>
        <v>6202.0868890844049</v>
      </c>
      <c r="F24" s="59">
        <f t="shared" si="3"/>
        <v>6360.3169435142527</v>
      </c>
      <c r="G24" s="59">
        <f t="shared" si="3"/>
        <v>5151.6004450144055</v>
      </c>
      <c r="H24" s="59">
        <f t="shared" si="3"/>
        <v>5393.2283805631741</v>
      </c>
      <c r="I24" s="59">
        <f t="shared" si="3"/>
        <v>3616.3199362516634</v>
      </c>
      <c r="J24" s="59">
        <f t="shared" si="3"/>
        <v>5329.2919163437582</v>
      </c>
      <c r="K24" s="59">
        <f t="shared" si="3"/>
        <v>8153.653569875426</v>
      </c>
      <c r="L24" s="11">
        <f t="shared" si="0"/>
        <v>50708.104478150293</v>
      </c>
      <c r="M24" s="11">
        <f t="shared" si="4"/>
        <v>5634.2338309055885</v>
      </c>
    </row>
    <row r="25" spans="1:21">
      <c r="B25" s="55"/>
      <c r="L25" s="56"/>
    </row>
    <row r="26" spans="1:21">
      <c r="B26" s="60" t="s">
        <v>18</v>
      </c>
      <c r="C26" s="10" t="s">
        <v>0</v>
      </c>
      <c r="D26" s="10" t="s">
        <v>1</v>
      </c>
      <c r="E26" s="10" t="s">
        <v>2</v>
      </c>
      <c r="F26" s="10" t="s">
        <v>3</v>
      </c>
      <c r="G26" s="10" t="s">
        <v>4</v>
      </c>
      <c r="H26" s="10" t="s">
        <v>5</v>
      </c>
      <c r="I26" s="10" t="s">
        <v>6</v>
      </c>
      <c r="J26" s="10" t="s">
        <v>7</v>
      </c>
      <c r="K26" s="10" t="s">
        <v>8</v>
      </c>
      <c r="L26" s="24" t="s">
        <v>84</v>
      </c>
      <c r="M26" s="49" t="s">
        <v>14</v>
      </c>
      <c r="N26" s="61"/>
      <c r="O26" s="61"/>
      <c r="P26" s="62"/>
      <c r="Q26" s="61"/>
      <c r="R26" s="61"/>
      <c r="S26" s="63"/>
      <c r="T26" s="63"/>
      <c r="U26" s="63"/>
    </row>
    <row r="27" spans="1:21">
      <c r="B27" s="7" t="s">
        <v>72</v>
      </c>
      <c r="C27" s="64">
        <v>4.0000000000000008E-2</v>
      </c>
      <c r="D27" s="64">
        <v>0.03</v>
      </c>
      <c r="E27" s="64">
        <v>4.0000000000000008E-2</v>
      </c>
      <c r="F27" s="64">
        <v>4.0000000000000008E-2</v>
      </c>
      <c r="G27" s="64">
        <v>0.03</v>
      </c>
      <c r="H27" s="64">
        <v>0.06</v>
      </c>
      <c r="I27" s="64">
        <v>0.04</v>
      </c>
      <c r="J27" s="65">
        <v>0.03</v>
      </c>
      <c r="K27" s="65">
        <v>0.02</v>
      </c>
      <c r="L27" s="66">
        <f>AVERAGE(C27:K27)</f>
        <v>3.6666666666666674E-2</v>
      </c>
      <c r="M27" s="49" t="s">
        <v>14</v>
      </c>
      <c r="N27" s="67"/>
      <c r="O27" s="67"/>
      <c r="P27" s="67"/>
      <c r="Q27" s="67"/>
      <c r="R27" s="67"/>
      <c r="S27" s="63"/>
      <c r="T27" s="68"/>
      <c r="U27" s="63"/>
    </row>
    <row r="28" spans="1:21">
      <c r="B28" s="7" t="s">
        <v>73</v>
      </c>
      <c r="C28" s="64">
        <v>0.06</v>
      </c>
      <c r="D28" s="64">
        <v>4.4999999999999998E-2</v>
      </c>
      <c r="E28" s="64">
        <v>0.06</v>
      </c>
      <c r="F28" s="64">
        <v>0.06</v>
      </c>
      <c r="G28" s="64">
        <v>4.4999999999999998E-2</v>
      </c>
      <c r="H28" s="64">
        <v>7.4999999999999997E-2</v>
      </c>
      <c r="I28" s="64">
        <v>0.06</v>
      </c>
      <c r="J28" s="65">
        <v>4.4999999999999998E-2</v>
      </c>
      <c r="K28" s="65">
        <v>0.04</v>
      </c>
      <c r="L28" s="66">
        <f t="shared" ref="L28:L36" si="5">AVERAGE(C28:K28)</f>
        <v>5.4444444444444434E-2</v>
      </c>
      <c r="N28" s="67"/>
      <c r="O28" s="67"/>
      <c r="P28" s="67"/>
      <c r="Q28" s="67"/>
      <c r="R28" s="67"/>
      <c r="S28" s="63"/>
      <c r="T28" s="68"/>
      <c r="U28" s="63"/>
    </row>
    <row r="29" spans="1:21">
      <c r="B29" s="7" t="s">
        <v>74</v>
      </c>
      <c r="C29" s="64">
        <v>0.1</v>
      </c>
      <c r="D29" s="64">
        <v>7.4999999999999997E-2</v>
      </c>
      <c r="E29" s="64">
        <v>0.1</v>
      </c>
      <c r="F29" s="64">
        <v>0.1</v>
      </c>
      <c r="G29" s="64">
        <v>7.4999999999999997E-2</v>
      </c>
      <c r="H29" s="64">
        <v>0.09</v>
      </c>
      <c r="I29" s="64">
        <v>0.1</v>
      </c>
      <c r="J29" s="65">
        <v>7.4999999999999997E-2</v>
      </c>
      <c r="K29" s="65">
        <v>6.5000000000000002E-2</v>
      </c>
      <c r="L29" s="66">
        <f t="shared" si="5"/>
        <v>8.666666666666667E-2</v>
      </c>
      <c r="N29" s="67"/>
      <c r="O29" s="67"/>
      <c r="P29" s="67"/>
      <c r="Q29" s="67"/>
      <c r="R29" s="67"/>
      <c r="S29" s="63"/>
      <c r="T29" s="68"/>
      <c r="U29" s="63"/>
    </row>
    <row r="30" spans="1:21">
      <c r="B30" s="7" t="s">
        <v>10</v>
      </c>
      <c r="C30" s="64">
        <v>0.3</v>
      </c>
      <c r="D30" s="64">
        <v>0.27500000000000002</v>
      </c>
      <c r="E30" s="64">
        <v>0.25</v>
      </c>
      <c r="F30" s="64">
        <v>0.25</v>
      </c>
      <c r="G30" s="64">
        <v>0.22500000000000001</v>
      </c>
      <c r="H30" s="64">
        <v>0.2</v>
      </c>
      <c r="I30" s="64">
        <v>0.22500000000000001</v>
      </c>
      <c r="J30" s="65">
        <v>0.22500000000000001</v>
      </c>
      <c r="K30" s="65">
        <v>0.2</v>
      </c>
      <c r="L30" s="66">
        <f t="shared" si="5"/>
        <v>0.23888888888888893</v>
      </c>
      <c r="N30" s="67"/>
      <c r="O30" s="67"/>
      <c r="P30" s="67"/>
      <c r="Q30" s="67"/>
      <c r="R30" s="67"/>
      <c r="S30" s="63"/>
      <c r="T30" s="68"/>
      <c r="U30" s="63"/>
    </row>
    <row r="31" spans="1:21">
      <c r="B31" s="52" t="s">
        <v>11</v>
      </c>
      <c r="C31" s="64">
        <v>0.15</v>
      </c>
      <c r="D31" s="64">
        <v>0.2</v>
      </c>
      <c r="E31" s="64">
        <v>0.15</v>
      </c>
      <c r="F31" s="64">
        <v>0.1</v>
      </c>
      <c r="G31" s="64">
        <v>0.2</v>
      </c>
      <c r="H31" s="64">
        <v>0.15</v>
      </c>
      <c r="I31" s="64">
        <v>0.125</v>
      </c>
      <c r="J31" s="65">
        <v>0.1</v>
      </c>
      <c r="K31" s="65">
        <v>0.1</v>
      </c>
      <c r="L31" s="66">
        <f t="shared" si="5"/>
        <v>0.14166666666666672</v>
      </c>
      <c r="N31" s="67"/>
      <c r="O31" s="67"/>
      <c r="P31" s="67"/>
      <c r="Q31" s="67"/>
      <c r="R31" s="67"/>
      <c r="S31" s="63"/>
      <c r="T31" s="68"/>
      <c r="U31" s="63"/>
    </row>
    <row r="32" spans="1:21">
      <c r="B32" s="52" t="s">
        <v>12</v>
      </c>
      <c r="C32" s="64">
        <v>0</v>
      </c>
      <c r="D32" s="64">
        <v>0</v>
      </c>
      <c r="E32" s="64">
        <v>0.05</v>
      </c>
      <c r="F32" s="64">
        <v>0.05</v>
      </c>
      <c r="G32" s="64">
        <v>7.4999999999999997E-2</v>
      </c>
      <c r="H32" s="64">
        <v>0.15</v>
      </c>
      <c r="I32" s="64">
        <v>7.4999999999999997E-2</v>
      </c>
      <c r="J32" s="65">
        <v>0.15</v>
      </c>
      <c r="K32" s="65">
        <v>0.125</v>
      </c>
      <c r="L32" s="66">
        <f t="shared" si="5"/>
        <v>7.4999999999999997E-2</v>
      </c>
      <c r="N32" s="67"/>
      <c r="O32" s="67"/>
      <c r="P32" s="67"/>
      <c r="Q32" s="67"/>
      <c r="R32" s="67"/>
      <c r="S32" s="63"/>
      <c r="T32" s="68"/>
      <c r="U32" s="63"/>
    </row>
    <row r="33" spans="2:22">
      <c r="B33" s="7" t="s">
        <v>152</v>
      </c>
      <c r="C33" s="64">
        <v>0.05</v>
      </c>
      <c r="D33" s="64">
        <v>0.1</v>
      </c>
      <c r="E33" s="64">
        <v>0.1</v>
      </c>
      <c r="F33" s="64">
        <v>0.1</v>
      </c>
      <c r="G33" s="64">
        <v>0.1</v>
      </c>
      <c r="H33" s="64">
        <v>0.1</v>
      </c>
      <c r="I33" s="64">
        <v>0.15</v>
      </c>
      <c r="J33" s="65">
        <v>0.1</v>
      </c>
      <c r="K33" s="65">
        <v>0.125</v>
      </c>
      <c r="L33" s="66">
        <f t="shared" si="5"/>
        <v>0.10277777777777777</v>
      </c>
      <c r="N33" s="67"/>
      <c r="O33" s="67"/>
      <c r="P33" s="67"/>
      <c r="Q33" s="67"/>
      <c r="R33" s="67"/>
      <c r="S33" s="63"/>
      <c r="T33" s="68"/>
      <c r="U33" s="63"/>
    </row>
    <row r="34" spans="2:22">
      <c r="B34" s="52" t="s">
        <v>16</v>
      </c>
      <c r="C34" s="64">
        <v>0.1</v>
      </c>
      <c r="D34" s="64">
        <v>0.17499999999999999</v>
      </c>
      <c r="E34" s="64">
        <v>0.1</v>
      </c>
      <c r="F34" s="64">
        <v>0.15</v>
      </c>
      <c r="G34" s="64">
        <v>0.1</v>
      </c>
      <c r="H34" s="64">
        <v>7.4999999999999997E-2</v>
      </c>
      <c r="I34" s="64">
        <v>0.125</v>
      </c>
      <c r="J34" s="65">
        <v>0.1</v>
      </c>
      <c r="K34" s="65">
        <v>0.17499999999999999</v>
      </c>
      <c r="L34" s="66">
        <f t="shared" si="5"/>
        <v>0.1222222222222222</v>
      </c>
      <c r="N34" s="67" t="s">
        <v>14</v>
      </c>
      <c r="O34" s="67"/>
      <c r="P34" s="67"/>
      <c r="Q34" s="67"/>
      <c r="R34" s="67"/>
      <c r="S34" s="63"/>
      <c r="T34" s="68"/>
      <c r="U34" s="63"/>
    </row>
    <row r="35" spans="2:22">
      <c r="B35" s="54" t="s">
        <v>17</v>
      </c>
      <c r="C35" s="69">
        <v>0.2</v>
      </c>
      <c r="D35" s="69">
        <v>0.1</v>
      </c>
      <c r="E35" s="69">
        <v>0.15</v>
      </c>
      <c r="F35" s="69">
        <v>0.15</v>
      </c>
      <c r="G35" s="69">
        <v>0.15</v>
      </c>
      <c r="H35" s="69">
        <v>0.1</v>
      </c>
      <c r="I35" s="69">
        <v>0.1</v>
      </c>
      <c r="J35" s="70">
        <v>0.17499999999999999</v>
      </c>
      <c r="K35" s="70">
        <v>0.15</v>
      </c>
      <c r="L35" s="71">
        <f t="shared" si="5"/>
        <v>0.14166666666666666</v>
      </c>
      <c r="N35" s="67"/>
      <c r="O35" s="67"/>
      <c r="P35" s="67"/>
      <c r="Q35" s="67"/>
      <c r="R35" s="67"/>
      <c r="S35" s="63"/>
      <c r="T35" s="68"/>
      <c r="U35" s="63"/>
    </row>
    <row r="36" spans="2:22">
      <c r="B36" s="55"/>
      <c r="C36" s="72">
        <f t="shared" ref="C36:K36" si="6">SUM(C27:C35)</f>
        <v>1</v>
      </c>
      <c r="D36" s="72">
        <f t="shared" si="6"/>
        <v>0.99999999999999989</v>
      </c>
      <c r="E36" s="72">
        <f t="shared" si="6"/>
        <v>1</v>
      </c>
      <c r="F36" s="72">
        <f t="shared" si="6"/>
        <v>1</v>
      </c>
      <c r="G36" s="72">
        <f t="shared" si="6"/>
        <v>0.99999999999999989</v>
      </c>
      <c r="H36" s="72">
        <f t="shared" si="6"/>
        <v>1</v>
      </c>
      <c r="I36" s="72">
        <f t="shared" si="6"/>
        <v>1</v>
      </c>
      <c r="J36" s="72">
        <f t="shared" si="6"/>
        <v>1</v>
      </c>
      <c r="K36" s="72">
        <f t="shared" si="6"/>
        <v>1</v>
      </c>
      <c r="L36" s="72">
        <f t="shared" si="5"/>
        <v>1</v>
      </c>
      <c r="N36" s="67"/>
      <c r="O36" s="67"/>
      <c r="P36" s="67"/>
      <c r="Q36" s="67"/>
      <c r="R36" s="67"/>
      <c r="S36" s="63"/>
      <c r="T36" s="63"/>
      <c r="U36" s="63"/>
    </row>
    <row r="37" spans="2:22">
      <c r="B37" s="55"/>
      <c r="C37" s="73"/>
      <c r="D37" s="73"/>
      <c r="E37" s="73"/>
      <c r="F37" s="73"/>
      <c r="G37" s="73"/>
      <c r="H37" s="73"/>
      <c r="I37" s="73"/>
      <c r="J37" s="73"/>
      <c r="K37" s="73"/>
      <c r="L37" s="56"/>
      <c r="P37" s="50" t="s">
        <v>14</v>
      </c>
    </row>
    <row r="38" spans="2:22">
      <c r="B38" s="60" t="s">
        <v>85</v>
      </c>
      <c r="C38" s="10" t="s">
        <v>0</v>
      </c>
      <c r="D38" s="10" t="s">
        <v>1</v>
      </c>
      <c r="E38" s="10" t="s">
        <v>2</v>
      </c>
      <c r="F38" s="10" t="s">
        <v>3</v>
      </c>
      <c r="G38" s="10" t="s">
        <v>4</v>
      </c>
      <c r="H38" s="10" t="s">
        <v>5</v>
      </c>
      <c r="I38" s="10" t="s">
        <v>6</v>
      </c>
      <c r="J38" s="10" t="s">
        <v>7</v>
      </c>
      <c r="K38" s="10" t="s">
        <v>8</v>
      </c>
      <c r="L38" s="10" t="s">
        <v>89</v>
      </c>
      <c r="M38" s="10" t="s">
        <v>90</v>
      </c>
      <c r="N38" s="74"/>
      <c r="O38" s="74"/>
      <c r="P38" s="74" t="s">
        <v>14</v>
      </c>
      <c r="Q38" s="74"/>
      <c r="R38" s="74"/>
      <c r="S38" s="74"/>
      <c r="T38" s="74"/>
      <c r="U38" s="74"/>
      <c r="V38" s="74"/>
    </row>
    <row r="39" spans="2:22">
      <c r="B39" s="7" t="s">
        <v>72</v>
      </c>
      <c r="C39" s="232">
        <f>C16*C27</f>
        <v>21.430400000000002</v>
      </c>
      <c r="D39" s="232">
        <f t="shared" ref="D39:K39" si="7">D16*D27</f>
        <v>28.269599999999997</v>
      </c>
      <c r="E39" s="232">
        <f t="shared" si="7"/>
        <v>31.073066666666669</v>
      </c>
      <c r="F39" s="232">
        <f t="shared" si="7"/>
        <v>36.089600000000004</v>
      </c>
      <c r="G39" s="232">
        <f t="shared" si="7"/>
        <v>46.380800000000008</v>
      </c>
      <c r="H39" s="232">
        <f t="shared" si="7"/>
        <v>57.009600000000006</v>
      </c>
      <c r="I39" s="232">
        <f t="shared" si="7"/>
        <v>22.545066666666671</v>
      </c>
      <c r="J39" s="232">
        <f t="shared" si="7"/>
        <v>40.840000000000003</v>
      </c>
      <c r="K39" s="232">
        <f t="shared" si="7"/>
        <v>43.258133333333333</v>
      </c>
      <c r="L39" s="11">
        <f>SUM(C39:K39)</f>
        <v>326.89626666666669</v>
      </c>
      <c r="M39" s="11">
        <f>AVERAGE(C39:K39)</f>
        <v>36.321807407407412</v>
      </c>
      <c r="N39" s="75"/>
      <c r="O39" s="75"/>
      <c r="P39" s="75"/>
      <c r="Q39" s="75"/>
      <c r="R39" s="75"/>
      <c r="S39" s="75"/>
      <c r="T39" s="75"/>
      <c r="U39" s="75"/>
      <c r="V39" s="75"/>
    </row>
    <row r="40" spans="2:22">
      <c r="B40" s="7" t="s">
        <v>73</v>
      </c>
      <c r="C40" s="232">
        <f t="shared" ref="C40:K47" si="8">C17*C28</f>
        <v>40.963999999999992</v>
      </c>
      <c r="D40" s="232">
        <f t="shared" si="8"/>
        <v>48.514500000000005</v>
      </c>
      <c r="E40" s="232">
        <f t="shared" si="8"/>
        <v>66.213999999999999</v>
      </c>
      <c r="F40" s="232">
        <f t="shared" si="8"/>
        <v>68.206000000000003</v>
      </c>
      <c r="G40" s="232">
        <f t="shared" si="8"/>
        <v>99.957000000000008</v>
      </c>
      <c r="H40" s="232">
        <f t="shared" si="8"/>
        <v>92.517499999999998</v>
      </c>
      <c r="I40" s="232">
        <f t="shared" si="8"/>
        <v>42.335999999999999</v>
      </c>
      <c r="J40" s="232">
        <f t="shared" si="8"/>
        <v>83.705999999999989</v>
      </c>
      <c r="K40" s="232">
        <f t="shared" si="8"/>
        <v>115.004</v>
      </c>
      <c r="L40" s="11">
        <f t="shared" si="0"/>
        <v>657.41899999999998</v>
      </c>
      <c r="M40" s="11">
        <f t="shared" ref="M40:M48" si="9">AVERAGE(C40:K40)</f>
        <v>73.046555555555557</v>
      </c>
      <c r="N40" s="75"/>
      <c r="O40" s="75"/>
      <c r="P40" s="75"/>
      <c r="Q40" s="75"/>
      <c r="R40" s="75"/>
      <c r="S40" s="75"/>
      <c r="T40" s="75"/>
      <c r="U40" s="75"/>
      <c r="V40" s="75"/>
    </row>
    <row r="41" spans="2:22">
      <c r="B41" s="7" t="s">
        <v>74</v>
      </c>
      <c r="C41" s="232">
        <f t="shared" si="8"/>
        <v>108.6311111111111</v>
      </c>
      <c r="D41" s="232">
        <f t="shared" si="8"/>
        <v>119.83</v>
      </c>
      <c r="E41" s="232">
        <f t="shared" si="8"/>
        <v>185.46222222222221</v>
      </c>
      <c r="F41" s="232">
        <f t="shared" si="8"/>
        <v>182.08444444444444</v>
      </c>
      <c r="G41" s="232">
        <f t="shared" si="8"/>
        <v>284.26333333333338</v>
      </c>
      <c r="H41" s="232">
        <f t="shared" si="8"/>
        <v>194.97199999999998</v>
      </c>
      <c r="I41" s="232">
        <f t="shared" si="8"/>
        <v>103.99555555555555</v>
      </c>
      <c r="J41" s="232">
        <f t="shared" si="8"/>
        <v>215.13333333333335</v>
      </c>
      <c r="K41" s="232">
        <f t="shared" si="8"/>
        <v>263.97800000000001</v>
      </c>
      <c r="L41" s="11">
        <f t="shared" si="0"/>
        <v>1658.3500000000001</v>
      </c>
      <c r="M41" s="11">
        <f t="shared" si="9"/>
        <v>184.26111111111112</v>
      </c>
      <c r="N41" s="75"/>
      <c r="O41" s="75"/>
      <c r="P41" s="75"/>
      <c r="Q41" s="75"/>
      <c r="R41" s="75"/>
      <c r="S41" s="75"/>
      <c r="T41" s="75"/>
      <c r="U41" s="75"/>
      <c r="V41" s="75"/>
    </row>
    <row r="42" spans="2:22">
      <c r="B42" s="7" t="s">
        <v>10</v>
      </c>
      <c r="C42" s="232">
        <f t="shared" si="8"/>
        <v>550.68000000000006</v>
      </c>
      <c r="D42" s="232">
        <f t="shared" si="8"/>
        <v>895.22583333333341</v>
      </c>
      <c r="E42" s="232">
        <f t="shared" si="8"/>
        <v>794.91666666666663</v>
      </c>
      <c r="F42" s="232">
        <f t="shared" si="8"/>
        <v>753.125</v>
      </c>
      <c r="G42" s="232">
        <f t="shared" si="8"/>
        <v>1482.5250000000001</v>
      </c>
      <c r="H42" s="232">
        <f t="shared" si="8"/>
        <v>750.64666666666676</v>
      </c>
      <c r="I42" s="232">
        <f t="shared" si="8"/>
        <v>429.53250000000003</v>
      </c>
      <c r="J42" s="232">
        <f t="shared" si="8"/>
        <v>1135.2674999999999</v>
      </c>
      <c r="K42" s="232">
        <f t="shared" si="8"/>
        <v>1293.626666666667</v>
      </c>
      <c r="L42" s="11">
        <f t="shared" ref="L42:L48" si="10">SUM(C42:K42)</f>
        <v>8085.5458333333336</v>
      </c>
      <c r="M42" s="11">
        <f t="shared" si="9"/>
        <v>898.39398148148155</v>
      </c>
      <c r="N42" s="75"/>
      <c r="O42" s="75"/>
      <c r="P42" s="75"/>
      <c r="Q42" s="75"/>
      <c r="R42" s="75"/>
      <c r="S42" s="75"/>
      <c r="T42" s="75"/>
      <c r="U42" s="75"/>
      <c r="V42" s="75"/>
    </row>
    <row r="43" spans="2:22">
      <c r="B43" s="52" t="s">
        <v>11</v>
      </c>
      <c r="C43" s="232">
        <f t="shared" si="8"/>
        <v>52.166666666666664</v>
      </c>
      <c r="D43" s="232">
        <f t="shared" si="8"/>
        <v>246.22222222222223</v>
      </c>
      <c r="E43" s="232">
        <f t="shared" si="8"/>
        <v>192.66666666666666</v>
      </c>
      <c r="F43" s="232">
        <f t="shared" si="8"/>
        <v>128.33333333333334</v>
      </c>
      <c r="G43" s="232">
        <f t="shared" si="8"/>
        <v>537.77777777777771</v>
      </c>
      <c r="H43" s="232">
        <f t="shared" si="8"/>
        <v>344.16666666666669</v>
      </c>
      <c r="I43" s="232">
        <f t="shared" si="8"/>
        <v>159.30555555555554</v>
      </c>
      <c r="J43" s="232">
        <f t="shared" si="8"/>
        <v>319.44444444444451</v>
      </c>
      <c r="K43" s="232">
        <f t="shared" si="8"/>
        <v>510.44444444444446</v>
      </c>
      <c r="L43" s="11">
        <f t="shared" si="10"/>
        <v>2490.5277777777778</v>
      </c>
      <c r="M43" s="11">
        <f t="shared" si="9"/>
        <v>276.72530864197529</v>
      </c>
      <c r="N43" s="75"/>
      <c r="O43" s="75"/>
      <c r="P43" s="75"/>
      <c r="Q43" s="75"/>
      <c r="R43" s="75"/>
      <c r="S43" s="75"/>
      <c r="T43" s="75"/>
      <c r="U43" s="75"/>
      <c r="V43" s="75"/>
    </row>
    <row r="44" spans="2:22">
      <c r="B44" s="52" t="s">
        <v>12</v>
      </c>
      <c r="C44" s="232">
        <f t="shared" si="8"/>
        <v>0</v>
      </c>
      <c r="D44" s="232">
        <f t="shared" si="8"/>
        <v>0</v>
      </c>
      <c r="E44" s="232">
        <f t="shared" si="8"/>
        <v>22.333333333333332</v>
      </c>
      <c r="F44" s="232">
        <f t="shared" si="8"/>
        <v>77.666666666666671</v>
      </c>
      <c r="G44" s="232">
        <f t="shared" si="8"/>
        <v>87.5</v>
      </c>
      <c r="H44" s="232">
        <f t="shared" si="8"/>
        <v>421.99999999999994</v>
      </c>
      <c r="I44" s="232">
        <f t="shared" si="8"/>
        <v>111.49999999999999</v>
      </c>
      <c r="J44" s="232">
        <f t="shared" si="8"/>
        <v>763.99999999999989</v>
      </c>
      <c r="K44" s="232">
        <f t="shared" si="8"/>
        <v>1446.6666666666665</v>
      </c>
      <c r="L44" s="11">
        <f t="shared" si="10"/>
        <v>2931.6666666666665</v>
      </c>
      <c r="M44" s="11">
        <f t="shared" si="9"/>
        <v>325.7407407407407</v>
      </c>
      <c r="N44" s="75"/>
      <c r="O44" s="75"/>
      <c r="P44" s="75"/>
      <c r="Q44" s="75"/>
      <c r="R44" s="75"/>
      <c r="S44" s="75"/>
      <c r="T44" s="75"/>
      <c r="U44" s="75"/>
      <c r="V44" s="75"/>
    </row>
    <row r="45" spans="2:22">
      <c r="B45" s="7" t="s">
        <v>152</v>
      </c>
      <c r="C45" s="232">
        <f t="shared" si="8"/>
        <v>15.764372666666663</v>
      </c>
      <c r="D45" s="232">
        <f t="shared" si="8"/>
        <v>20.680108888888892</v>
      </c>
      <c r="E45" s="232">
        <f t="shared" si="8"/>
        <v>98.198344324444435</v>
      </c>
      <c r="F45" s="232">
        <f t="shared" si="8"/>
        <v>62.638396111111106</v>
      </c>
      <c r="G45" s="232">
        <f t="shared" si="8"/>
        <v>61.025690088888894</v>
      </c>
      <c r="H45" s="232">
        <f t="shared" si="8"/>
        <v>139.36467991111112</v>
      </c>
      <c r="I45" s="232">
        <f t="shared" si="8"/>
        <v>356.79322089999994</v>
      </c>
      <c r="J45" s="232">
        <f t="shared" si="8"/>
        <v>316.90095357833331</v>
      </c>
      <c r="K45" s="232">
        <f t="shared" si="8"/>
        <v>1716.046321333333</v>
      </c>
      <c r="L45" s="11">
        <f t="shared" si="10"/>
        <v>2787.412087802777</v>
      </c>
      <c r="M45" s="11">
        <f t="shared" si="9"/>
        <v>309.71245420030857</v>
      </c>
      <c r="N45" s="75"/>
      <c r="O45" s="75"/>
      <c r="P45" s="75"/>
      <c r="Q45" s="75"/>
      <c r="R45" s="75"/>
      <c r="S45" s="75"/>
      <c r="T45" s="75"/>
      <c r="U45" s="75"/>
      <c r="V45" s="75"/>
    </row>
    <row r="46" spans="2:22">
      <c r="B46" s="52" t="s">
        <v>16</v>
      </c>
      <c r="C46" s="232">
        <f t="shared" si="8"/>
        <v>112.91261569724796</v>
      </c>
      <c r="D46" s="232">
        <f t="shared" si="8"/>
        <v>212.87621999037381</v>
      </c>
      <c r="E46" s="232">
        <f t="shared" si="8"/>
        <v>126.73323744847659</v>
      </c>
      <c r="F46" s="232">
        <f t="shared" si="8"/>
        <v>165.49155294744779</v>
      </c>
      <c r="G46" s="232">
        <f t="shared" si="8"/>
        <v>124.38579330028608</v>
      </c>
      <c r="H46" s="232">
        <f t="shared" si="8"/>
        <v>89.674799115514602</v>
      </c>
      <c r="I46" s="232">
        <f t="shared" si="8"/>
        <v>124.72595041723748</v>
      </c>
      <c r="J46" s="232">
        <f t="shared" si="8"/>
        <v>115.17564714096518</v>
      </c>
      <c r="K46" s="232">
        <f t="shared" si="8"/>
        <v>201.44937684902209</v>
      </c>
      <c r="L46" s="11">
        <f t="shared" si="10"/>
        <v>1273.4251929065717</v>
      </c>
      <c r="M46" s="11">
        <f t="shared" si="9"/>
        <v>141.49168810073019</v>
      </c>
      <c r="N46" s="75"/>
      <c r="O46" s="75"/>
      <c r="P46" s="75"/>
      <c r="Q46" s="75"/>
      <c r="R46" s="75"/>
      <c r="S46" s="75"/>
      <c r="T46" s="75"/>
      <c r="U46" s="75"/>
      <c r="V46" s="75"/>
    </row>
    <row r="47" spans="2:22">
      <c r="B47" s="54" t="s">
        <v>17</v>
      </c>
      <c r="C47" s="233">
        <f t="shared" si="8"/>
        <v>1119.3016180331019</v>
      </c>
      <c r="D47" s="233">
        <f t="shared" si="8"/>
        <v>490.50983073377012</v>
      </c>
      <c r="E47" s="233">
        <f t="shared" si="8"/>
        <v>930.31303336266069</v>
      </c>
      <c r="F47" s="233">
        <f t="shared" si="8"/>
        <v>954.04754152713781</v>
      </c>
      <c r="G47" s="233">
        <f t="shared" si="8"/>
        <v>772.74006675216083</v>
      </c>
      <c r="H47" s="233">
        <f t="shared" si="8"/>
        <v>539.32283805631744</v>
      </c>
      <c r="I47" s="233">
        <f t="shared" si="8"/>
        <v>361.63199362516639</v>
      </c>
      <c r="J47" s="233">
        <f t="shared" si="8"/>
        <v>932.62608536015762</v>
      </c>
      <c r="K47" s="233">
        <f t="shared" si="8"/>
        <v>1223.0480354813139</v>
      </c>
      <c r="L47" s="11">
        <f t="shared" si="10"/>
        <v>7323.5410429317872</v>
      </c>
      <c r="M47" s="11">
        <f t="shared" si="9"/>
        <v>813.72678254797631</v>
      </c>
      <c r="N47" s="75"/>
      <c r="O47" s="75"/>
      <c r="P47" s="75"/>
      <c r="Q47" s="75"/>
      <c r="R47" s="75"/>
      <c r="S47" s="75"/>
      <c r="T47" s="75"/>
      <c r="U47" s="75"/>
      <c r="V47" s="75"/>
    </row>
    <row r="48" spans="2:22" s="78" customFormat="1">
      <c r="B48" s="76" t="s">
        <v>65</v>
      </c>
      <c r="C48" s="77">
        <f t="shared" ref="C48:K48" si="11">SUM(C39:C47)</f>
        <v>2021.8507841747942</v>
      </c>
      <c r="D48" s="77">
        <f t="shared" si="11"/>
        <v>2062.1283151685884</v>
      </c>
      <c r="E48" s="77">
        <f t="shared" si="11"/>
        <v>2447.9105706911369</v>
      </c>
      <c r="F48" s="77">
        <f t="shared" si="11"/>
        <v>2427.6825350301415</v>
      </c>
      <c r="G48" s="77">
        <f t="shared" si="11"/>
        <v>3496.5554612524465</v>
      </c>
      <c r="H48" s="77">
        <f t="shared" si="11"/>
        <v>2629.6747504162768</v>
      </c>
      <c r="I48" s="77">
        <f t="shared" si="11"/>
        <v>1712.3658427201817</v>
      </c>
      <c r="J48" s="77">
        <f t="shared" si="11"/>
        <v>3923.093963857234</v>
      </c>
      <c r="K48" s="77">
        <f t="shared" si="11"/>
        <v>6813.5216447747807</v>
      </c>
      <c r="L48" s="11">
        <f t="shared" si="10"/>
        <v>27534.783868085582</v>
      </c>
      <c r="M48" s="11">
        <f t="shared" si="9"/>
        <v>3059.420429787287</v>
      </c>
    </row>
    <row r="49" spans="2:13">
      <c r="L49" s="50"/>
    </row>
    <row r="50" spans="2:13">
      <c r="B50" s="60" t="s">
        <v>88</v>
      </c>
      <c r="C50" s="10" t="s">
        <v>0</v>
      </c>
      <c r="D50" s="10" t="s">
        <v>1</v>
      </c>
      <c r="E50" s="10" t="s">
        <v>2</v>
      </c>
      <c r="F50" s="10" t="s">
        <v>3</v>
      </c>
      <c r="G50" s="10" t="s">
        <v>4</v>
      </c>
      <c r="H50" s="10" t="s">
        <v>5</v>
      </c>
      <c r="I50" s="10" t="s">
        <v>6</v>
      </c>
      <c r="J50" s="10" t="s">
        <v>7</v>
      </c>
      <c r="K50" s="10" t="s">
        <v>8</v>
      </c>
      <c r="L50" s="10" t="s">
        <v>95</v>
      </c>
    </row>
    <row r="51" spans="2:13">
      <c r="B51" s="7" t="s">
        <v>9</v>
      </c>
      <c r="C51" s="65">
        <f>C39/$C$48</f>
        <v>1.0599397427217503E-2</v>
      </c>
      <c r="D51" s="65">
        <f t="shared" ref="D51:D59" si="12">D39/$D$48</f>
        <v>1.3708943227273823E-2</v>
      </c>
      <c r="E51" s="65">
        <f t="shared" ref="E51:E59" si="13">E39/$E$48</f>
        <v>1.2693709908648165E-2</v>
      </c>
      <c r="F51" s="65">
        <f t="shared" ref="F51:F59" si="14">F39/$F$48</f>
        <v>1.4865864658680309E-2</v>
      </c>
      <c r="G51" s="65">
        <f t="shared" ref="G51:G59" si="15">G39/$G$48</f>
        <v>1.3264711660940355E-2</v>
      </c>
      <c r="H51" s="65">
        <f t="shared" ref="H51:H59" si="16">H39/$H$48</f>
        <v>2.1679335055019788E-2</v>
      </c>
      <c r="I51" s="65">
        <f t="shared" ref="I51:I59" si="17">I39/$I$48</f>
        <v>1.31660338604119E-2</v>
      </c>
      <c r="J51" s="65">
        <f t="shared" ref="J51:J59" si="18">J39/$J$48</f>
        <v>1.0410150859564326E-2</v>
      </c>
      <c r="K51" s="65">
        <f t="shared" ref="K51:K59" si="19">K39/$K$48</f>
        <v>6.348865621716715E-3</v>
      </c>
      <c r="L51" s="65">
        <f t="shared" ref="L51:L59" si="20">L39/$L$48</f>
        <v>1.1872120305456927E-2</v>
      </c>
    </row>
    <row r="52" spans="2:13">
      <c r="B52" s="7" t="s">
        <v>91</v>
      </c>
      <c r="C52" s="65">
        <f t="shared" ref="C52:C59" si="21">C40/$C$48</f>
        <v>2.0260644514733164E-2</v>
      </c>
      <c r="D52" s="65">
        <f t="shared" si="12"/>
        <v>2.3526421534071085E-2</v>
      </c>
      <c r="E52" s="65">
        <f t="shared" si="13"/>
        <v>2.7049190764066724E-2</v>
      </c>
      <c r="F52" s="65">
        <f t="shared" si="14"/>
        <v>2.8095106759563674E-2</v>
      </c>
      <c r="G52" s="65">
        <f t="shared" si="15"/>
        <v>2.8587277138225623E-2</v>
      </c>
      <c r="H52" s="65">
        <f t="shared" si="16"/>
        <v>3.5182107591577437E-2</v>
      </c>
      <c r="I52" s="65">
        <f t="shared" si="17"/>
        <v>2.4723688679019123E-2</v>
      </c>
      <c r="J52" s="65">
        <f t="shared" si="18"/>
        <v>2.1336730848449836E-2</v>
      </c>
      <c r="K52" s="65">
        <f t="shared" si="19"/>
        <v>1.6878789852850233E-2</v>
      </c>
      <c r="L52" s="65">
        <f t="shared" si="20"/>
        <v>2.3875945536728432E-2</v>
      </c>
    </row>
    <row r="53" spans="2:13">
      <c r="B53" s="7" t="s">
        <v>92</v>
      </c>
      <c r="C53" s="65">
        <f t="shared" si="21"/>
        <v>5.3728550079648045E-2</v>
      </c>
      <c r="D53" s="65">
        <f t="shared" si="12"/>
        <v>5.8109865966417006E-2</v>
      </c>
      <c r="E53" s="65">
        <f t="shared" si="13"/>
        <v>7.5763479451726568E-2</v>
      </c>
      <c r="F53" s="65">
        <f t="shared" si="14"/>
        <v>7.500340008096805E-2</v>
      </c>
      <c r="G53" s="65">
        <f t="shared" si="15"/>
        <v>8.1298105087545744E-2</v>
      </c>
      <c r="H53" s="65">
        <f t="shared" si="16"/>
        <v>7.4143009499230264E-2</v>
      </c>
      <c r="I53" s="65">
        <f t="shared" si="17"/>
        <v>6.0732089464219416E-2</v>
      </c>
      <c r="J53" s="65">
        <f t="shared" si="18"/>
        <v>5.4837670296790861E-2</v>
      </c>
      <c r="K53" s="65">
        <f t="shared" si="19"/>
        <v>3.8743254041387246E-2</v>
      </c>
      <c r="L53" s="65">
        <f t="shared" si="20"/>
        <v>6.0227456585273016E-2</v>
      </c>
    </row>
    <row r="54" spans="2:13">
      <c r="B54" s="7" t="s">
        <v>10</v>
      </c>
      <c r="C54" s="65">
        <f t="shared" si="21"/>
        <v>0.27236431308888936</v>
      </c>
      <c r="D54" s="65">
        <f t="shared" si="12"/>
        <v>0.4341271232969538</v>
      </c>
      <c r="E54" s="65">
        <f t="shared" si="13"/>
        <v>0.32473272356605409</v>
      </c>
      <c r="F54" s="65">
        <f t="shared" si="14"/>
        <v>0.31022384069284803</v>
      </c>
      <c r="G54" s="65">
        <f t="shared" si="15"/>
        <v>0.42399584860838097</v>
      </c>
      <c r="H54" s="65">
        <f t="shared" si="16"/>
        <v>0.28545228513444093</v>
      </c>
      <c r="I54" s="65">
        <f t="shared" si="17"/>
        <v>0.2508415487415151</v>
      </c>
      <c r="J54" s="65">
        <f t="shared" si="18"/>
        <v>0.28938065477376201</v>
      </c>
      <c r="K54" s="65">
        <f t="shared" si="19"/>
        <v>0.18986168006947418</v>
      </c>
      <c r="L54" s="65">
        <f t="shared" si="20"/>
        <v>0.29364842201303609</v>
      </c>
    </row>
    <row r="55" spans="2:13">
      <c r="B55" s="7" t="s">
        <v>93</v>
      </c>
      <c r="C55" s="65">
        <f t="shared" si="21"/>
        <v>2.5801442458058627E-2</v>
      </c>
      <c r="D55" s="65">
        <f t="shared" si="12"/>
        <v>0.11940198891168052</v>
      </c>
      <c r="E55" s="65">
        <f t="shared" si="13"/>
        <v>7.8706578979423111E-2</v>
      </c>
      <c r="F55" s="65">
        <f t="shared" si="14"/>
        <v>5.2862485716955572E-2</v>
      </c>
      <c r="G55" s="65">
        <f t="shared" si="15"/>
        <v>0.15380215864934363</v>
      </c>
      <c r="H55" s="65">
        <f t="shared" si="16"/>
        <v>0.13087803600509348</v>
      </c>
      <c r="I55" s="65">
        <f t="shared" si="17"/>
        <v>9.3032430092444746E-2</v>
      </c>
      <c r="J55" s="65">
        <f t="shared" si="18"/>
        <v>8.1426661555249316E-2</v>
      </c>
      <c r="K55" s="65">
        <f t="shared" si="19"/>
        <v>7.4916389945851133E-2</v>
      </c>
      <c r="L55" s="65">
        <f t="shared" si="20"/>
        <v>9.0450238858219054E-2</v>
      </c>
    </row>
    <row r="56" spans="2:13">
      <c r="B56" s="7" t="s">
        <v>94</v>
      </c>
      <c r="C56" s="65">
        <f t="shared" si="21"/>
        <v>0</v>
      </c>
      <c r="D56" s="65">
        <f t="shared" si="12"/>
        <v>0</v>
      </c>
      <c r="E56" s="65">
        <f t="shared" si="13"/>
        <v>9.123426975123439E-3</v>
      </c>
      <c r="F56" s="65">
        <f t="shared" si="14"/>
        <v>3.1992101745586095E-2</v>
      </c>
      <c r="G56" s="65">
        <f t="shared" si="15"/>
        <v>2.5024628086024406E-2</v>
      </c>
      <c r="H56" s="65">
        <f t="shared" si="16"/>
        <v>0.16047611969244388</v>
      </c>
      <c r="I56" s="65">
        <f t="shared" si="17"/>
        <v>6.5114590129219385E-2</v>
      </c>
      <c r="J56" s="65">
        <f t="shared" si="18"/>
        <v>0.19474425212309363</v>
      </c>
      <c r="K56" s="65">
        <f t="shared" si="19"/>
        <v>0.21232289880169386</v>
      </c>
      <c r="L56" s="65">
        <f t="shared" si="20"/>
        <v>0.1064713883614187</v>
      </c>
    </row>
    <row r="57" spans="2:13">
      <c r="B57" s="7" t="s">
        <v>13</v>
      </c>
      <c r="C57" s="65">
        <f t="shared" si="21"/>
        <v>7.7970010398669427E-3</v>
      </c>
      <c r="D57" s="65">
        <f t="shared" si="12"/>
        <v>1.0028526710375052E-2</v>
      </c>
      <c r="E57" s="65">
        <f t="shared" si="13"/>
        <v>4.0115168217407293E-2</v>
      </c>
      <c r="F57" s="65">
        <f t="shared" si="14"/>
        <v>2.5801724569532072E-2</v>
      </c>
      <c r="G57" s="65">
        <f t="shared" si="15"/>
        <v>1.7453087979056345E-2</v>
      </c>
      <c r="H57" s="65">
        <f t="shared" si="16"/>
        <v>5.2996926668991952E-2</v>
      </c>
      <c r="I57" s="65">
        <f t="shared" si="17"/>
        <v>0.2083627295048209</v>
      </c>
      <c r="J57" s="65">
        <f t="shared" si="18"/>
        <v>8.0778323562444687E-2</v>
      </c>
      <c r="K57" s="65">
        <f t="shared" si="19"/>
        <v>0.25185893738949977</v>
      </c>
      <c r="L57" s="65">
        <f t="shared" si="20"/>
        <v>0.1012323939478439</v>
      </c>
    </row>
    <row r="58" spans="2:13">
      <c r="B58" s="52" t="s">
        <v>16</v>
      </c>
      <c r="C58" s="65">
        <f t="shared" si="21"/>
        <v>5.584616658213605E-2</v>
      </c>
      <c r="D58" s="65">
        <f t="shared" si="12"/>
        <v>0.10323131612349264</v>
      </c>
      <c r="E58" s="65">
        <f t="shared" si="13"/>
        <v>5.1772004649947259E-2</v>
      </c>
      <c r="F58" s="65">
        <f t="shared" si="14"/>
        <v>6.816853132956821E-2</v>
      </c>
      <c r="G58" s="65">
        <f t="shared" si="15"/>
        <v>3.5573808188854465E-2</v>
      </c>
      <c r="H58" s="65">
        <f t="shared" si="16"/>
        <v>3.4101099043263472E-2</v>
      </c>
      <c r="I58" s="65">
        <f t="shared" si="17"/>
        <v>7.2838377936284837E-2</v>
      </c>
      <c r="J58" s="65">
        <f t="shared" si="18"/>
        <v>2.9358370766047897E-2</v>
      </c>
      <c r="K58" s="65">
        <f t="shared" si="19"/>
        <v>2.9566116811782867E-2</v>
      </c>
      <c r="L58" s="65">
        <f t="shared" si="20"/>
        <v>4.6247873199489524E-2</v>
      </c>
    </row>
    <row r="59" spans="2:13">
      <c r="B59" s="54" t="s">
        <v>17</v>
      </c>
      <c r="C59" s="70">
        <f t="shared" si="21"/>
        <v>0.5536024848094504</v>
      </c>
      <c r="D59" s="70">
        <f t="shared" si="12"/>
        <v>0.23786581422973607</v>
      </c>
      <c r="E59" s="70">
        <f t="shared" si="13"/>
        <v>0.38004371748760352</v>
      </c>
      <c r="F59" s="70">
        <f t="shared" si="14"/>
        <v>0.39298694444629789</v>
      </c>
      <c r="G59" s="70">
        <f t="shared" si="15"/>
        <v>0.22100037460162855</v>
      </c>
      <c r="H59" s="70">
        <f t="shared" si="16"/>
        <v>0.20509108130993872</v>
      </c>
      <c r="I59" s="70">
        <f t="shared" si="17"/>
        <v>0.2111885115920645</v>
      </c>
      <c r="J59" s="70">
        <f t="shared" si="18"/>
        <v>0.23772718521459738</v>
      </c>
      <c r="K59" s="70">
        <f t="shared" si="19"/>
        <v>0.17950306746574393</v>
      </c>
      <c r="L59" s="70">
        <f t="shared" si="20"/>
        <v>0.26597416119253425</v>
      </c>
    </row>
    <row r="60" spans="2:13">
      <c r="B60" s="76" t="s">
        <v>65</v>
      </c>
      <c r="C60" s="72">
        <f t="shared" ref="C60:L60" si="22">SUM(C51:C59)</f>
        <v>1</v>
      </c>
      <c r="D60" s="72">
        <f t="shared" si="22"/>
        <v>1</v>
      </c>
      <c r="E60" s="72">
        <f t="shared" si="22"/>
        <v>1.0000000000000002</v>
      </c>
      <c r="F60" s="72">
        <f t="shared" si="22"/>
        <v>1</v>
      </c>
      <c r="G60" s="72">
        <f t="shared" si="22"/>
        <v>1</v>
      </c>
      <c r="H60" s="72">
        <f t="shared" si="22"/>
        <v>1</v>
      </c>
      <c r="I60" s="72">
        <f t="shared" si="22"/>
        <v>0.99999999999999989</v>
      </c>
      <c r="J60" s="72">
        <f t="shared" si="22"/>
        <v>0.99999999999999989</v>
      </c>
      <c r="K60" s="72">
        <f t="shared" si="22"/>
        <v>0.99999999999999989</v>
      </c>
      <c r="L60" s="72">
        <f t="shared" si="22"/>
        <v>0.99999999999999989</v>
      </c>
    </row>
    <row r="61" spans="2:13">
      <c r="L61" s="50"/>
    </row>
    <row r="62" spans="2:13">
      <c r="B62" s="81"/>
      <c r="C62" s="15"/>
      <c r="D62" s="15"/>
      <c r="E62" s="15"/>
      <c r="F62" s="15"/>
      <c r="G62" s="15"/>
      <c r="H62" s="15"/>
      <c r="I62" s="15"/>
      <c r="J62" s="15"/>
      <c r="K62" s="15"/>
      <c r="L62" s="15"/>
      <c r="M62" s="234"/>
    </row>
    <row r="63" spans="2:13">
      <c r="B63" s="14"/>
      <c r="C63" s="80"/>
      <c r="D63" s="80"/>
      <c r="E63" s="80"/>
      <c r="F63" s="80"/>
      <c r="G63" s="80"/>
      <c r="H63" s="80"/>
      <c r="I63" s="80"/>
      <c r="J63" s="80"/>
      <c r="K63" s="80"/>
      <c r="L63" s="15"/>
      <c r="M63" s="234"/>
    </row>
    <row r="64" spans="2:13">
      <c r="B64" s="60" t="s">
        <v>172</v>
      </c>
      <c r="C64" s="10" t="s">
        <v>0</v>
      </c>
      <c r="D64" s="10" t="s">
        <v>1</v>
      </c>
      <c r="E64" s="10" t="s">
        <v>2</v>
      </c>
      <c r="F64" s="10" t="s">
        <v>3</v>
      </c>
      <c r="G64" s="10" t="s">
        <v>4</v>
      </c>
      <c r="H64" s="10" t="s">
        <v>5</v>
      </c>
      <c r="I64" s="10" t="s">
        <v>6</v>
      </c>
      <c r="J64" s="10" t="s">
        <v>7</v>
      </c>
      <c r="K64" s="10" t="s">
        <v>8</v>
      </c>
      <c r="L64" s="10" t="s">
        <v>95</v>
      </c>
      <c r="M64" s="234"/>
    </row>
    <row r="65" spans="2:13">
      <c r="B65" s="7" t="s">
        <v>72</v>
      </c>
      <c r="C65" s="374">
        <f>C39/'2019-20 Univ'!C39-1</f>
        <v>-2.2193020878960579E-2</v>
      </c>
      <c r="D65" s="374">
        <f>D39/'2019-20 Univ'!D39-1</f>
        <v>6.1776989874102295E-2</v>
      </c>
      <c r="E65" s="374">
        <f>E39/'2019-20 Univ'!E39-1</f>
        <v>-4.2385916937276447E-3</v>
      </c>
      <c r="F65" s="374">
        <f>F39/'2019-20 Univ'!F39-1</f>
        <v>2.5863375883084183E-2</v>
      </c>
      <c r="G65" s="374">
        <f>G39/'2019-20 Univ'!G39-1</f>
        <v>-3.1230679254741212E-2</v>
      </c>
      <c r="H65" s="374">
        <f>H39/'2019-20 Univ'!H39-1</f>
        <v>-2.0964994229818013E-2</v>
      </c>
      <c r="I65" s="374">
        <f>I39/'2019-20 Univ'!I39-1</f>
        <v>-9.3886650090028279E-2</v>
      </c>
      <c r="J65" s="374">
        <f>J39/'2019-20 Univ'!J39-1</f>
        <v>3.3421729184801352E-2</v>
      </c>
      <c r="K65" s="374">
        <f>K39/'2019-20 Univ'!K39-1</f>
        <v>1.6505414076599223E-2</v>
      </c>
      <c r="L65" s="374">
        <f>L39/'2019-20 Univ'!L39-1</f>
        <v>-3.3318183776855914E-3</v>
      </c>
      <c r="M65" s="234"/>
    </row>
    <row r="66" spans="2:13">
      <c r="B66" s="7" t="s">
        <v>73</v>
      </c>
      <c r="C66" s="374">
        <f>C40/'2019-20 Univ'!C40-1</f>
        <v>-5.0176219625301277E-2</v>
      </c>
      <c r="D66" s="374">
        <f>D40/'2019-20 Univ'!D40-1</f>
        <v>-2.2574796010879306E-2</v>
      </c>
      <c r="E66" s="374">
        <f>E40/'2019-20 Univ'!E40-1</f>
        <v>-6.8431863586482566E-2</v>
      </c>
      <c r="F66" s="374">
        <f>F40/'2019-20 Univ'!F40-1</f>
        <v>-1.2337455472211656E-2</v>
      </c>
      <c r="G66" s="374">
        <f>G40/'2019-20 Univ'!G40-1</f>
        <v>-1.6674536654468164E-2</v>
      </c>
      <c r="H66" s="374">
        <f>H40/'2019-20 Univ'!H40-1</f>
        <v>-1.8277801358234314E-2</v>
      </c>
      <c r="I66" s="374">
        <f>I40/'2019-20 Univ'!I40-1</f>
        <v>-5.5379535008255432E-2</v>
      </c>
      <c r="J66" s="374">
        <f>J40/'2019-20 Univ'!J40-1</f>
        <v>2.9936141153888762E-2</v>
      </c>
      <c r="K66" s="374">
        <f>K40/'2019-20 Univ'!K40-1</f>
        <v>1.366788106710537E-2</v>
      </c>
      <c r="L66" s="374">
        <f>L40/'2019-20 Univ'!L40-1</f>
        <v>-1.633361695675728E-2</v>
      </c>
      <c r="M66" s="234"/>
    </row>
    <row r="67" spans="2:13">
      <c r="B67" s="7" t="s">
        <v>74</v>
      </c>
      <c r="C67" s="374">
        <f>C41/'2019-20 Univ'!C41-1</f>
        <v>-4.4711951848667497E-2</v>
      </c>
      <c r="D67" s="374">
        <f>D41/'2019-20 Univ'!D41-1</f>
        <v>1.8356420498002901E-2</v>
      </c>
      <c r="E67" s="374">
        <f>E41/'2019-20 Univ'!E41-1</f>
        <v>-3.4006203990925465E-2</v>
      </c>
      <c r="F67" s="374">
        <f>F41/'2019-20 Univ'!F41-1</f>
        <v>-1.162818749849226E-2</v>
      </c>
      <c r="G67" s="374">
        <f>G41/'2019-20 Univ'!G41-1</f>
        <v>-5.3187146439609423E-3</v>
      </c>
      <c r="H67" s="374">
        <f>H41/'2019-20 Univ'!H41-1</f>
        <v>1.6834946595460476E-2</v>
      </c>
      <c r="I67" s="374">
        <f>I41/'2019-20 Univ'!I41-1</f>
        <v>-1.457148873447045E-2</v>
      </c>
      <c r="J67" s="374">
        <f>J41/'2019-20 Univ'!J41-1</f>
        <v>7.2876126091214743E-4</v>
      </c>
      <c r="K67" s="374">
        <f>K41/'2019-20 Univ'!K41-1</f>
        <v>2.1417153843574344E-2</v>
      </c>
      <c r="L67" s="374">
        <f>L41/'2019-20 Univ'!L41-1</f>
        <v>-3.4454733576411156E-3</v>
      </c>
      <c r="M67" s="234"/>
    </row>
    <row r="68" spans="2:13">
      <c r="B68" s="7" t="s">
        <v>10</v>
      </c>
      <c r="C68" s="374">
        <f>C42/'2019-20 Univ'!C42-1</f>
        <v>-3.1618190131185608E-2</v>
      </c>
      <c r="D68" s="374">
        <f>D42/'2019-20 Univ'!D42-1</f>
        <v>3.2771054632121377E-3</v>
      </c>
      <c r="E68" s="374">
        <f>E42/'2019-20 Univ'!E42-1</f>
        <v>3.1443564585500461E-3</v>
      </c>
      <c r="F68" s="374">
        <f>F42/'2019-20 Univ'!F42-1</f>
        <v>8.3344490560985918E-3</v>
      </c>
      <c r="G68" s="374">
        <f>G42/'2019-20 Univ'!G42-1</f>
        <v>-1.2094557449147891E-2</v>
      </c>
      <c r="H68" s="374">
        <f>H42/'2019-20 Univ'!H42-1</f>
        <v>5.5637915944775074E-3</v>
      </c>
      <c r="I68" s="374">
        <f>I42/'2019-20 Univ'!I42-1</f>
        <v>1.3251477300874059E-2</v>
      </c>
      <c r="J68" s="374">
        <f>J42/'2019-20 Univ'!J42-1</f>
        <v>-1.5242791714375148E-2</v>
      </c>
      <c r="K68" s="374">
        <f>K42/'2019-20 Univ'!K42-1</f>
        <v>1.182629734690499E-2</v>
      </c>
      <c r="L68" s="374">
        <f>L42/'2019-20 Univ'!L42-1</f>
        <v>-2.1191452249557097E-3</v>
      </c>
      <c r="M68" s="234"/>
    </row>
    <row r="69" spans="2:13">
      <c r="B69" s="52" t="s">
        <v>11</v>
      </c>
      <c r="C69" s="374">
        <f>C43/'2019-20 Univ'!C43-1</f>
        <v>2.2875816993463971E-2</v>
      </c>
      <c r="D69" s="374">
        <f>D43/'2019-20 Univ'!D43-1</f>
        <v>8.7340529931305033E-2</v>
      </c>
      <c r="E69" s="374">
        <f>E43/'2019-20 Univ'!E43-1</f>
        <v>6.1524334251606971E-2</v>
      </c>
      <c r="F69" s="374">
        <f>F43/'2019-20 Univ'!F43-1</f>
        <v>1.4938488576450082E-2</v>
      </c>
      <c r="G69" s="374">
        <f>G43/'2019-20 Univ'!G43-1</f>
        <v>-8.2576383154442379E-4</v>
      </c>
      <c r="H69" s="374">
        <f>H43/'2019-20 Univ'!H43-1</f>
        <v>5.3571428571428603E-2</v>
      </c>
      <c r="I69" s="374">
        <f>I43/'2019-20 Univ'!I43-1</f>
        <v>-0.10947204968944102</v>
      </c>
      <c r="J69" s="374">
        <f>J43/'2019-20 Univ'!J43-1</f>
        <v>9.8349139445030875E-3</v>
      </c>
      <c r="K69" s="374">
        <f>K43/'2019-20 Univ'!K43-1</f>
        <v>5.0317217239115308E-3</v>
      </c>
      <c r="L69" s="374">
        <f>L43/'2019-20 Univ'!L43-1</f>
        <v>1.513779126378445E-2</v>
      </c>
      <c r="M69" s="234"/>
    </row>
    <row r="70" spans="2:13">
      <c r="B70" s="52" t="s">
        <v>12</v>
      </c>
      <c r="C70" s="374" t="e">
        <f>C44/'2019-20 Univ'!C44-1</f>
        <v>#DIV/0!</v>
      </c>
      <c r="D70" s="374" t="e">
        <f>D44/'2019-20 Univ'!D44-1</f>
        <v>#DIV/0!</v>
      </c>
      <c r="E70" s="374">
        <f>E44/'2019-20 Univ'!E44-1</f>
        <v>0.2407407407407407</v>
      </c>
      <c r="F70" s="374">
        <f>F44/'2019-20 Univ'!F44-1</f>
        <v>0.13658536585365866</v>
      </c>
      <c r="G70" s="374">
        <f>G44/'2019-20 Univ'!G44-1</f>
        <v>6.0606060606060552E-2</v>
      </c>
      <c r="H70" s="374">
        <f>H44/'2019-20 Univ'!H44-1</f>
        <v>-2.3640661938535423E-3</v>
      </c>
      <c r="I70" s="374">
        <f>I44/'2019-20 Univ'!I44-1</f>
        <v>-8.8888888888890571E-3</v>
      </c>
      <c r="J70" s="374">
        <f>J44/'2019-20 Univ'!J44-1</f>
        <v>-2.9224904701397714E-2</v>
      </c>
      <c r="K70" s="374">
        <f>K44/'2019-20 Univ'!K44-1</f>
        <v>-7.4328187535736001E-3</v>
      </c>
      <c r="L70" s="374">
        <f>L44/'2019-20 Univ'!L44-1</f>
        <v>-5.8215113321652412E-3</v>
      </c>
      <c r="M70" s="234"/>
    </row>
    <row r="71" spans="2:13">
      <c r="B71" s="7" t="s">
        <v>13</v>
      </c>
      <c r="C71" s="374">
        <f>C45/'2019-20 Univ'!C45-1</f>
        <v>0.11569211528456647</v>
      </c>
      <c r="D71" s="374">
        <f>D45/'2019-20 Univ'!D45-1</f>
        <v>0.14505729993563565</v>
      </c>
      <c r="E71" s="374">
        <f>E45/'2019-20 Univ'!E45-1</f>
        <v>0.10668116225949631</v>
      </c>
      <c r="F71" s="374">
        <f>F45/'2019-20 Univ'!F45-1</f>
        <v>-5.9174073871793076E-2</v>
      </c>
      <c r="G71" s="374">
        <f>G45/'2019-20 Univ'!G45-1</f>
        <v>2.1832890376024761E-2</v>
      </c>
      <c r="H71" s="374">
        <f>H45/'2019-20 Univ'!H45-1</f>
        <v>5.7137801278936973E-2</v>
      </c>
      <c r="I71" s="374">
        <f>I45/'2019-20 Univ'!I45-1</f>
        <v>-9.7311007128186855E-3</v>
      </c>
      <c r="J71" s="374">
        <f>J45/'2019-20 Univ'!J45-1</f>
        <v>0.13470139121085301</v>
      </c>
      <c r="K71" s="374">
        <f>K45/'2019-20 Univ'!K45-1</f>
        <v>7.8007976155148873E-2</v>
      </c>
      <c r="L71" s="374">
        <f>L45/'2019-20 Univ'!L45-1</f>
        <v>6.7768249387918367E-2</v>
      </c>
      <c r="M71" s="234"/>
    </row>
    <row r="72" spans="2:13">
      <c r="B72" s="52" t="s">
        <v>16</v>
      </c>
      <c r="C72" s="374">
        <f>C46/'2019-20 Univ'!C46-1</f>
        <v>1.5664090142097242E-2</v>
      </c>
      <c r="D72" s="374">
        <f>D46/'2019-20 Univ'!D46-1</f>
        <v>-1.5411274177802303E-3</v>
      </c>
      <c r="E72" s="374">
        <f>E46/'2019-20 Univ'!E46-1</f>
        <v>3.291980942500583E-2</v>
      </c>
      <c r="F72" s="374">
        <f>F46/'2019-20 Univ'!F46-1</f>
        <v>3.6393418959916879E-3</v>
      </c>
      <c r="G72" s="374">
        <f>G46/'2019-20 Univ'!G46-1</f>
        <v>1.7567316802000521E-2</v>
      </c>
      <c r="H72" s="374">
        <f>H46/'2019-20 Univ'!H46-1</f>
        <v>1.4853167480463281E-2</v>
      </c>
      <c r="I72" s="374">
        <f>I46/'2019-20 Univ'!I46-1</f>
        <v>9.158436233933509E-2</v>
      </c>
      <c r="J72" s="374">
        <f>J46/'2019-20 Univ'!J46-1</f>
        <v>-1.732926143780622E-3</v>
      </c>
      <c r="K72" s="374">
        <f>K46/'2019-20 Univ'!K46-1</f>
        <v>1.1079184721595636E-2</v>
      </c>
      <c r="L72" s="374">
        <f>L46/'2019-20 Univ'!L46-1</f>
        <v>1.7566868231046584E-2</v>
      </c>
      <c r="M72" s="234"/>
    </row>
    <row r="73" spans="2:13">
      <c r="B73" s="54" t="s">
        <v>17</v>
      </c>
      <c r="C73" s="317">
        <f>C47/'2019-20 Univ'!C47-1</f>
        <v>-1.8346689936572624E-2</v>
      </c>
      <c r="D73" s="317">
        <f>D47/'2019-20 Univ'!D47-1</f>
        <v>3.8259459004111207E-2</v>
      </c>
      <c r="E73" s="317">
        <f>E47/'2019-20 Univ'!E47-1</f>
        <v>1.9825224897019877E-2</v>
      </c>
      <c r="F73" s="317">
        <f>F47/'2019-20 Univ'!F47-1</f>
        <v>2.0642668397564679E-2</v>
      </c>
      <c r="G73" s="317">
        <f>G47/'2019-20 Univ'!G47-1</f>
        <v>2.0581048965214732E-2</v>
      </c>
      <c r="H73" s="317">
        <f>H47/'2019-20 Univ'!H47-1</f>
        <v>4.7882688815035657E-2</v>
      </c>
      <c r="I73" s="317">
        <f>I47/'2019-20 Univ'!I47-1</f>
        <v>4.887558698060035E-2</v>
      </c>
      <c r="J73" s="317">
        <f>J47/'2019-20 Univ'!J47-1</f>
        <v>7.3973020475362361E-2</v>
      </c>
      <c r="K73" s="317">
        <f>K47/'2019-20 Univ'!K47-1</f>
        <v>1.1275220589302748E-2</v>
      </c>
      <c r="L73" s="317">
        <f>L47/'2019-20 Univ'!L47-1</f>
        <v>2.3691339247382315E-2</v>
      </c>
      <c r="M73" s="234"/>
    </row>
    <row r="74" spans="2:13">
      <c r="B74" s="76" t="s">
        <v>65</v>
      </c>
      <c r="C74" s="375">
        <f>C48/'2019-20 Univ'!C48-1</f>
        <v>-2.0393676441846087E-2</v>
      </c>
      <c r="D74" s="375">
        <f>D48/'2019-20 Univ'!D48-1</f>
        <v>2.2690487048972363E-2</v>
      </c>
      <c r="E74" s="375">
        <f>E48/'2019-20 Univ'!E48-1</f>
        <v>1.5792147256266542E-2</v>
      </c>
      <c r="F74" s="375">
        <f>F48/'2019-20 Univ'!F48-1</f>
        <v>1.3069401580154461E-2</v>
      </c>
      <c r="G74" s="375">
        <f>G48/'2019-20 Univ'!G48-1</f>
        <v>2.0874620558153367E-4</v>
      </c>
      <c r="H74" s="375">
        <f>H48/'2019-20 Univ'!H48-1</f>
        <v>2.1134779222164779E-2</v>
      </c>
      <c r="I74" s="375">
        <f>I48/'2019-20 Univ'!I48-1</f>
        <v>1.4551875871833264E-3</v>
      </c>
      <c r="J74" s="375">
        <f>J48/'2019-20 Univ'!J48-1</f>
        <v>1.7666999018906893E-2</v>
      </c>
      <c r="K74" s="375">
        <f>K48/'2019-20 Univ'!K48-1</f>
        <v>2.3225057584670195E-2</v>
      </c>
      <c r="L74" s="375">
        <f>L48/'2019-20 Univ'!L48-1</f>
        <v>1.3003069301452674E-2</v>
      </c>
      <c r="M74" s="234"/>
    </row>
    <row r="75" spans="2:13">
      <c r="B75" s="82"/>
      <c r="C75" s="63"/>
      <c r="D75" s="63"/>
      <c r="E75" s="63"/>
      <c r="F75" s="63"/>
      <c r="G75" s="63"/>
      <c r="H75" s="63"/>
      <c r="I75" s="63"/>
      <c r="J75" s="63"/>
      <c r="K75" s="63"/>
      <c r="L75" s="235"/>
      <c r="M75" s="234"/>
    </row>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row r="157" s="50" customFormat="1"/>
    <row r="158" s="50" customFormat="1"/>
    <row r="159" s="50" customFormat="1"/>
    <row r="160" s="50" customFormat="1"/>
    <row r="161" s="50" customFormat="1"/>
    <row r="162" s="50" customFormat="1"/>
    <row r="163" s="50" customFormat="1"/>
    <row r="164" s="50" customFormat="1"/>
    <row r="165" s="50" customFormat="1"/>
    <row r="166" s="50" customFormat="1"/>
    <row r="167" s="50" customFormat="1"/>
    <row r="168" s="50" customFormat="1"/>
    <row r="169" s="50" customFormat="1"/>
    <row r="170" s="50" customFormat="1"/>
    <row r="171" s="50" customFormat="1"/>
    <row r="172" s="50" customFormat="1"/>
    <row r="173" s="50" customFormat="1"/>
    <row r="174" s="50" customFormat="1"/>
    <row r="175" s="50" customFormat="1"/>
    <row r="176" s="50" customFormat="1"/>
    <row r="177" s="50" customFormat="1"/>
    <row r="178" s="50" customFormat="1"/>
    <row r="179" s="50" customFormat="1"/>
    <row r="180" s="50" customFormat="1"/>
    <row r="181" s="50" customFormat="1"/>
    <row r="182" s="50" customFormat="1"/>
    <row r="183" s="50" customFormat="1"/>
    <row r="184" s="50" customFormat="1"/>
    <row r="185" s="50" customFormat="1"/>
    <row r="186" s="50" customFormat="1"/>
    <row r="187" s="50" customFormat="1"/>
    <row r="188" s="50" customFormat="1"/>
    <row r="189" s="50" customFormat="1"/>
    <row r="190" s="50" customFormat="1"/>
    <row r="191" s="50" customFormat="1"/>
    <row r="192" s="50" customFormat="1"/>
    <row r="193" s="50" customFormat="1"/>
    <row r="194" s="50" customFormat="1"/>
    <row r="195" s="50" customFormat="1"/>
    <row r="196" s="50" customFormat="1"/>
    <row r="197" s="50" customFormat="1"/>
    <row r="198" s="50" customFormat="1"/>
    <row r="199" s="50" customFormat="1"/>
    <row r="200" s="50" customFormat="1"/>
    <row r="201" s="50" customFormat="1"/>
    <row r="202" s="50" customFormat="1"/>
    <row r="203" s="50" customFormat="1"/>
    <row r="206" s="50" customFormat="1"/>
    <row r="207" s="50" customFormat="1"/>
    <row r="208" s="50" customFormat="1"/>
    <row r="209" s="50" customFormat="1"/>
    <row r="210" s="50" customFormat="1"/>
    <row r="211" s="50" customFormat="1"/>
    <row r="218" s="50" customFormat="1"/>
    <row r="225" s="50" customFormat="1"/>
    <row r="226" s="50" customFormat="1"/>
    <row r="227" s="50" customFormat="1"/>
    <row r="234" s="50" customFormat="1"/>
    <row r="241" s="50" customFormat="1"/>
    <row r="248" s="50" customFormat="1"/>
    <row r="257" s="50" customFormat="1"/>
    <row r="264" s="50" customFormat="1"/>
    <row r="271" s="50" customFormat="1"/>
    <row r="280" s="50" customFormat="1"/>
    <row r="287" s="50" customFormat="1"/>
    <row r="294" s="50" customFormat="1"/>
    <row r="301" s="50" customFormat="1"/>
    <row r="303" s="50" customFormat="1"/>
    <row r="310" s="50" customFormat="1"/>
    <row r="317" s="50" customFormat="1"/>
  </sheetData>
  <mergeCells count="1">
    <mergeCell ref="B2:K2"/>
  </mergeCells>
  <conditionalFormatting sqref="C39:K47 C51:L59">
    <cfRule type="cellIs" dxfId="16" priority="2" stopIfTrue="1" operator="equal">
      <formula>0</formula>
    </cfRule>
  </conditionalFormatting>
  <conditionalFormatting sqref="C27:L35">
    <cfRule type="cellIs" dxfId="15" priority="3" stopIfTrue="1" operator="equal">
      <formula>"NA"</formula>
    </cfRule>
  </conditionalFormatting>
  <conditionalFormatting sqref="D51:D59">
    <cfRule type="colorScale" priority="4">
      <colorScale>
        <cfvo type="min"/>
        <cfvo type="percentile" val="50"/>
        <cfvo type="max"/>
        <color rgb="FFF8696B"/>
        <color rgb="FFFFEB84"/>
        <color rgb="FF63BE7B"/>
      </colorScale>
    </cfRule>
  </conditionalFormatting>
  <conditionalFormatting sqref="C51:C59">
    <cfRule type="colorScale" priority="5">
      <colorScale>
        <cfvo type="min"/>
        <cfvo type="percentile" val="50"/>
        <cfvo type="max"/>
        <color rgb="FFF8696B"/>
        <color rgb="FFFFEB84"/>
        <color rgb="FF63BE7B"/>
      </colorScale>
    </cfRule>
  </conditionalFormatting>
  <conditionalFormatting sqref="E51:E59">
    <cfRule type="colorScale" priority="6">
      <colorScale>
        <cfvo type="min"/>
        <cfvo type="percentile" val="50"/>
        <cfvo type="max"/>
        <color rgb="FFF8696B"/>
        <color rgb="FFFFEB84"/>
        <color rgb="FF63BE7B"/>
      </colorScale>
    </cfRule>
  </conditionalFormatting>
  <conditionalFormatting sqref="F51:F59">
    <cfRule type="colorScale" priority="7">
      <colorScale>
        <cfvo type="min"/>
        <cfvo type="percentile" val="50"/>
        <cfvo type="max"/>
        <color rgb="FFF8696B"/>
        <color rgb="FFFFEB84"/>
        <color rgb="FF63BE7B"/>
      </colorScale>
    </cfRule>
  </conditionalFormatting>
  <conditionalFormatting sqref="G51:G59">
    <cfRule type="colorScale" priority="8">
      <colorScale>
        <cfvo type="min"/>
        <cfvo type="percentile" val="50"/>
        <cfvo type="max"/>
        <color rgb="FFF8696B"/>
        <color rgb="FFFFEB84"/>
        <color rgb="FF63BE7B"/>
      </colorScale>
    </cfRule>
  </conditionalFormatting>
  <conditionalFormatting sqref="H51:H59">
    <cfRule type="colorScale" priority="9">
      <colorScale>
        <cfvo type="min"/>
        <cfvo type="percentile" val="50"/>
        <cfvo type="max"/>
        <color rgb="FFF8696B"/>
        <color rgb="FFFFEB84"/>
        <color rgb="FF63BE7B"/>
      </colorScale>
    </cfRule>
  </conditionalFormatting>
  <conditionalFormatting sqref="I51:I59">
    <cfRule type="colorScale" priority="10">
      <colorScale>
        <cfvo type="min"/>
        <cfvo type="percentile" val="50"/>
        <cfvo type="max"/>
        <color rgb="FFF8696B"/>
        <color rgb="FFFFEB84"/>
        <color rgb="FF63BE7B"/>
      </colorScale>
    </cfRule>
  </conditionalFormatting>
  <conditionalFormatting sqref="J51:J59">
    <cfRule type="colorScale" priority="11">
      <colorScale>
        <cfvo type="min"/>
        <cfvo type="percentile" val="50"/>
        <cfvo type="max"/>
        <color rgb="FFF8696B"/>
        <color rgb="FFFFEB84"/>
        <color rgb="FF63BE7B"/>
      </colorScale>
    </cfRule>
  </conditionalFormatting>
  <conditionalFormatting sqref="K51:K59">
    <cfRule type="colorScale" priority="12">
      <colorScale>
        <cfvo type="min"/>
        <cfvo type="percentile" val="50"/>
        <cfvo type="max"/>
        <color rgb="FFF8696B"/>
        <color rgb="FFFFEB84"/>
        <color rgb="FF63BE7B"/>
      </colorScale>
    </cfRule>
  </conditionalFormatting>
  <conditionalFormatting sqref="L51:L59">
    <cfRule type="colorScale" priority="13">
      <colorScale>
        <cfvo type="min"/>
        <cfvo type="percentile" val="50"/>
        <cfvo type="max"/>
        <color rgb="FFF8696B"/>
        <color rgb="FFFFEB84"/>
        <color rgb="FF63BE7B"/>
      </colorScale>
    </cfRule>
  </conditionalFormatting>
  <conditionalFormatting sqref="C65:L74">
    <cfRule type="cellIs" dxfId="14" priority="1" stopIfTrue="1" operator="equal">
      <formula>0</formula>
    </cfRule>
  </conditionalFormatting>
  <pageMargins left="0.7" right="0.7" top="0.75" bottom="0.75" header="0.3" footer="0.3"/>
  <pageSetup scale="52" fitToHeight="4" orientation="landscape" r:id="rId1"/>
  <headerFooter alignWithMargins="0"/>
  <rowBreaks count="1" manualBreakCount="1">
    <brk id="48" min="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59999389629810485"/>
    <pageSetUpPr fitToPage="1"/>
  </sheetPr>
  <dimension ref="A1:U45"/>
  <sheetViews>
    <sheetView view="pageBreakPreview" zoomScale="70" zoomScaleNormal="100" zoomScaleSheetLayoutView="70" workbookViewId="0">
      <selection activeCell="Z17" sqref="Z17"/>
    </sheetView>
  </sheetViews>
  <sheetFormatPr defaultColWidth="9.140625" defaultRowHeight="16.5"/>
  <cols>
    <col min="1" max="1" width="9.140625" style="85" customWidth="1"/>
    <col min="2" max="2" width="35.5703125" style="85" customWidth="1"/>
    <col min="3" max="3" width="14.140625" style="85" customWidth="1"/>
    <col min="4" max="4" width="16" style="85" customWidth="1"/>
    <col min="5" max="5" width="21.5703125" style="350" bestFit="1" customWidth="1"/>
    <col min="6" max="6" width="14.5703125" style="85" customWidth="1"/>
    <col min="7" max="7" width="13.7109375" style="85" customWidth="1"/>
    <col min="8" max="8" width="12.42578125" style="85" customWidth="1"/>
    <col min="9" max="9" width="15.7109375" style="350" customWidth="1"/>
    <col min="10" max="10" width="15.7109375" style="85" customWidth="1"/>
    <col min="11" max="11" width="11.7109375" style="85" customWidth="1"/>
    <col min="12" max="12" width="11.85546875" style="85" customWidth="1"/>
    <col min="13" max="13" width="9.140625" style="85"/>
    <col min="14" max="14" width="36.7109375" style="85" customWidth="1"/>
    <col min="15" max="15" width="22.140625" style="85" hidden="1" customWidth="1"/>
    <col min="16" max="16" width="20.5703125" style="85" hidden="1" customWidth="1"/>
    <col min="17" max="17" width="20.140625" style="85" hidden="1" customWidth="1"/>
    <col min="18" max="19" width="20.5703125" style="85" hidden="1" customWidth="1"/>
    <col min="20" max="20" width="20.140625" style="85" hidden="1" customWidth="1"/>
    <col min="21" max="21" width="19.7109375" style="85" hidden="1" customWidth="1"/>
    <col min="22" max="16384" width="9.140625" style="85"/>
  </cols>
  <sheetData>
    <row r="1" spans="1:21" ht="17.25" thickBot="1">
      <c r="A1" s="85" t="s">
        <v>14</v>
      </c>
    </row>
    <row r="2" spans="1:21" ht="32.25" thickBot="1">
      <c r="B2" s="470" t="s">
        <v>174</v>
      </c>
      <c r="C2" s="471"/>
      <c r="D2" s="471"/>
      <c r="E2" s="471"/>
      <c r="F2" s="471"/>
      <c r="G2" s="471"/>
      <c r="H2" s="471"/>
      <c r="I2" s="471"/>
      <c r="J2" s="471"/>
      <c r="K2" s="471"/>
      <c r="L2" s="472"/>
      <c r="M2" s="84"/>
    </row>
    <row r="3" spans="1:21" ht="23.25" thickBot="1">
      <c r="B3" s="86"/>
      <c r="C3" s="86"/>
      <c r="D3" s="86"/>
      <c r="E3" s="377"/>
      <c r="F3" s="86"/>
      <c r="G3" s="86"/>
      <c r="H3" s="86"/>
      <c r="I3" s="377"/>
      <c r="J3" s="86"/>
      <c r="K3" s="86"/>
      <c r="L3" s="86"/>
      <c r="M3" s="84"/>
    </row>
    <row r="4" spans="1:21" ht="18">
      <c r="B4" s="473" t="s">
        <v>67</v>
      </c>
      <c r="C4" s="197" t="s">
        <v>157</v>
      </c>
      <c r="D4" s="204" t="s">
        <v>169</v>
      </c>
      <c r="E4" s="476" t="s">
        <v>175</v>
      </c>
      <c r="F4" s="477"/>
      <c r="G4" s="477"/>
      <c r="H4" s="478"/>
      <c r="I4" s="476" t="s">
        <v>176</v>
      </c>
      <c r="J4" s="478"/>
      <c r="K4" s="479" t="s">
        <v>169</v>
      </c>
      <c r="L4" s="480"/>
    </row>
    <row r="5" spans="1:21" ht="19.5" customHeight="1" thickBot="1">
      <c r="B5" s="474"/>
      <c r="C5" s="481" t="s">
        <v>145</v>
      </c>
      <c r="D5" s="483" t="s">
        <v>85</v>
      </c>
      <c r="E5" s="485" t="s">
        <v>86</v>
      </c>
      <c r="F5" s="487" t="s">
        <v>121</v>
      </c>
      <c r="G5" s="489" t="s">
        <v>105</v>
      </c>
      <c r="H5" s="491" t="s">
        <v>106</v>
      </c>
      <c r="I5" s="493" t="s">
        <v>163</v>
      </c>
      <c r="J5" s="495" t="s">
        <v>164</v>
      </c>
      <c r="K5" s="497" t="s">
        <v>107</v>
      </c>
      <c r="L5" s="495" t="s">
        <v>148</v>
      </c>
    </row>
    <row r="6" spans="1:21">
      <c r="B6" s="475"/>
      <c r="C6" s="482"/>
      <c r="D6" s="484"/>
      <c r="E6" s="486"/>
      <c r="F6" s="488"/>
      <c r="G6" s="490"/>
      <c r="H6" s="492"/>
      <c r="I6" s="494"/>
      <c r="J6" s="496"/>
      <c r="K6" s="498"/>
      <c r="L6" s="499"/>
      <c r="N6" s="88" t="s">
        <v>108</v>
      </c>
    </row>
    <row r="7" spans="1:21" ht="18.75" thickBot="1">
      <c r="B7" s="89" t="s">
        <v>154</v>
      </c>
      <c r="C7" s="89"/>
      <c r="D7" s="90"/>
      <c r="E7" s="91"/>
      <c r="F7" s="426"/>
      <c r="G7" s="426"/>
      <c r="H7" s="92"/>
      <c r="I7" s="463"/>
      <c r="J7" s="92"/>
      <c r="K7" s="332"/>
      <c r="L7" s="430"/>
      <c r="N7" s="449">
        <f>U17</f>
        <v>0.21828599692538883</v>
      </c>
    </row>
    <row r="8" spans="1:21" ht="18">
      <c r="B8" s="93" t="s">
        <v>55</v>
      </c>
      <c r="C8" s="351">
        <f>'19-20 Point Calculation'!J8</f>
        <v>2420.4503618302447</v>
      </c>
      <c r="D8" s="94">
        <f>'2020-21 Univ'!D48</f>
        <v>2062.1283151685884</v>
      </c>
      <c r="E8" s="112">
        <v>18879651.450315397</v>
      </c>
      <c r="F8" s="95">
        <f>E8/$E$38</f>
        <v>3.8893716642656249E-2</v>
      </c>
      <c r="G8" s="96">
        <f>$D$38*F8*$N$7</f>
        <v>298.98419697545859</v>
      </c>
      <c r="H8" s="97">
        <f>D8+G8</f>
        <v>2361.1125121440468</v>
      </c>
      <c r="I8" s="419">
        <v>90</v>
      </c>
      <c r="J8" s="97">
        <f>H8*$N$9*I8/100</f>
        <v>115.8125687206655</v>
      </c>
      <c r="K8" s="333">
        <f>H8+J8</f>
        <v>2476.9250808647125</v>
      </c>
      <c r="L8" s="328">
        <f>K8/C8-1</f>
        <v>2.3332318615187031E-2</v>
      </c>
      <c r="N8" s="88" t="s">
        <v>109</v>
      </c>
    </row>
    <row r="9" spans="1:21" ht="18.75" thickBot="1">
      <c r="B9" s="93" t="s">
        <v>56</v>
      </c>
      <c r="C9" s="351">
        <f>'19-20 Point Calculation'!J9</f>
        <v>3186.7776364937254</v>
      </c>
      <c r="D9" s="94">
        <f>'2020-21 Univ'!H48</f>
        <v>2629.6747504162768</v>
      </c>
      <c r="E9" s="420">
        <v>30772749.61888729</v>
      </c>
      <c r="F9" s="95">
        <f t="shared" ref="F9:F13" si="0">E9/$E$38</f>
        <v>6.3394528608864548E-2</v>
      </c>
      <c r="G9" s="96">
        <f t="shared" ref="G9:G13" si="1">$D$38*F9*$N$7</f>
        <v>487.32710229013077</v>
      </c>
      <c r="H9" s="97">
        <f t="shared" ref="H9:H13" si="2">D9+G9</f>
        <v>3117.0018527064076</v>
      </c>
      <c r="I9" s="419">
        <v>91</v>
      </c>
      <c r="J9" s="97">
        <f t="shared" ref="J9:J13" si="3">H9*$N$9*I9/100</f>
        <v>154.58770688497427</v>
      </c>
      <c r="K9" s="333">
        <f t="shared" ref="K9:K13" si="4">H9+J9</f>
        <v>3271.5895595913817</v>
      </c>
      <c r="L9" s="328">
        <f t="shared" ref="L9:L14" si="5">K9/C9-1</f>
        <v>2.6613693445825426E-2</v>
      </c>
      <c r="N9" s="450">
        <v>5.45E-2</v>
      </c>
    </row>
    <row r="10" spans="1:21" ht="18">
      <c r="B10" s="93" t="s">
        <v>57</v>
      </c>
      <c r="C10" s="351">
        <f>'19-20 Point Calculation'!J10</f>
        <v>4470.2991424628581</v>
      </c>
      <c r="D10" s="94">
        <f>'2020-21 Univ'!G48</f>
        <v>3496.5554612524465</v>
      </c>
      <c r="E10" s="420">
        <v>49150216.058703728</v>
      </c>
      <c r="F10" s="95">
        <f t="shared" si="0"/>
        <v>0.10125370064925751</v>
      </c>
      <c r="G10" s="96">
        <f t="shared" si="1"/>
        <v>778.35853686993426</v>
      </c>
      <c r="H10" s="97">
        <f t="shared" si="2"/>
        <v>4274.9139981223807</v>
      </c>
      <c r="I10" s="419">
        <v>89</v>
      </c>
      <c r="J10" s="97">
        <f t="shared" si="3"/>
        <v>207.3547034789261</v>
      </c>
      <c r="K10" s="333">
        <f t="shared" si="4"/>
        <v>4482.2687016013069</v>
      </c>
      <c r="L10" s="328">
        <f t="shared" si="5"/>
        <v>2.6775745329326028E-3</v>
      </c>
    </row>
    <row r="11" spans="1:21" ht="18">
      <c r="B11" s="93" t="s">
        <v>58</v>
      </c>
      <c r="C11" s="351">
        <f>'19-20 Point Calculation'!J11</f>
        <v>2222.8909320076223</v>
      </c>
      <c r="D11" s="94">
        <f>'2020-21 Univ'!I48</f>
        <v>1712.3658427201817</v>
      </c>
      <c r="E11" s="420">
        <v>26551312.346059345</v>
      </c>
      <c r="F11" s="95">
        <f t="shared" si="0"/>
        <v>5.469800232255035E-2</v>
      </c>
      <c r="G11" s="96">
        <f t="shared" si="1"/>
        <v>420.47507186889914</v>
      </c>
      <c r="H11" s="97">
        <f t="shared" si="2"/>
        <v>2132.840914589081</v>
      </c>
      <c r="I11" s="419">
        <v>79</v>
      </c>
      <c r="J11" s="97">
        <f t="shared" si="3"/>
        <v>91.829465577632874</v>
      </c>
      <c r="K11" s="333">
        <f t="shared" si="4"/>
        <v>2224.670380166714</v>
      </c>
      <c r="L11" s="328">
        <f t="shared" si="5"/>
        <v>8.005107823643165E-4</v>
      </c>
    </row>
    <row r="12" spans="1:21" ht="18">
      <c r="B12" s="93" t="s">
        <v>59</v>
      </c>
      <c r="C12" s="351">
        <f>'19-20 Point Calculation'!J12</f>
        <v>2983.1911098127866</v>
      </c>
      <c r="D12" s="94">
        <f>'2020-21 Univ'!E48</f>
        <v>2447.9105706911369</v>
      </c>
      <c r="E12" s="420">
        <v>28866543.473139647</v>
      </c>
      <c r="F12" s="95">
        <f t="shared" si="0"/>
        <v>5.9467578903764973E-2</v>
      </c>
      <c r="G12" s="96">
        <f t="shared" si="1"/>
        <v>457.13981227283955</v>
      </c>
      <c r="H12" s="97">
        <f t="shared" si="2"/>
        <v>2905.0503829639765</v>
      </c>
      <c r="I12" s="419">
        <v>97</v>
      </c>
      <c r="J12" s="97">
        <f t="shared" si="3"/>
        <v>153.5754884953906</v>
      </c>
      <c r="K12" s="333">
        <f t="shared" si="4"/>
        <v>3058.6258714593673</v>
      </c>
      <c r="L12" s="328">
        <f t="shared" si="5"/>
        <v>2.5286600445559415E-2</v>
      </c>
    </row>
    <row r="13" spans="1:21" ht="18">
      <c r="B13" s="98" t="s">
        <v>60</v>
      </c>
      <c r="C13" s="351">
        <f>'19-20 Point Calculation'!J13</f>
        <v>5015.7403334001383</v>
      </c>
      <c r="D13" s="94">
        <f>'2020-21 Univ'!J48</f>
        <v>3923.093963857234</v>
      </c>
      <c r="E13" s="420">
        <v>58542533.991113476</v>
      </c>
      <c r="F13" s="95">
        <f t="shared" si="0"/>
        <v>0.12060268880416231</v>
      </c>
      <c r="G13" s="96">
        <f t="shared" si="1"/>
        <v>927.09828676149357</v>
      </c>
      <c r="H13" s="97">
        <f t="shared" si="2"/>
        <v>4850.1922506187275</v>
      </c>
      <c r="I13" s="419">
        <v>93</v>
      </c>
      <c r="J13" s="97">
        <f t="shared" si="3"/>
        <v>245.83199422261023</v>
      </c>
      <c r="K13" s="333">
        <f t="shared" si="4"/>
        <v>5096.0242448413373</v>
      </c>
      <c r="L13" s="328">
        <f t="shared" si="5"/>
        <v>1.6006393095468585E-2</v>
      </c>
      <c r="O13" s="467" t="s">
        <v>120</v>
      </c>
      <c r="P13" s="468"/>
      <c r="Q13" s="468"/>
      <c r="R13" s="468"/>
      <c r="S13" s="468"/>
      <c r="T13" s="468"/>
      <c r="U13" s="469"/>
    </row>
    <row r="14" spans="1:21" ht="18">
      <c r="B14" s="99" t="s">
        <v>87</v>
      </c>
      <c r="C14" s="100">
        <f t="shared" ref="C14:F14" si="6">SUM(C8:C13)</f>
        <v>20299.349516007376</v>
      </c>
      <c r="D14" s="100">
        <f t="shared" si="6"/>
        <v>16271.728904105865</v>
      </c>
      <c r="E14" s="201">
        <f>SUM(E8:E13)</f>
        <v>212763006.93821889</v>
      </c>
      <c r="F14" s="101">
        <f t="shared" si="6"/>
        <v>0.43831021593125596</v>
      </c>
      <c r="G14" s="102">
        <f>SUM(G8:G13)</f>
        <v>3369.3830070387557</v>
      </c>
      <c r="H14" s="103">
        <f>SUM(H8:H13)</f>
        <v>19641.111911144621</v>
      </c>
      <c r="I14" s="199" t="s">
        <v>147</v>
      </c>
      <c r="J14" s="103">
        <f>SUM(J8:J13)</f>
        <v>968.99192738019951</v>
      </c>
      <c r="K14" s="334">
        <f>SUM(K8:K13)</f>
        <v>20610.103838524821</v>
      </c>
      <c r="L14" s="329">
        <f t="shared" si="5"/>
        <v>1.5308585246655015E-2</v>
      </c>
      <c r="O14" s="240"/>
      <c r="P14" s="380" t="s">
        <v>45</v>
      </c>
      <c r="Q14" s="381" t="s">
        <v>44</v>
      </c>
      <c r="R14" s="381" t="s">
        <v>43</v>
      </c>
      <c r="S14" s="381" t="s">
        <v>96</v>
      </c>
      <c r="T14" s="445" t="s">
        <v>69</v>
      </c>
      <c r="U14" s="446" t="s">
        <v>84</v>
      </c>
    </row>
    <row r="15" spans="1:21" ht="18">
      <c r="B15" s="105"/>
      <c r="C15" s="326"/>
      <c r="D15" s="106"/>
      <c r="E15" s="107"/>
      <c r="F15" s="108"/>
      <c r="G15" s="109"/>
      <c r="H15" s="110"/>
      <c r="I15" s="378"/>
      <c r="J15" s="110"/>
      <c r="K15" s="335"/>
      <c r="L15" s="330"/>
      <c r="O15" s="238" t="s">
        <v>86</v>
      </c>
      <c r="P15" s="318">
        <v>366690869.55848902</v>
      </c>
      <c r="Q15" s="319">
        <v>387809994.31726682</v>
      </c>
      <c r="R15" s="319">
        <v>377226237.08081514</v>
      </c>
      <c r="S15" s="319">
        <v>399315726.19111466</v>
      </c>
      <c r="T15" s="319">
        <v>415758477.64899808</v>
      </c>
      <c r="U15" s="447">
        <f>AVERAGE(P15:T15)</f>
        <v>389360260.9593367</v>
      </c>
    </row>
    <row r="16" spans="1:21" ht="18">
      <c r="B16" s="89" t="s">
        <v>42</v>
      </c>
      <c r="C16" s="326"/>
      <c r="D16" s="106"/>
      <c r="E16" s="112" t="s">
        <v>14</v>
      </c>
      <c r="F16" s="108"/>
      <c r="G16" s="109"/>
      <c r="H16" s="110"/>
      <c r="I16" s="378"/>
      <c r="J16" s="110"/>
      <c r="K16" s="335"/>
      <c r="L16" s="330"/>
      <c r="O16" s="238" t="s">
        <v>102</v>
      </c>
      <c r="P16" s="318">
        <v>1660440473.6720634</v>
      </c>
      <c r="Q16" s="319">
        <v>1758941535.9990635</v>
      </c>
      <c r="R16" s="319">
        <v>1789558365.309818</v>
      </c>
      <c r="S16" s="319">
        <v>1834925392.4408126</v>
      </c>
      <c r="T16" s="319">
        <v>1874715049.5699492</v>
      </c>
      <c r="U16" s="447">
        <f>AVERAGE(P16:T16)</f>
        <v>1783716163.3983414</v>
      </c>
    </row>
    <row r="17" spans="2:21" ht="18">
      <c r="B17" s="93" t="s">
        <v>20</v>
      </c>
      <c r="C17" s="351">
        <f>'19-20 Point Calculation'!J17</f>
        <v>954.50827690193387</v>
      </c>
      <c r="D17" s="94">
        <f>'2020-21 CC'!C57</f>
        <v>735.51062138443297</v>
      </c>
      <c r="E17" s="112">
        <v>10650599.959604217</v>
      </c>
      <c r="F17" s="95">
        <f t="shared" ref="F17:F35" si="7">E17/$E$38</f>
        <v>2.1941158076634531E-2</v>
      </c>
      <c r="G17" s="96">
        <f t="shared" ref="G17:G29" si="8">$D$38*F17*$N$7</f>
        <v>168.66630639920641</v>
      </c>
      <c r="H17" s="97">
        <f>D17+G17</f>
        <v>904.17692778363937</v>
      </c>
      <c r="I17" s="419">
        <v>93</v>
      </c>
      <c r="J17" s="97">
        <f t="shared" ref="J17:J29" si="9">H17*$N$9*I17/100</f>
        <v>45.828207584713752</v>
      </c>
      <c r="K17" s="333">
        <f>H17+J17</f>
        <v>950.00513536835308</v>
      </c>
      <c r="L17" s="328">
        <f t="shared" ref="L17:L30" si="10">K17/C17-1</f>
        <v>-4.7177605920786236E-3</v>
      </c>
      <c r="O17" s="322" t="s">
        <v>111</v>
      </c>
      <c r="P17" s="323">
        <f t="shared" ref="P17:T17" si="11">P15/P16</f>
        <v>0.22083951540132743</v>
      </c>
      <c r="Q17" s="324">
        <f t="shared" si="11"/>
        <v>0.2204791838615569</v>
      </c>
      <c r="R17" s="324">
        <f t="shared" si="11"/>
        <v>0.21079292209366285</v>
      </c>
      <c r="S17" s="324">
        <f t="shared" si="11"/>
        <v>0.21761959796084462</v>
      </c>
      <c r="T17" s="324">
        <f t="shared" si="11"/>
        <v>0.22177155815993002</v>
      </c>
      <c r="U17" s="448">
        <f t="shared" ref="U17" si="12">U15/U16</f>
        <v>0.21828599692538883</v>
      </c>
    </row>
    <row r="18" spans="2:21" ht="18">
      <c r="B18" s="93" t="s">
        <v>21</v>
      </c>
      <c r="C18" s="351">
        <f>'19-20 Point Calculation'!J18</f>
        <v>443.72428215190735</v>
      </c>
      <c r="D18" s="94">
        <f>'2020-21 CC'!D57</f>
        <v>346.43549866704353</v>
      </c>
      <c r="E18" s="420">
        <v>4356679.779101924</v>
      </c>
      <c r="F18" s="95">
        <f t="shared" si="7"/>
        <v>8.9751375589272181E-3</v>
      </c>
      <c r="G18" s="96">
        <f t="shared" si="8"/>
        <v>68.993773993229453</v>
      </c>
      <c r="H18" s="97">
        <f t="shared" ref="H18:H29" si="13">D18+G18</f>
        <v>415.429272660273</v>
      </c>
      <c r="I18" s="419">
        <v>91</v>
      </c>
      <c r="J18" s="97">
        <f t="shared" si="9"/>
        <v>20.603214777586242</v>
      </c>
      <c r="K18" s="333">
        <f t="shared" ref="K18:K29" si="14">H18+J18</f>
        <v>436.03248743785923</v>
      </c>
      <c r="L18" s="328">
        <f t="shared" si="10"/>
        <v>-1.7334626531470443E-2</v>
      </c>
    </row>
    <row r="19" spans="2:21" ht="18">
      <c r="B19" s="93" t="s">
        <v>22</v>
      </c>
      <c r="C19" s="351">
        <f>'19-20 Point Calculation'!J19</f>
        <v>568.0139083900242</v>
      </c>
      <c r="D19" s="94">
        <f>'2020-21 CC'!E57</f>
        <v>484.59919209245663</v>
      </c>
      <c r="E19" s="420">
        <v>5697961.8911482645</v>
      </c>
      <c r="F19" s="95">
        <f t="shared" si="7"/>
        <v>1.1738294841840002E-2</v>
      </c>
      <c r="G19" s="96">
        <f t="shared" si="8"/>
        <v>90.234746383163213</v>
      </c>
      <c r="H19" s="97">
        <f t="shared" si="13"/>
        <v>574.83393847561979</v>
      </c>
      <c r="I19" s="419">
        <v>87</v>
      </c>
      <c r="J19" s="97">
        <f t="shared" si="9"/>
        <v>27.255751192821513</v>
      </c>
      <c r="K19" s="333">
        <f t="shared" si="14"/>
        <v>602.08968966844134</v>
      </c>
      <c r="L19" s="328">
        <f t="shared" si="10"/>
        <v>5.9991103694980508E-2</v>
      </c>
    </row>
    <row r="20" spans="2:21" ht="18">
      <c r="B20" s="93" t="s">
        <v>23</v>
      </c>
      <c r="C20" s="351">
        <f>'19-20 Point Calculation'!J20</f>
        <v>337.56419631552751</v>
      </c>
      <c r="D20" s="94">
        <f>'2020-21 CC'!F57</f>
        <v>268.09901051610177</v>
      </c>
      <c r="E20" s="420">
        <v>3922204.9263258935</v>
      </c>
      <c r="F20" s="95">
        <f t="shared" si="7"/>
        <v>8.0800817441151074E-3</v>
      </c>
      <c r="G20" s="96">
        <f t="shared" si="8"/>
        <v>62.113291305022734</v>
      </c>
      <c r="H20" s="97">
        <f t="shared" si="13"/>
        <v>330.21230182112453</v>
      </c>
      <c r="I20" s="419">
        <v>100</v>
      </c>
      <c r="J20" s="97">
        <f t="shared" si="9"/>
        <v>17.996570449251287</v>
      </c>
      <c r="K20" s="333">
        <f t="shared" si="14"/>
        <v>348.20887227037582</v>
      </c>
      <c r="L20" s="328">
        <f t="shared" si="10"/>
        <v>3.1533782525023923E-2</v>
      </c>
    </row>
    <row r="21" spans="2:21" ht="18">
      <c r="B21" s="93" t="s">
        <v>24</v>
      </c>
      <c r="C21" s="351">
        <f>'19-20 Point Calculation'!J21</f>
        <v>503.17602814571802</v>
      </c>
      <c r="D21" s="94">
        <f>'2020-21 CC'!G57</f>
        <v>390.21280218326075</v>
      </c>
      <c r="E21" s="420">
        <v>5531568.5725421887</v>
      </c>
      <c r="F21" s="95">
        <f t="shared" si="7"/>
        <v>1.1395510198695129E-2</v>
      </c>
      <c r="G21" s="96">
        <f t="shared" si="8"/>
        <v>87.599688586866449</v>
      </c>
      <c r="H21" s="97">
        <f t="shared" si="13"/>
        <v>477.81249077012717</v>
      </c>
      <c r="I21" s="419">
        <v>91</v>
      </c>
      <c r="J21" s="97">
        <f t="shared" si="9"/>
        <v>23.697110479744456</v>
      </c>
      <c r="K21" s="333">
        <f t="shared" si="14"/>
        <v>501.50960124987165</v>
      </c>
      <c r="L21" s="328">
        <f t="shared" si="10"/>
        <v>-3.3118169440372602E-3</v>
      </c>
    </row>
    <row r="22" spans="2:21" ht="18">
      <c r="B22" s="93" t="s">
        <v>25</v>
      </c>
      <c r="C22" s="351">
        <f>'19-20 Point Calculation'!J22</f>
        <v>592.69767507892232</v>
      </c>
      <c r="D22" s="94">
        <f>'2020-21 CC'!H57</f>
        <v>551.36989279524801</v>
      </c>
      <c r="E22" s="420">
        <v>4869514.6629272355</v>
      </c>
      <c r="F22" s="95">
        <f t="shared" si="7"/>
        <v>1.0031621822339718E-2</v>
      </c>
      <c r="G22" s="96">
        <f t="shared" si="8"/>
        <v>77.115191188087252</v>
      </c>
      <c r="H22" s="97">
        <f t="shared" si="13"/>
        <v>628.48508398333524</v>
      </c>
      <c r="I22" s="419">
        <v>94</v>
      </c>
      <c r="J22" s="97">
        <f t="shared" si="9"/>
        <v>32.19729085246626</v>
      </c>
      <c r="K22" s="333">
        <f t="shared" si="14"/>
        <v>660.68237483580151</v>
      </c>
      <c r="L22" s="328">
        <f t="shared" si="10"/>
        <v>0.11470384078666496</v>
      </c>
      <c r="P22" s="397"/>
    </row>
    <row r="23" spans="2:21" ht="18">
      <c r="B23" s="93" t="s">
        <v>26</v>
      </c>
      <c r="C23" s="351">
        <f>'19-20 Point Calculation'!J23</f>
        <v>762.20202603090081</v>
      </c>
      <c r="D23" s="94">
        <f>'2020-21 CC'!I57</f>
        <v>609.87889984805861</v>
      </c>
      <c r="E23" s="420">
        <v>6933853.5498921154</v>
      </c>
      <c r="F23" s="95">
        <f t="shared" si="7"/>
        <v>1.4284338665938394E-2</v>
      </c>
      <c r="G23" s="96">
        <f t="shared" si="8"/>
        <v>109.80672185689606</v>
      </c>
      <c r="H23" s="97">
        <f t="shared" si="13"/>
        <v>719.68562170495466</v>
      </c>
      <c r="I23" s="419">
        <v>78</v>
      </c>
      <c r="J23" s="97">
        <f t="shared" si="9"/>
        <v>30.593835778677626</v>
      </c>
      <c r="K23" s="333">
        <f t="shared" si="14"/>
        <v>750.27945748363231</v>
      </c>
      <c r="L23" s="328">
        <f t="shared" si="10"/>
        <v>-1.5642268243964419E-2</v>
      </c>
    </row>
    <row r="24" spans="2:21" ht="18">
      <c r="B24" s="93" t="s">
        <v>61</v>
      </c>
      <c r="C24" s="351">
        <f>'19-20 Point Calculation'!J24</f>
        <v>762.22437132677771</v>
      </c>
      <c r="D24" s="94">
        <f>'2020-21 CC'!J57</f>
        <v>673.91971400810826</v>
      </c>
      <c r="E24" s="420">
        <v>8025325.9107615817</v>
      </c>
      <c r="F24" s="95">
        <f t="shared" si="7"/>
        <v>1.6532866232173673E-2</v>
      </c>
      <c r="G24" s="96">
        <f t="shared" si="8"/>
        <v>127.09162715264577</v>
      </c>
      <c r="H24" s="97">
        <f t="shared" si="13"/>
        <v>801.011341160754</v>
      </c>
      <c r="I24" s="419">
        <v>94</v>
      </c>
      <c r="J24" s="97">
        <f t="shared" si="9"/>
        <v>41.035811007665423</v>
      </c>
      <c r="K24" s="333">
        <f t="shared" si="14"/>
        <v>842.04715216841942</v>
      </c>
      <c r="L24" s="328">
        <f t="shared" si="10"/>
        <v>0.10472346968215795</v>
      </c>
    </row>
    <row r="25" spans="2:21" ht="18">
      <c r="B25" s="93" t="s">
        <v>28</v>
      </c>
      <c r="C25" s="351">
        <f>'19-20 Point Calculation'!J25</f>
        <v>1112.7715842426073</v>
      </c>
      <c r="D25" s="113">
        <f>'2020-21 CC'!K57</f>
        <v>918.1699201133755</v>
      </c>
      <c r="E25" s="420">
        <v>10770728.210651783</v>
      </c>
      <c r="F25" s="95">
        <f t="shared" si="7"/>
        <v>2.2188632674845075E-2</v>
      </c>
      <c r="G25" s="96">
        <f t="shared" si="8"/>
        <v>170.56869579278407</v>
      </c>
      <c r="H25" s="97">
        <f t="shared" si="13"/>
        <v>1088.7386159061596</v>
      </c>
      <c r="I25" s="419">
        <v>93</v>
      </c>
      <c r="J25" s="97">
        <f t="shared" si="9"/>
        <v>55.182716747203706</v>
      </c>
      <c r="K25" s="333">
        <f t="shared" si="14"/>
        <v>1143.9213326533634</v>
      </c>
      <c r="L25" s="328">
        <f t="shared" si="10"/>
        <v>2.7992940197118399E-2</v>
      </c>
    </row>
    <row r="26" spans="2:21" ht="18">
      <c r="B26" s="93" t="s">
        <v>29</v>
      </c>
      <c r="C26" s="351">
        <f>'19-20 Point Calculation'!J26</f>
        <v>813.6115678334038</v>
      </c>
      <c r="D26" s="94">
        <f>'2020-21 CC'!L57</f>
        <v>625.96300883879121</v>
      </c>
      <c r="E26" s="420">
        <v>10032386.468349749</v>
      </c>
      <c r="F26" s="95">
        <f t="shared" si="7"/>
        <v>2.0667584757932355E-2</v>
      </c>
      <c r="G26" s="96">
        <f t="shared" si="8"/>
        <v>158.87607988318544</v>
      </c>
      <c r="H26" s="97">
        <f t="shared" si="13"/>
        <v>784.83908872197662</v>
      </c>
      <c r="I26" s="419">
        <v>92</v>
      </c>
      <c r="J26" s="97">
        <f t="shared" si="9"/>
        <v>39.351831908519912</v>
      </c>
      <c r="K26" s="333">
        <f t="shared" si="14"/>
        <v>824.19092063049652</v>
      </c>
      <c r="L26" s="328">
        <f t="shared" si="10"/>
        <v>1.3002952779131327E-2</v>
      </c>
    </row>
    <row r="27" spans="2:21" ht="18">
      <c r="B27" s="93" t="s">
        <v>30</v>
      </c>
      <c r="C27" s="351">
        <f>'19-20 Point Calculation'!J27</f>
        <v>931.68090248537169</v>
      </c>
      <c r="D27" s="94">
        <f>'2020-21 CC'!M57</f>
        <v>643.90267701954781</v>
      </c>
      <c r="E27" s="420">
        <v>15502833.138687925</v>
      </c>
      <c r="F27" s="95">
        <f t="shared" si="7"/>
        <v>3.1937178545975567E-2</v>
      </c>
      <c r="G27" s="96">
        <f t="shared" si="8"/>
        <v>245.50782248353985</v>
      </c>
      <c r="H27" s="97">
        <f t="shared" si="13"/>
        <v>889.41049950308764</v>
      </c>
      <c r="I27" s="419">
        <v>92</v>
      </c>
      <c r="J27" s="97">
        <f t="shared" si="9"/>
        <v>44.595042445084822</v>
      </c>
      <c r="K27" s="333">
        <f t="shared" si="14"/>
        <v>934.00554194817244</v>
      </c>
      <c r="L27" s="328">
        <f t="shared" si="10"/>
        <v>2.4951026221526895E-3</v>
      </c>
    </row>
    <row r="28" spans="2:21" ht="18">
      <c r="B28" s="93" t="s">
        <v>31</v>
      </c>
      <c r="C28" s="351">
        <f>'19-20 Point Calculation'!J28</f>
        <v>931.32551094842029</v>
      </c>
      <c r="D28" s="94">
        <f>'2020-21 CC'!N57</f>
        <v>816.04234003212628</v>
      </c>
      <c r="E28" s="420">
        <v>8313599.0379925491</v>
      </c>
      <c r="F28" s="95">
        <f t="shared" si="7"/>
        <v>1.7126733833793317E-2</v>
      </c>
      <c r="G28" s="96">
        <f t="shared" si="8"/>
        <v>131.65681256836038</v>
      </c>
      <c r="H28" s="97">
        <f t="shared" si="13"/>
        <v>947.69915260048663</v>
      </c>
      <c r="I28" s="419">
        <v>94</v>
      </c>
      <c r="J28" s="97">
        <f t="shared" si="9"/>
        <v>48.550627587722929</v>
      </c>
      <c r="K28" s="333">
        <f t="shared" si="14"/>
        <v>996.24978018820957</v>
      </c>
      <c r="L28" s="328">
        <f t="shared" si="10"/>
        <v>6.9711683483976827E-2</v>
      </c>
    </row>
    <row r="29" spans="2:21" ht="18">
      <c r="B29" s="98" t="s">
        <v>32</v>
      </c>
      <c r="C29" s="351">
        <f>'19-20 Point Calculation'!J29</f>
        <v>821.77339259768962</v>
      </c>
      <c r="D29" s="94">
        <f>'2020-21 CC'!O57</f>
        <v>617.34660423452556</v>
      </c>
      <c r="E29" s="420">
        <v>10933654.100825634</v>
      </c>
      <c r="F29" s="95">
        <f t="shared" si="7"/>
        <v>2.2524274115199548E-2</v>
      </c>
      <c r="G29" s="96">
        <f t="shared" si="8"/>
        <v>173.14884228374731</v>
      </c>
      <c r="H29" s="97">
        <f t="shared" si="13"/>
        <v>790.49544651827284</v>
      </c>
      <c r="I29" s="419">
        <v>92</v>
      </c>
      <c r="J29" s="97">
        <f t="shared" si="9"/>
        <v>39.635441688426198</v>
      </c>
      <c r="K29" s="333">
        <f t="shared" si="14"/>
        <v>830.13088820669907</v>
      </c>
      <c r="L29" s="328">
        <f t="shared" si="10"/>
        <v>1.0170073263860102E-2</v>
      </c>
    </row>
    <row r="30" spans="2:21" ht="18">
      <c r="B30" s="99" t="s">
        <v>103</v>
      </c>
      <c r="C30" s="100">
        <f t="shared" ref="C30:F30" si="15">SUM(C17:C29)</f>
        <v>9535.2737224492048</v>
      </c>
      <c r="D30" s="100">
        <f t="shared" si="15"/>
        <v>7681.4501817330765</v>
      </c>
      <c r="E30" s="201">
        <f>SUM(E17:E29)</f>
        <v>105540910.20881106</v>
      </c>
      <c r="F30" s="101">
        <f t="shared" si="15"/>
        <v>0.21742341306840965</v>
      </c>
      <c r="G30" s="102">
        <f>SUM(G17:G29)</f>
        <v>1671.3795998767346</v>
      </c>
      <c r="H30" s="103">
        <f>SUM(H17:H29)</f>
        <v>9352.8297816098111</v>
      </c>
      <c r="I30" s="199" t="s">
        <v>147</v>
      </c>
      <c r="J30" s="103">
        <f>SUM(J17:J29)</f>
        <v>466.52345249988412</v>
      </c>
      <c r="K30" s="334">
        <f>SUM(K17:K29)</f>
        <v>9819.3532341096943</v>
      </c>
      <c r="L30" s="329">
        <f t="shared" si="10"/>
        <v>2.9792486291365883E-2</v>
      </c>
    </row>
    <row r="31" spans="2:21" ht="18">
      <c r="B31" s="105"/>
      <c r="C31" s="326"/>
      <c r="D31" s="106"/>
      <c r="E31" s="107"/>
      <c r="F31" s="108"/>
      <c r="G31" s="109"/>
      <c r="H31" s="110"/>
      <c r="I31" s="378"/>
      <c r="J31" s="110"/>
      <c r="K31" s="335"/>
      <c r="L31" s="330"/>
      <c r="N31" s="85" t="s">
        <v>14</v>
      </c>
    </row>
    <row r="32" spans="2:21" ht="18">
      <c r="B32" s="89" t="s">
        <v>62</v>
      </c>
      <c r="C32" s="326"/>
      <c r="D32" s="106"/>
      <c r="E32" s="112" t="s">
        <v>14</v>
      </c>
      <c r="F32" s="108"/>
      <c r="G32" s="109"/>
      <c r="H32" s="110"/>
      <c r="I32" s="378"/>
      <c r="J32" s="110"/>
      <c r="K32" s="335"/>
      <c r="L32" s="330"/>
    </row>
    <row r="33" spans="2:14" ht="18">
      <c r="B33" s="93" t="s">
        <v>63</v>
      </c>
      <c r="C33" s="351">
        <f>'19-20 Point Calculation'!J33</f>
        <v>2921.901202341091</v>
      </c>
      <c r="D33" s="94">
        <f>'2020-21 Univ'!F48</f>
        <v>2427.6825350301415</v>
      </c>
      <c r="E33" s="112">
        <v>26308287.873953789</v>
      </c>
      <c r="F33" s="95">
        <f t="shared" si="7"/>
        <v>5.4197350868248916E-2</v>
      </c>
      <c r="G33" s="96">
        <f>$D$38*F33*$N$7</f>
        <v>416.62645862362388</v>
      </c>
      <c r="H33" s="97">
        <f>D33+G33</f>
        <v>2844.3089936537654</v>
      </c>
      <c r="I33" s="419">
        <v>90</v>
      </c>
      <c r="J33" s="97">
        <f>H33*$N$9*I33/100</f>
        <v>139.5133561387172</v>
      </c>
      <c r="K33" s="333">
        <f>H33+J33</f>
        <v>2983.8223497924828</v>
      </c>
      <c r="L33" s="328">
        <f>K33/C33-1</f>
        <v>2.1192074325367072E-2</v>
      </c>
    </row>
    <row r="34" spans="2:14" ht="18">
      <c r="B34" s="93" t="s">
        <v>64</v>
      </c>
      <c r="C34" s="351">
        <f>'19-20 Point Calculation'!J34</f>
        <v>9041.8795295230811</v>
      </c>
      <c r="D34" s="94">
        <f>'2020-21 Univ'!K48</f>
        <v>6813.5216447747807</v>
      </c>
      <c r="E34" s="420">
        <v>121616605.14901535</v>
      </c>
      <c r="F34" s="95">
        <f t="shared" si="7"/>
        <v>0.25054073652554598</v>
      </c>
      <c r="G34" s="96">
        <f>$D$38*F34*$N$7</f>
        <v>1925.9594450167849</v>
      </c>
      <c r="H34" s="97">
        <f t="shared" ref="H34:H35" si="16">D34+G34</f>
        <v>8739.481089791565</v>
      </c>
      <c r="I34" s="419">
        <v>93</v>
      </c>
      <c r="J34" s="97">
        <f>H34*$N$9*I34/100</f>
        <v>442.96059903608545</v>
      </c>
      <c r="K34" s="333">
        <f t="shared" ref="K34:K35" si="17">H34+J34</f>
        <v>9182.4416888276501</v>
      </c>
      <c r="L34" s="328">
        <f>K34/C34-1</f>
        <v>1.5545679285552616E-2</v>
      </c>
    </row>
    <row r="35" spans="2:14" ht="18">
      <c r="B35" s="98" t="s">
        <v>68</v>
      </c>
      <c r="C35" s="351">
        <f>'19-20 Point Calculation'!J35</f>
        <v>2471.7796244515089</v>
      </c>
      <c r="D35" s="94">
        <f>'2020-21 Univ'!C48</f>
        <v>2021.8507841747942</v>
      </c>
      <c r="E35" s="420">
        <v>19187680.719157811</v>
      </c>
      <c r="F35" s="95">
        <f t="shared" si="7"/>
        <v>3.9528283606539545E-2</v>
      </c>
      <c r="G35" s="96">
        <f>$D$38*F35*$N$7</f>
        <v>303.86224696659065</v>
      </c>
      <c r="H35" s="97">
        <f t="shared" si="16"/>
        <v>2325.7130311413848</v>
      </c>
      <c r="I35" s="419">
        <v>83</v>
      </c>
      <c r="J35" s="97">
        <f>H35*$N$9*I35/100</f>
        <v>105.20362896368054</v>
      </c>
      <c r="K35" s="333">
        <f t="shared" si="17"/>
        <v>2430.9166601050651</v>
      </c>
      <c r="L35" s="328">
        <f>K35/C35-1</f>
        <v>-1.653179917101677E-2</v>
      </c>
      <c r="N35" s="85" t="s">
        <v>14</v>
      </c>
    </row>
    <row r="36" spans="2:14" ht="18">
      <c r="B36" s="99" t="s">
        <v>87</v>
      </c>
      <c r="C36" s="100">
        <f>SUM(C33:C35)</f>
        <v>14435.56035631568</v>
      </c>
      <c r="D36" s="100">
        <f t="shared" ref="D36:F36" si="18">SUM(D33:D35)</f>
        <v>11263.054963979715</v>
      </c>
      <c r="E36" s="201">
        <f>SUM(E33:E35)</f>
        <v>167112573.74212694</v>
      </c>
      <c r="F36" s="101">
        <f t="shared" si="18"/>
        <v>0.34426637100033441</v>
      </c>
      <c r="G36" s="102">
        <f>SUM(G33:G35)</f>
        <v>2646.4481506069997</v>
      </c>
      <c r="H36" s="103">
        <f>SUM(H33:H35)</f>
        <v>13909.503114586714</v>
      </c>
      <c r="I36" s="199" t="s">
        <v>147</v>
      </c>
      <c r="J36" s="103">
        <f>SUM(J33:J35)</f>
        <v>687.67758413848321</v>
      </c>
      <c r="K36" s="334">
        <f>SUM(K33:K35)</f>
        <v>14597.180698725198</v>
      </c>
      <c r="L36" s="329">
        <f>K36/C36-1</f>
        <v>1.1195986745246689E-2</v>
      </c>
    </row>
    <row r="37" spans="2:14" ht="18">
      <c r="B37" s="114"/>
      <c r="C37" s="327"/>
      <c r="D37" s="94"/>
      <c r="E37" s="421"/>
      <c r="F37" s="95"/>
      <c r="G37" s="96"/>
      <c r="H37" s="97"/>
      <c r="I37" s="202"/>
      <c r="J37" s="97"/>
      <c r="K37" s="333"/>
      <c r="L37" s="328"/>
    </row>
    <row r="38" spans="2:14" ht="18.75" thickBot="1">
      <c r="B38" s="115" t="s">
        <v>110</v>
      </c>
      <c r="C38" s="431">
        <f>SUM(C14,C30,C36)</f>
        <v>44270.183594772257</v>
      </c>
      <c r="D38" s="116">
        <f>SUM(D14,D30,D36)</f>
        <v>35216.23404981866</v>
      </c>
      <c r="E38" s="203">
        <f>SUM(E14,E30,E36)</f>
        <v>485416490.88915688</v>
      </c>
      <c r="F38" s="117">
        <f>SUM(F14,F30,F36)</f>
        <v>1</v>
      </c>
      <c r="G38" s="118">
        <f>SUM(G14,G30,G36)</f>
        <v>7687.21075752249</v>
      </c>
      <c r="H38" s="119">
        <f>SUM(H36,H30,H14)</f>
        <v>42903.444807341148</v>
      </c>
      <c r="I38" s="200" t="s">
        <v>147</v>
      </c>
      <c r="J38" s="119">
        <f>SUM(J36,J30,J14)</f>
        <v>2123.1929640185672</v>
      </c>
      <c r="K38" s="336">
        <f>SUM(K36,K30,K14)</f>
        <v>45026.637771359718</v>
      </c>
      <c r="L38" s="331">
        <f>K38/C38-1</f>
        <v>1.7087215709599812E-2</v>
      </c>
    </row>
    <row r="40" spans="2:14" ht="18">
      <c r="D40" s="193"/>
      <c r="E40" s="531"/>
      <c r="F40" s="193"/>
      <c r="G40" s="120"/>
      <c r="H40" s="121"/>
    </row>
    <row r="41" spans="2:14" ht="18">
      <c r="D41" s="193"/>
      <c r="E41" s="532"/>
      <c r="F41" s="193"/>
    </row>
    <row r="42" spans="2:14" ht="18">
      <c r="D42" s="193"/>
      <c r="E42" s="532"/>
      <c r="F42" s="193"/>
    </row>
    <row r="43" spans="2:14">
      <c r="D43" s="193"/>
      <c r="E43" s="533"/>
      <c r="F43" s="193"/>
    </row>
    <row r="44" spans="2:14">
      <c r="D44" s="193"/>
      <c r="E44" s="461"/>
      <c r="F44" s="193"/>
    </row>
    <row r="45" spans="2:14">
      <c r="D45" s="193"/>
      <c r="E45" s="461"/>
      <c r="F45" s="193"/>
    </row>
  </sheetData>
  <mergeCells count="16">
    <mergeCell ref="O13:U13"/>
    <mergeCell ref="B2:L2"/>
    <mergeCell ref="B4:B6"/>
    <mergeCell ref="E4:H4"/>
    <mergeCell ref="I4:J4"/>
    <mergeCell ref="K4:L4"/>
    <mergeCell ref="C5:C6"/>
    <mergeCell ref="D5:D6"/>
    <mergeCell ref="E5:E6"/>
    <mergeCell ref="F5:F6"/>
    <mergeCell ref="G5:G6"/>
    <mergeCell ref="H5:H6"/>
    <mergeCell ref="I5:I6"/>
    <mergeCell ref="J5:J6"/>
    <mergeCell ref="K5:K6"/>
    <mergeCell ref="L5:L6"/>
  </mergeCells>
  <pageMargins left="0.7" right="0.7"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0" tint="-0.34998626667073579"/>
  </sheetPr>
  <dimension ref="B1:FK366"/>
  <sheetViews>
    <sheetView view="pageBreakPreview" zoomScale="60" zoomScaleNormal="100" workbookViewId="0">
      <selection activeCell="AJ21" sqref="AJ21"/>
    </sheetView>
  </sheetViews>
  <sheetFormatPr defaultColWidth="9.140625" defaultRowHeight="18"/>
  <cols>
    <col min="1" max="1" width="9.140625" style="310"/>
    <col min="2" max="2" width="41.140625" style="310" bestFit="1" customWidth="1"/>
    <col min="3" max="6" width="12.7109375" style="310" hidden="1" customWidth="1"/>
    <col min="7" max="18" width="12.7109375" style="310" customWidth="1"/>
    <col min="19" max="19" width="25.85546875" style="310" bestFit="1" customWidth="1"/>
    <col min="20" max="20" width="24" style="310" customWidth="1"/>
    <col min="21" max="21" width="26.85546875" style="310" customWidth="1"/>
    <col min="22" max="22" width="24.7109375" style="310" customWidth="1"/>
    <col min="23" max="23" width="36.85546875" style="310" bestFit="1" customWidth="1"/>
    <col min="24" max="27" width="12.7109375" style="310" hidden="1" customWidth="1"/>
    <col min="28" max="36" width="12.7109375" style="310" customWidth="1"/>
    <col min="37" max="37" width="12.7109375" style="262" customWidth="1"/>
    <col min="38" max="39" width="12.7109375" style="310" customWidth="1"/>
    <col min="40" max="41" width="9.140625" style="310"/>
    <col min="42" max="42" width="8.42578125" style="310" customWidth="1"/>
    <col min="43" max="43" width="36.85546875" style="310" bestFit="1" customWidth="1"/>
    <col min="44" max="47" width="13.42578125" style="310" hidden="1" customWidth="1"/>
    <col min="48" max="48" width="13.42578125" style="310" bestFit="1" customWidth="1"/>
    <col min="49" max="49" width="13" style="310" bestFit="1" customWidth="1"/>
    <col min="50" max="51" width="12" style="310" bestFit="1" customWidth="1"/>
    <col min="52" max="53" width="12.5703125" style="310" bestFit="1" customWidth="1"/>
    <col min="54" max="54" width="12" style="310" bestFit="1" customWidth="1"/>
    <col min="55" max="56" width="12" style="310" customWidth="1"/>
    <col min="57" max="58" width="12" style="262" customWidth="1"/>
    <col min="59" max="60" width="8.42578125" style="310" customWidth="1"/>
    <col min="61" max="62" width="9.140625" style="310"/>
    <col min="63" max="63" width="35.42578125" style="310" bestFit="1" customWidth="1"/>
    <col min="64" max="67" width="13.42578125" style="310" hidden="1" customWidth="1"/>
    <col min="68" max="68" width="13.42578125" style="310" bestFit="1" customWidth="1"/>
    <col min="69" max="69" width="13" style="310" bestFit="1" customWidth="1"/>
    <col min="70" max="71" width="12" style="310" bestFit="1" customWidth="1"/>
    <col min="72" max="73" width="12.5703125" style="310" bestFit="1" customWidth="1"/>
    <col min="74" max="74" width="12" style="310" bestFit="1" customWidth="1"/>
    <col min="75" max="76" width="12" style="310" customWidth="1"/>
    <col min="77" max="78" width="12" style="262" customWidth="1"/>
    <col min="79" max="79" width="9.140625" style="310" customWidth="1"/>
    <col min="80" max="80" width="9.140625" style="310"/>
    <col min="81" max="81" width="19.42578125" style="310" bestFit="1" customWidth="1"/>
    <col min="82" max="85" width="13.42578125" style="310" hidden="1" customWidth="1"/>
    <col min="86" max="86" width="13.42578125" style="310" bestFit="1" customWidth="1"/>
    <col min="87" max="88" width="13.28515625" style="310" bestFit="1" customWidth="1"/>
    <col min="89" max="89" width="12.7109375" style="310" bestFit="1" customWidth="1"/>
    <col min="90" max="92" width="13.28515625" style="310" bestFit="1" customWidth="1"/>
    <col min="93" max="93" width="12.140625" style="310" customWidth="1"/>
    <col min="94" max="94" width="13.28515625" style="310" bestFit="1" customWidth="1"/>
    <col min="95" max="95" width="12.5703125" style="310" bestFit="1" customWidth="1"/>
    <col min="96" max="96" width="12.7109375" style="310" bestFit="1" customWidth="1"/>
    <col min="97" max="16384" width="9.140625" style="310"/>
  </cols>
  <sheetData>
    <row r="1" spans="2:166" ht="18.75" thickBot="1"/>
    <row r="2" spans="2:166" ht="27">
      <c r="B2" s="534" t="s">
        <v>75</v>
      </c>
      <c r="C2" s="535"/>
      <c r="D2" s="535"/>
      <c r="E2" s="535"/>
      <c r="F2" s="535"/>
      <c r="G2" s="535"/>
      <c r="H2" s="535"/>
      <c r="I2" s="535"/>
      <c r="J2" s="535"/>
      <c r="K2" s="535"/>
      <c r="L2" s="535"/>
      <c r="M2" s="535"/>
      <c r="N2" s="535"/>
      <c r="O2" s="535"/>
      <c r="P2" s="535"/>
      <c r="Q2" s="536"/>
      <c r="R2" s="537"/>
      <c r="S2" s="337" t="s">
        <v>114</v>
      </c>
      <c r="T2" s="127"/>
      <c r="U2" s="127"/>
      <c r="W2" s="538" t="s">
        <v>125</v>
      </c>
      <c r="X2" s="538"/>
      <c r="Y2" s="538"/>
      <c r="Z2" s="538"/>
      <c r="AA2" s="538"/>
      <c r="AB2" s="538"/>
      <c r="AC2" s="538"/>
      <c r="AD2" s="538"/>
      <c r="AE2" s="538"/>
      <c r="AF2" s="538"/>
      <c r="AG2" s="538"/>
      <c r="AH2" s="538"/>
      <c r="AI2" s="539"/>
      <c r="AJ2" s="539"/>
      <c r="AK2" s="462"/>
      <c r="AL2" s="539"/>
      <c r="AM2" s="539"/>
      <c r="AN2" s="316"/>
      <c r="AO2" s="316"/>
      <c r="AP2" s="540" t="s">
        <v>97</v>
      </c>
      <c r="AQ2" s="540"/>
      <c r="AR2" s="540"/>
      <c r="AS2" s="540"/>
      <c r="AT2" s="540"/>
      <c r="AU2" s="540"/>
      <c r="AV2" s="540"/>
      <c r="AW2" s="540"/>
      <c r="AX2" s="540"/>
      <c r="AY2" s="540"/>
      <c r="AZ2" s="540"/>
      <c r="BA2" s="540"/>
      <c r="BB2" s="540"/>
      <c r="BC2" s="165"/>
      <c r="BD2" s="165"/>
      <c r="BE2" s="127"/>
      <c r="BF2" s="127"/>
      <c r="BJ2" s="507" t="s">
        <v>78</v>
      </c>
      <c r="BK2" s="507"/>
      <c r="BL2" s="507"/>
      <c r="BM2" s="507"/>
      <c r="BN2" s="507"/>
      <c r="BO2" s="507"/>
      <c r="BP2" s="507"/>
      <c r="BQ2" s="507"/>
      <c r="BR2" s="507"/>
      <c r="BS2" s="507"/>
      <c r="BT2" s="507"/>
      <c r="BU2" s="507"/>
      <c r="BV2" s="507"/>
      <c r="BW2" s="462"/>
      <c r="BX2" s="462"/>
      <c r="BY2" s="462"/>
      <c r="BZ2" s="462"/>
      <c r="CC2" s="540" t="s">
        <v>128</v>
      </c>
      <c r="CD2" s="540"/>
      <c r="CE2" s="540"/>
      <c r="CF2" s="540"/>
      <c r="CG2" s="540"/>
      <c r="CH2" s="540"/>
      <c r="CI2" s="540"/>
      <c r="CJ2" s="540"/>
      <c r="CK2" s="540"/>
      <c r="CL2" s="540"/>
      <c r="CM2" s="540"/>
      <c r="CN2" s="540"/>
      <c r="CO2" s="165"/>
      <c r="CP2" s="165"/>
    </row>
    <row r="3" spans="2:166" ht="18.75" thickBot="1">
      <c r="B3" s="124" t="s">
        <v>20</v>
      </c>
      <c r="C3" s="125" t="s">
        <v>124</v>
      </c>
      <c r="D3" s="125" t="s">
        <v>123</v>
      </c>
      <c r="E3" s="125" t="s">
        <v>122</v>
      </c>
      <c r="F3" s="124" t="s">
        <v>49</v>
      </c>
      <c r="G3" s="124" t="s">
        <v>48</v>
      </c>
      <c r="H3" s="124" t="s">
        <v>47</v>
      </c>
      <c r="I3" s="124" t="s">
        <v>46</v>
      </c>
      <c r="J3" s="124" t="s">
        <v>45</v>
      </c>
      <c r="K3" s="124" t="s">
        <v>44</v>
      </c>
      <c r="L3" s="124" t="s">
        <v>43</v>
      </c>
      <c r="M3" s="124" t="s">
        <v>96</v>
      </c>
      <c r="N3" s="124" t="s">
        <v>69</v>
      </c>
      <c r="O3" s="124" t="s">
        <v>77</v>
      </c>
      <c r="P3" s="124" t="s">
        <v>149</v>
      </c>
      <c r="Q3" s="124" t="s">
        <v>177</v>
      </c>
      <c r="R3" s="126"/>
      <c r="S3" s="87" t="s">
        <v>112</v>
      </c>
      <c r="T3" s="127"/>
      <c r="U3" s="127"/>
      <c r="W3" s="128" t="s">
        <v>20</v>
      </c>
      <c r="X3" s="128" t="s">
        <v>124</v>
      </c>
      <c r="Y3" s="128" t="s">
        <v>123</v>
      </c>
      <c r="Z3" s="128" t="s">
        <v>122</v>
      </c>
      <c r="AA3" s="128" t="s">
        <v>49</v>
      </c>
      <c r="AB3" s="128" t="s">
        <v>48</v>
      </c>
      <c r="AC3" s="128" t="s">
        <v>47</v>
      </c>
      <c r="AD3" s="128" t="s">
        <v>46</v>
      </c>
      <c r="AE3" s="128" t="s">
        <v>45</v>
      </c>
      <c r="AF3" s="128" t="s">
        <v>44</v>
      </c>
      <c r="AG3" s="128" t="s">
        <v>43</v>
      </c>
      <c r="AH3" s="128" t="s">
        <v>96</v>
      </c>
      <c r="AI3" s="128" t="s">
        <v>69</v>
      </c>
      <c r="AJ3" s="128" t="s">
        <v>77</v>
      </c>
      <c r="AK3" s="128" t="s">
        <v>149</v>
      </c>
      <c r="AL3" s="128" t="s">
        <v>177</v>
      </c>
      <c r="AM3" s="125"/>
      <c r="AN3" s="316"/>
      <c r="AO3" s="316"/>
      <c r="AP3" s="541"/>
      <c r="AQ3" s="125" t="s">
        <v>20</v>
      </c>
      <c r="AR3" s="125" t="s">
        <v>124</v>
      </c>
      <c r="AS3" s="125" t="s">
        <v>123</v>
      </c>
      <c r="AT3" s="125" t="s">
        <v>122</v>
      </c>
      <c r="AU3" s="125" t="s">
        <v>49</v>
      </c>
      <c r="AV3" s="125" t="s">
        <v>48</v>
      </c>
      <c r="AW3" s="125" t="s">
        <v>47</v>
      </c>
      <c r="AX3" s="125" t="s">
        <v>46</v>
      </c>
      <c r="AY3" s="125" t="s">
        <v>45</v>
      </c>
      <c r="AZ3" s="125" t="s">
        <v>44</v>
      </c>
      <c r="BA3" s="125" t="s">
        <v>43</v>
      </c>
      <c r="BB3" s="125" t="s">
        <v>96</v>
      </c>
      <c r="BC3" s="128" t="s">
        <v>69</v>
      </c>
      <c r="BD3" s="128" t="s">
        <v>77</v>
      </c>
      <c r="BE3" s="128" t="s">
        <v>149</v>
      </c>
      <c r="BF3" s="128" t="s">
        <v>177</v>
      </c>
      <c r="BG3" s="125"/>
      <c r="BH3" s="125"/>
      <c r="BJ3" s="541"/>
      <c r="BK3" s="125" t="s">
        <v>20</v>
      </c>
      <c r="BL3" s="125" t="s">
        <v>124</v>
      </c>
      <c r="BM3" s="125" t="s">
        <v>123</v>
      </c>
      <c r="BN3" s="125" t="s">
        <v>122</v>
      </c>
      <c r="BO3" s="125" t="s">
        <v>49</v>
      </c>
      <c r="BP3" s="125" t="s">
        <v>48</v>
      </c>
      <c r="BQ3" s="125" t="s">
        <v>47</v>
      </c>
      <c r="BR3" s="125" t="s">
        <v>46</v>
      </c>
      <c r="BS3" s="125" t="s">
        <v>45</v>
      </c>
      <c r="BT3" s="125" t="s">
        <v>44</v>
      </c>
      <c r="BU3" s="125" t="s">
        <v>43</v>
      </c>
      <c r="BV3" s="125" t="s">
        <v>96</v>
      </c>
      <c r="BW3" s="125" t="s">
        <v>69</v>
      </c>
      <c r="BX3" s="125" t="s">
        <v>77</v>
      </c>
      <c r="BY3" s="125" t="s">
        <v>149</v>
      </c>
      <c r="BZ3" s="125" t="s">
        <v>177</v>
      </c>
      <c r="CC3" s="542"/>
      <c r="CD3" s="314" t="s">
        <v>124</v>
      </c>
      <c r="CE3" s="314" t="s">
        <v>123</v>
      </c>
      <c r="CF3" s="314" t="s">
        <v>122</v>
      </c>
      <c r="CG3" s="314" t="s">
        <v>49</v>
      </c>
      <c r="CH3" s="314" t="s">
        <v>48</v>
      </c>
      <c r="CI3" s="314" t="s">
        <v>47</v>
      </c>
      <c r="CJ3" s="314" t="s">
        <v>46</v>
      </c>
      <c r="CK3" s="314" t="s">
        <v>45</v>
      </c>
      <c r="CL3" s="314" t="s">
        <v>44</v>
      </c>
      <c r="CM3" s="314" t="s">
        <v>43</v>
      </c>
      <c r="CN3" s="314" t="s">
        <v>96</v>
      </c>
      <c r="CO3" s="314" t="s">
        <v>69</v>
      </c>
      <c r="CP3" s="314" t="s">
        <v>77</v>
      </c>
      <c r="CQ3" s="314" t="s">
        <v>149</v>
      </c>
      <c r="CR3" s="314" t="s">
        <v>177</v>
      </c>
      <c r="FJ3" s="350"/>
    </row>
    <row r="4" spans="2:166" ht="18" customHeight="1">
      <c r="B4" s="129" t="s">
        <v>33</v>
      </c>
      <c r="C4" s="130">
        <f t="shared" ref="C4:Q6" si="0">X4+AR4*$U$6+AR11*$U$8+AR18*$U$10</f>
        <v>4900.3999999999996</v>
      </c>
      <c r="D4" s="130">
        <f t="shared" si="0"/>
        <v>5071</v>
      </c>
      <c r="E4" s="130">
        <f t="shared" si="0"/>
        <v>5363.8</v>
      </c>
      <c r="F4" s="130">
        <f t="shared" si="0"/>
        <v>5669.8</v>
      </c>
      <c r="G4" s="130">
        <f t="shared" si="0"/>
        <v>6077</v>
      </c>
      <c r="H4" s="130">
        <f t="shared" si="0"/>
        <v>6583.2</v>
      </c>
      <c r="I4" s="130">
        <f t="shared" si="0"/>
        <v>5084.7999999999993</v>
      </c>
      <c r="J4" s="130">
        <f t="shared" si="0"/>
        <v>4334.2</v>
      </c>
      <c r="K4" s="130">
        <f t="shared" si="0"/>
        <v>4186.3999999999996</v>
      </c>
      <c r="L4" s="130">
        <f t="shared" si="0"/>
        <v>4181.6000000000004</v>
      </c>
      <c r="M4" s="130">
        <f t="shared" si="0"/>
        <v>3798.4</v>
      </c>
      <c r="N4" s="130">
        <f t="shared" si="0"/>
        <v>3950.8</v>
      </c>
      <c r="O4" s="130">
        <f t="shared" si="0"/>
        <v>3443.6000000000004</v>
      </c>
      <c r="P4" s="130">
        <f t="shared" si="0"/>
        <v>3421.6000000000004</v>
      </c>
      <c r="Q4" s="130">
        <f t="shared" si="0"/>
        <v>3253.2</v>
      </c>
      <c r="R4" s="131"/>
      <c r="S4" s="338">
        <v>814.23004011287924</v>
      </c>
      <c r="T4" s="347"/>
      <c r="U4" s="345" t="s">
        <v>98</v>
      </c>
      <c r="W4" s="129" t="s">
        <v>33</v>
      </c>
      <c r="X4" s="132">
        <v>2603</v>
      </c>
      <c r="Y4" s="132">
        <v>2744</v>
      </c>
      <c r="Z4" s="132">
        <v>2912</v>
      </c>
      <c r="AA4" s="132">
        <v>3067</v>
      </c>
      <c r="AB4" s="132">
        <v>3263</v>
      </c>
      <c r="AC4" s="132">
        <v>3482</v>
      </c>
      <c r="AD4" s="132">
        <v>2716</v>
      </c>
      <c r="AE4" s="132">
        <v>2351</v>
      </c>
      <c r="AF4" s="132">
        <v>2318</v>
      </c>
      <c r="AG4" s="132">
        <v>2339</v>
      </c>
      <c r="AH4" s="132">
        <v>2159</v>
      </c>
      <c r="AI4" s="132">
        <v>2280</v>
      </c>
      <c r="AJ4" s="132">
        <v>1972</v>
      </c>
      <c r="AK4" s="132">
        <v>1995</v>
      </c>
      <c r="AL4" s="132">
        <v>1926</v>
      </c>
      <c r="AM4" s="132"/>
      <c r="AN4" s="316"/>
      <c r="AO4" s="316"/>
      <c r="AP4" s="502" t="s">
        <v>99</v>
      </c>
      <c r="AQ4" s="133" t="s">
        <v>33</v>
      </c>
      <c r="AR4" s="134">
        <v>839</v>
      </c>
      <c r="AS4" s="134">
        <v>864</v>
      </c>
      <c r="AT4" s="134">
        <v>921</v>
      </c>
      <c r="AU4" s="134">
        <v>969</v>
      </c>
      <c r="AV4" s="134">
        <v>1020</v>
      </c>
      <c r="AW4" s="134">
        <v>946</v>
      </c>
      <c r="AX4" s="134">
        <v>753</v>
      </c>
      <c r="AY4" s="134">
        <v>717</v>
      </c>
      <c r="AZ4" s="134">
        <v>740</v>
      </c>
      <c r="BA4" s="134">
        <v>778</v>
      </c>
      <c r="BB4" s="134">
        <v>778</v>
      </c>
      <c r="BC4" s="134">
        <v>885</v>
      </c>
      <c r="BD4" s="134">
        <v>826</v>
      </c>
      <c r="BE4" s="134">
        <v>786</v>
      </c>
      <c r="BF4" s="134">
        <v>694</v>
      </c>
      <c r="BG4" s="135"/>
      <c r="BH4" s="135"/>
      <c r="BJ4" s="503" t="s">
        <v>51</v>
      </c>
      <c r="BK4" s="133" t="s">
        <v>33</v>
      </c>
      <c r="BL4" s="134">
        <v>747</v>
      </c>
      <c r="BM4" s="134">
        <v>632</v>
      </c>
      <c r="BN4" s="134">
        <v>658</v>
      </c>
      <c r="BO4" s="134">
        <v>746</v>
      </c>
      <c r="BP4" s="134">
        <v>819</v>
      </c>
      <c r="BQ4" s="134">
        <v>1055</v>
      </c>
      <c r="BR4" s="134">
        <v>877</v>
      </c>
      <c r="BS4" s="134">
        <v>723</v>
      </c>
      <c r="BT4" s="134">
        <v>644</v>
      </c>
      <c r="BU4" s="134">
        <v>552</v>
      </c>
      <c r="BV4" s="134">
        <v>463</v>
      </c>
      <c r="BW4" s="134">
        <v>379</v>
      </c>
      <c r="BX4" s="134">
        <v>296</v>
      </c>
      <c r="BY4" s="134">
        <v>330</v>
      </c>
      <c r="BZ4" s="134">
        <v>336</v>
      </c>
      <c r="CC4" s="543" t="s">
        <v>20</v>
      </c>
      <c r="CD4" s="160">
        <v>4833.7</v>
      </c>
      <c r="CE4" s="160">
        <v>4686.3</v>
      </c>
      <c r="CF4" s="160">
        <v>4682.8999999999996</v>
      </c>
      <c r="CG4" s="160">
        <v>4650.3666666666668</v>
      </c>
      <c r="CH4" s="160">
        <v>5032.2666666666664</v>
      </c>
      <c r="CI4" s="160">
        <v>5828.6</v>
      </c>
      <c r="CJ4" s="160">
        <v>6633.166666666667</v>
      </c>
      <c r="CK4" s="160">
        <v>6484.7333333333336</v>
      </c>
      <c r="CL4" s="160">
        <v>6260.9</v>
      </c>
      <c r="CM4" s="160">
        <v>5749.5</v>
      </c>
      <c r="CN4" s="160">
        <v>5306.6333333333332</v>
      </c>
      <c r="CO4" s="160">
        <v>5412.2</v>
      </c>
      <c r="CP4" s="160">
        <v>5020.3</v>
      </c>
      <c r="CQ4" s="160">
        <v>4831.2666666666664</v>
      </c>
      <c r="CR4" s="160">
        <v>4940.0666666666666</v>
      </c>
      <c r="FJ4" s="350"/>
    </row>
    <row r="5" spans="2:166" ht="18" customHeight="1">
      <c r="B5" s="129" t="s">
        <v>9</v>
      </c>
      <c r="C5" s="131">
        <f t="shared" si="0"/>
        <v>3975.3999999999996</v>
      </c>
      <c r="D5" s="131">
        <f t="shared" si="0"/>
        <v>3718.4</v>
      </c>
      <c r="E5" s="131">
        <f t="shared" si="0"/>
        <v>3850.2000000000003</v>
      </c>
      <c r="F5" s="131">
        <f t="shared" si="0"/>
        <v>3598.8</v>
      </c>
      <c r="G5" s="131">
        <f t="shared" si="0"/>
        <v>4001</v>
      </c>
      <c r="H5" s="131">
        <f t="shared" si="0"/>
        <v>4684.2</v>
      </c>
      <c r="I5" s="131">
        <f t="shared" si="0"/>
        <v>3801.7999999999997</v>
      </c>
      <c r="J5" s="131">
        <f t="shared" si="0"/>
        <v>3570.7999999999997</v>
      </c>
      <c r="K5" s="131">
        <f t="shared" si="0"/>
        <v>3350.3999999999996</v>
      </c>
      <c r="L5" s="131">
        <f t="shared" si="0"/>
        <v>3118.6</v>
      </c>
      <c r="M5" s="131">
        <f t="shared" si="0"/>
        <v>2932.6</v>
      </c>
      <c r="N5" s="131">
        <f t="shared" si="0"/>
        <v>3017.6</v>
      </c>
      <c r="O5" s="131">
        <f t="shared" si="0"/>
        <v>2774.2000000000003</v>
      </c>
      <c r="P5" s="131">
        <f t="shared" si="0"/>
        <v>2694.3999999999996</v>
      </c>
      <c r="Q5" s="131">
        <f t="shared" si="0"/>
        <v>2678.4</v>
      </c>
      <c r="R5" s="131"/>
      <c r="S5" s="338">
        <v>429.89576204264444</v>
      </c>
      <c r="T5" s="347" t="s">
        <v>14</v>
      </c>
      <c r="U5" s="346" t="s">
        <v>99</v>
      </c>
      <c r="W5" s="129" t="s">
        <v>9</v>
      </c>
      <c r="X5" s="132">
        <v>2106</v>
      </c>
      <c r="Y5" s="132">
        <v>1973</v>
      </c>
      <c r="Z5" s="132">
        <v>2045</v>
      </c>
      <c r="AA5" s="132">
        <v>1908</v>
      </c>
      <c r="AB5" s="132">
        <v>2118</v>
      </c>
      <c r="AC5" s="132">
        <v>2454</v>
      </c>
      <c r="AD5" s="132">
        <v>1969</v>
      </c>
      <c r="AE5" s="132">
        <v>1872</v>
      </c>
      <c r="AF5" s="132">
        <v>1801</v>
      </c>
      <c r="AG5" s="132">
        <v>1708</v>
      </c>
      <c r="AH5" s="132">
        <v>1611</v>
      </c>
      <c r="AI5" s="132">
        <v>1687</v>
      </c>
      <c r="AJ5" s="132">
        <v>1563</v>
      </c>
      <c r="AK5" s="132">
        <v>1533</v>
      </c>
      <c r="AL5" s="132">
        <v>1536</v>
      </c>
      <c r="AM5" s="132"/>
      <c r="AN5" s="316"/>
      <c r="AO5" s="316"/>
      <c r="AP5" s="500"/>
      <c r="AQ5" s="136" t="s">
        <v>9</v>
      </c>
      <c r="AR5" s="135">
        <v>599</v>
      </c>
      <c r="AS5" s="135">
        <v>596</v>
      </c>
      <c r="AT5" s="135">
        <v>638</v>
      </c>
      <c r="AU5" s="135">
        <v>568</v>
      </c>
      <c r="AV5" s="135">
        <v>665</v>
      </c>
      <c r="AW5" s="135">
        <v>661</v>
      </c>
      <c r="AX5" s="135">
        <v>502</v>
      </c>
      <c r="AY5" s="135">
        <v>507</v>
      </c>
      <c r="AZ5" s="135">
        <v>527</v>
      </c>
      <c r="BA5" s="135">
        <v>532</v>
      </c>
      <c r="BB5" s="135">
        <v>512</v>
      </c>
      <c r="BC5" s="135">
        <v>619</v>
      </c>
      <c r="BD5" s="135">
        <v>583</v>
      </c>
      <c r="BE5" s="135">
        <v>604</v>
      </c>
      <c r="BF5" s="135">
        <v>548</v>
      </c>
      <c r="BG5" s="135"/>
      <c r="BH5" s="135"/>
      <c r="BJ5" s="504"/>
      <c r="BK5" s="136" t="s">
        <v>9</v>
      </c>
      <c r="BL5" s="135">
        <v>704</v>
      </c>
      <c r="BM5" s="135">
        <v>614</v>
      </c>
      <c r="BN5" s="135">
        <v>596</v>
      </c>
      <c r="BO5" s="135">
        <v>563</v>
      </c>
      <c r="BP5" s="135">
        <v>701</v>
      </c>
      <c r="BQ5" s="135">
        <v>842</v>
      </c>
      <c r="BR5" s="135">
        <v>837</v>
      </c>
      <c r="BS5" s="135">
        <v>765</v>
      </c>
      <c r="BT5" s="135">
        <v>679</v>
      </c>
      <c r="BU5" s="135">
        <v>566</v>
      </c>
      <c r="BV5" s="135">
        <v>473</v>
      </c>
      <c r="BW5" s="135">
        <v>416</v>
      </c>
      <c r="BX5" s="135">
        <v>294</v>
      </c>
      <c r="BY5" s="135">
        <v>318</v>
      </c>
      <c r="BZ5" s="135">
        <v>368</v>
      </c>
      <c r="CC5" s="543" t="s">
        <v>21</v>
      </c>
      <c r="CD5" s="160">
        <v>1967.3333333333333</v>
      </c>
      <c r="CE5" s="160">
        <v>1945.4</v>
      </c>
      <c r="CF5" s="160">
        <v>1868.9666666666667</v>
      </c>
      <c r="CG5" s="160">
        <v>1910.2333333333333</v>
      </c>
      <c r="CH5" s="160">
        <v>2085.0333333333333</v>
      </c>
      <c r="CI5" s="160">
        <v>2396.5</v>
      </c>
      <c r="CJ5" s="160">
        <v>2504.4333333333334</v>
      </c>
      <c r="CK5" s="160">
        <v>2448.1999999999998</v>
      </c>
      <c r="CL5" s="160">
        <v>2324.8000000000002</v>
      </c>
      <c r="CM5" s="160">
        <v>2187.9666666666667</v>
      </c>
      <c r="CN5" s="160">
        <v>2039.6</v>
      </c>
      <c r="CO5" s="160">
        <v>2044.2333333333333</v>
      </c>
      <c r="CP5" s="160">
        <v>1984.8666666666666</v>
      </c>
      <c r="CQ5" s="160">
        <v>1748.1333333333334</v>
      </c>
      <c r="CR5" s="160">
        <v>1827.3333333333333</v>
      </c>
      <c r="FJ5" s="350"/>
    </row>
    <row r="6" spans="2:166">
      <c r="B6" s="129" t="s">
        <v>34</v>
      </c>
      <c r="C6" s="131">
        <f t="shared" si="0"/>
        <v>3725.2</v>
      </c>
      <c r="D6" s="131">
        <f t="shared" si="0"/>
        <v>2891.2000000000003</v>
      </c>
      <c r="E6" s="131">
        <f t="shared" si="0"/>
        <v>3032.6</v>
      </c>
      <c r="F6" s="131">
        <f t="shared" si="0"/>
        <v>2510.8000000000002</v>
      </c>
      <c r="G6" s="131">
        <f t="shared" si="0"/>
        <v>3055.6</v>
      </c>
      <c r="H6" s="131">
        <f t="shared" si="0"/>
        <v>3724.2000000000003</v>
      </c>
      <c r="I6" s="131">
        <f t="shared" si="0"/>
        <v>3159.2</v>
      </c>
      <c r="J6" s="131">
        <f t="shared" si="0"/>
        <v>3166.6</v>
      </c>
      <c r="K6" s="131">
        <f t="shared" si="0"/>
        <v>2992.2</v>
      </c>
      <c r="L6" s="131">
        <f t="shared" si="0"/>
        <v>2666.8</v>
      </c>
      <c r="M6" s="131">
        <f t="shared" si="0"/>
        <v>2491.4</v>
      </c>
      <c r="N6" s="131">
        <f t="shared" si="0"/>
        <v>2508.8000000000002</v>
      </c>
      <c r="O6" s="131">
        <f t="shared" si="0"/>
        <v>2474.1999999999998</v>
      </c>
      <c r="P6" s="131">
        <f t="shared" si="0"/>
        <v>2357.2000000000003</v>
      </c>
      <c r="Q6" s="131">
        <f t="shared" si="0"/>
        <v>2365.6</v>
      </c>
      <c r="R6" s="131"/>
      <c r="S6" s="338">
        <v>396.24655904569914</v>
      </c>
      <c r="T6" s="347"/>
      <c r="U6" s="544">
        <v>0.8</v>
      </c>
      <c r="W6" s="129" t="s">
        <v>34</v>
      </c>
      <c r="X6" s="132">
        <v>1996</v>
      </c>
      <c r="Y6" s="132">
        <v>1527</v>
      </c>
      <c r="Z6" s="132">
        <v>1599</v>
      </c>
      <c r="AA6" s="132">
        <v>1320</v>
      </c>
      <c r="AB6" s="132">
        <v>1609</v>
      </c>
      <c r="AC6" s="132">
        <v>1959</v>
      </c>
      <c r="AD6" s="132">
        <v>1647</v>
      </c>
      <c r="AE6" s="132">
        <v>1646</v>
      </c>
      <c r="AF6" s="132">
        <v>1591</v>
      </c>
      <c r="AG6" s="132">
        <v>1446</v>
      </c>
      <c r="AH6" s="132">
        <v>1364</v>
      </c>
      <c r="AI6" s="132">
        <v>1387</v>
      </c>
      <c r="AJ6" s="132">
        <v>1380</v>
      </c>
      <c r="AK6" s="132">
        <v>1330</v>
      </c>
      <c r="AL6" s="132">
        <v>1338</v>
      </c>
      <c r="AM6" s="132"/>
      <c r="AN6" s="316"/>
      <c r="AO6" s="316"/>
      <c r="AP6" s="500"/>
      <c r="AQ6" s="136" t="s">
        <v>34</v>
      </c>
      <c r="AR6" s="135">
        <v>627</v>
      </c>
      <c r="AS6" s="135">
        <v>448</v>
      </c>
      <c r="AT6" s="135">
        <v>474</v>
      </c>
      <c r="AU6" s="135">
        <v>395</v>
      </c>
      <c r="AV6" s="135">
        <v>464</v>
      </c>
      <c r="AW6" s="135">
        <v>576</v>
      </c>
      <c r="AX6" s="135">
        <v>448</v>
      </c>
      <c r="AY6" s="135">
        <v>413</v>
      </c>
      <c r="AZ6" s="135">
        <v>453</v>
      </c>
      <c r="BA6" s="135">
        <v>436</v>
      </c>
      <c r="BB6" s="135">
        <v>426</v>
      </c>
      <c r="BC6" s="135">
        <v>465</v>
      </c>
      <c r="BD6" s="135">
        <v>507</v>
      </c>
      <c r="BE6" s="135">
        <v>513</v>
      </c>
      <c r="BF6" s="135">
        <v>478</v>
      </c>
      <c r="BG6" s="135"/>
      <c r="BH6" s="135"/>
      <c r="BJ6" s="504"/>
      <c r="BK6" s="136" t="s">
        <v>34</v>
      </c>
      <c r="BL6" s="135">
        <v>724</v>
      </c>
      <c r="BM6" s="135">
        <v>604</v>
      </c>
      <c r="BN6" s="135">
        <v>594</v>
      </c>
      <c r="BO6" s="135">
        <v>479</v>
      </c>
      <c r="BP6" s="135">
        <v>633</v>
      </c>
      <c r="BQ6" s="135">
        <v>803</v>
      </c>
      <c r="BR6" s="135">
        <v>724</v>
      </c>
      <c r="BS6" s="135">
        <v>783</v>
      </c>
      <c r="BT6" s="135">
        <v>702</v>
      </c>
      <c r="BU6" s="135">
        <v>558</v>
      </c>
      <c r="BV6" s="135">
        <v>497</v>
      </c>
      <c r="BW6" s="135">
        <v>434</v>
      </c>
      <c r="BX6" s="135">
        <v>358</v>
      </c>
      <c r="BY6" s="135">
        <v>305</v>
      </c>
      <c r="BZ6" s="135">
        <v>361</v>
      </c>
      <c r="CC6" s="543" t="s">
        <v>22</v>
      </c>
      <c r="CD6" s="160">
        <v>2930.6333333333332</v>
      </c>
      <c r="CE6" s="160">
        <v>2876.2</v>
      </c>
      <c r="CF6" s="160">
        <v>2771.1666666666665</v>
      </c>
      <c r="CG6" s="160">
        <v>2817.4333333333334</v>
      </c>
      <c r="CH6" s="160">
        <v>2926.8</v>
      </c>
      <c r="CI6" s="160">
        <v>3445.9</v>
      </c>
      <c r="CJ6" s="160">
        <v>3618.3333333333335</v>
      </c>
      <c r="CK6" s="160">
        <v>3342.6333333333332</v>
      </c>
      <c r="CL6" s="160">
        <v>3173.4333333333334</v>
      </c>
      <c r="CM6" s="160">
        <v>3120.2666666666669</v>
      </c>
      <c r="CN6" s="160">
        <v>3022.2333333333331</v>
      </c>
      <c r="CO6" s="160">
        <v>3277.8</v>
      </c>
      <c r="CP6" s="160">
        <v>3379.7666666666669</v>
      </c>
      <c r="CQ6" s="160">
        <v>3637.6666666666665</v>
      </c>
      <c r="CR6" s="160">
        <v>3891.3</v>
      </c>
      <c r="FJ6" s="350"/>
    </row>
    <row r="7" spans="2:166">
      <c r="B7" s="129" t="s">
        <v>35</v>
      </c>
      <c r="C7" s="131">
        <f t="shared" ref="C7:E7" si="1">X7</f>
        <v>612</v>
      </c>
      <c r="D7" s="131">
        <f t="shared" si="1"/>
        <v>661</v>
      </c>
      <c r="E7" s="131">
        <f t="shared" si="1"/>
        <v>865</v>
      </c>
      <c r="F7" s="131">
        <f t="shared" ref="F7:Q7" si="2">AA7</f>
        <v>974</v>
      </c>
      <c r="G7" s="131">
        <f t="shared" si="2"/>
        <v>1060</v>
      </c>
      <c r="H7" s="131">
        <f t="shared" si="2"/>
        <v>1003</v>
      </c>
      <c r="I7" s="131">
        <f t="shared" si="2"/>
        <v>1095</v>
      </c>
      <c r="J7" s="131">
        <f t="shared" si="2"/>
        <v>1155</v>
      </c>
      <c r="K7" s="131">
        <f t="shared" si="2"/>
        <v>1253</v>
      </c>
      <c r="L7" s="131">
        <f t="shared" si="2"/>
        <v>1373</v>
      </c>
      <c r="M7" s="131">
        <f t="shared" si="2"/>
        <v>1432</v>
      </c>
      <c r="N7" s="131">
        <f t="shared" si="2"/>
        <v>1477</v>
      </c>
      <c r="O7" s="131">
        <f t="shared" si="2"/>
        <v>1499</v>
      </c>
      <c r="P7" s="131">
        <f t="shared" si="2"/>
        <v>1578</v>
      </c>
      <c r="Q7" s="131">
        <f t="shared" si="2"/>
        <v>1366</v>
      </c>
      <c r="R7" s="131"/>
      <c r="S7" s="338">
        <v>241.27045681834602</v>
      </c>
      <c r="T7" s="347"/>
      <c r="U7" s="346" t="s">
        <v>100</v>
      </c>
      <c r="W7" s="129" t="s">
        <v>35</v>
      </c>
      <c r="X7" s="132">
        <v>612</v>
      </c>
      <c r="Y7" s="132">
        <v>661</v>
      </c>
      <c r="Z7" s="132">
        <v>865</v>
      </c>
      <c r="AA7" s="132">
        <v>974</v>
      </c>
      <c r="AB7" s="132">
        <v>1060</v>
      </c>
      <c r="AC7" s="132">
        <v>1003</v>
      </c>
      <c r="AD7" s="132">
        <v>1095</v>
      </c>
      <c r="AE7" s="132">
        <v>1155</v>
      </c>
      <c r="AF7" s="132">
        <v>1253</v>
      </c>
      <c r="AG7" s="132">
        <v>1373</v>
      </c>
      <c r="AH7" s="132">
        <v>1432</v>
      </c>
      <c r="AI7" s="132">
        <v>1477</v>
      </c>
      <c r="AJ7" s="132">
        <v>1499</v>
      </c>
      <c r="AK7" s="132">
        <v>1578</v>
      </c>
      <c r="AL7" s="132">
        <v>1366</v>
      </c>
      <c r="AM7" s="132"/>
      <c r="AN7" s="316"/>
      <c r="AO7" s="316"/>
      <c r="AP7" s="500"/>
      <c r="AQ7" s="136" t="s">
        <v>36</v>
      </c>
      <c r="AR7" s="135">
        <v>203</v>
      </c>
      <c r="AS7" s="135">
        <v>199</v>
      </c>
      <c r="AT7" s="135">
        <v>209</v>
      </c>
      <c r="AU7" s="135">
        <v>201</v>
      </c>
      <c r="AV7" s="135">
        <v>169</v>
      </c>
      <c r="AW7" s="135">
        <v>217</v>
      </c>
      <c r="AX7" s="135">
        <v>245</v>
      </c>
      <c r="AY7" s="135">
        <v>261</v>
      </c>
      <c r="AZ7" s="135">
        <v>285</v>
      </c>
      <c r="BA7" s="135">
        <v>311</v>
      </c>
      <c r="BB7" s="135">
        <v>266</v>
      </c>
      <c r="BC7" s="135">
        <v>317</v>
      </c>
      <c r="BD7" s="135">
        <v>346</v>
      </c>
      <c r="BE7" s="135">
        <v>352</v>
      </c>
      <c r="BF7" s="135">
        <v>381</v>
      </c>
      <c r="BG7" s="135"/>
      <c r="BH7" s="135"/>
      <c r="BJ7" s="504"/>
      <c r="BK7" s="136" t="s">
        <v>36</v>
      </c>
      <c r="BL7" s="135">
        <v>398</v>
      </c>
      <c r="BM7" s="135">
        <v>393</v>
      </c>
      <c r="BN7" s="135">
        <v>420</v>
      </c>
      <c r="BO7" s="135">
        <v>391</v>
      </c>
      <c r="BP7" s="135">
        <v>355</v>
      </c>
      <c r="BQ7" s="135">
        <v>445</v>
      </c>
      <c r="BR7" s="135">
        <v>512</v>
      </c>
      <c r="BS7" s="135">
        <v>552</v>
      </c>
      <c r="BT7" s="135">
        <v>652</v>
      </c>
      <c r="BU7" s="135">
        <v>674</v>
      </c>
      <c r="BV7" s="135">
        <v>553</v>
      </c>
      <c r="BW7" s="135">
        <v>621</v>
      </c>
      <c r="BX7" s="135">
        <v>500</v>
      </c>
      <c r="BY7" s="135">
        <v>486</v>
      </c>
      <c r="BZ7" s="135">
        <v>489</v>
      </c>
      <c r="CC7" s="543" t="s">
        <v>23</v>
      </c>
      <c r="CD7" s="160">
        <v>1679.3</v>
      </c>
      <c r="CE7" s="160">
        <v>1621.2666666666667</v>
      </c>
      <c r="CF7" s="160">
        <v>1549.9333333333334</v>
      </c>
      <c r="CG7" s="160">
        <v>1492.6</v>
      </c>
      <c r="CH7" s="160">
        <v>1599.0666666666666</v>
      </c>
      <c r="CI7" s="160">
        <v>2070.0333333333333</v>
      </c>
      <c r="CJ7" s="160">
        <v>2158.3333333333335</v>
      </c>
      <c r="CK7" s="160">
        <v>2069.9</v>
      </c>
      <c r="CL7" s="160">
        <v>1936.7333333333333</v>
      </c>
      <c r="CM7" s="160">
        <v>1601.9666666666667</v>
      </c>
      <c r="CN7" s="160">
        <v>1386.4</v>
      </c>
      <c r="CO7" s="160">
        <v>1387.2666666666667</v>
      </c>
      <c r="CP7" s="160">
        <v>1381.5</v>
      </c>
      <c r="CQ7" s="160">
        <v>1304.8333333333333</v>
      </c>
      <c r="CR7" s="160">
        <v>1447.2</v>
      </c>
      <c r="FJ7" s="350"/>
    </row>
    <row r="8" spans="2:166">
      <c r="B8" s="129" t="s">
        <v>36</v>
      </c>
      <c r="C8" s="131">
        <f t="shared" ref="C8:Q8" si="3">X8+$U$13*X9+$U$6*(AR7+$U$13*AR8)+$U$8*(AR14+$U$13*AR15)+$U$10*(AR21+$U$13*AR22)</f>
        <v>1200.8000000000002</v>
      </c>
      <c r="D8" s="131">
        <f t="shared" si="3"/>
        <v>1209.8</v>
      </c>
      <c r="E8" s="131">
        <f t="shared" si="3"/>
        <v>1300.4000000000001</v>
      </c>
      <c r="F8" s="131">
        <f t="shared" si="3"/>
        <v>1246.5999999999999</v>
      </c>
      <c r="G8" s="131">
        <f t="shared" si="3"/>
        <v>1174.8</v>
      </c>
      <c r="H8" s="131">
        <f t="shared" si="3"/>
        <v>1424.8</v>
      </c>
      <c r="I8" s="131">
        <f t="shared" si="3"/>
        <v>1613.4</v>
      </c>
      <c r="J8" s="131">
        <f t="shared" si="3"/>
        <v>1731.6</v>
      </c>
      <c r="K8" s="131">
        <f t="shared" si="3"/>
        <v>1946</v>
      </c>
      <c r="L8" s="131">
        <f t="shared" si="3"/>
        <v>2019</v>
      </c>
      <c r="M8" s="131">
        <f t="shared" si="3"/>
        <v>1755.1999999999998</v>
      </c>
      <c r="N8" s="131">
        <f t="shared" si="3"/>
        <v>2081.4</v>
      </c>
      <c r="O8" s="131">
        <f t="shared" si="3"/>
        <v>1979</v>
      </c>
      <c r="P8" s="131">
        <f t="shared" si="3"/>
        <v>2042.6999999999998</v>
      </c>
      <c r="Q8" s="131">
        <f t="shared" si="3"/>
        <v>1997.3000000000002</v>
      </c>
      <c r="R8" s="131"/>
      <c r="S8" s="338">
        <v>318.23651930949438</v>
      </c>
      <c r="T8" s="131"/>
      <c r="U8" s="544">
        <v>1</v>
      </c>
      <c r="W8" s="129" t="s">
        <v>36</v>
      </c>
      <c r="X8" s="132">
        <v>635</v>
      </c>
      <c r="Y8" s="132">
        <v>636</v>
      </c>
      <c r="Z8" s="132">
        <v>692</v>
      </c>
      <c r="AA8" s="132">
        <v>652</v>
      </c>
      <c r="AB8" s="132">
        <v>617</v>
      </c>
      <c r="AC8" s="132">
        <v>745</v>
      </c>
      <c r="AD8" s="132">
        <v>842</v>
      </c>
      <c r="AE8" s="132">
        <v>896</v>
      </c>
      <c r="AF8" s="132">
        <v>1002</v>
      </c>
      <c r="AG8" s="132">
        <v>1046</v>
      </c>
      <c r="AH8" s="132">
        <v>935</v>
      </c>
      <c r="AI8" s="132">
        <v>1069</v>
      </c>
      <c r="AJ8" s="132">
        <v>1055</v>
      </c>
      <c r="AK8" s="132">
        <v>1089</v>
      </c>
      <c r="AL8" s="132">
        <v>1078</v>
      </c>
      <c r="AM8" s="132"/>
      <c r="AN8" s="316"/>
      <c r="AO8" s="316"/>
      <c r="AP8" s="500"/>
      <c r="AQ8" s="129" t="s">
        <v>150</v>
      </c>
      <c r="AR8" s="132">
        <v>0</v>
      </c>
      <c r="AS8" s="132">
        <v>0</v>
      </c>
      <c r="AT8" s="132">
        <v>0</v>
      </c>
      <c r="AU8" s="132">
        <v>0</v>
      </c>
      <c r="AV8" s="132">
        <v>0</v>
      </c>
      <c r="AW8" s="132">
        <v>0</v>
      </c>
      <c r="AX8" s="132">
        <v>0</v>
      </c>
      <c r="AY8" s="132">
        <v>0</v>
      </c>
      <c r="AZ8" s="132">
        <v>0</v>
      </c>
      <c r="BA8" s="135">
        <v>0</v>
      </c>
      <c r="BB8" s="135">
        <v>0</v>
      </c>
      <c r="BC8" s="135">
        <v>20</v>
      </c>
      <c r="BD8" s="135">
        <v>3</v>
      </c>
      <c r="BE8" s="135">
        <v>18</v>
      </c>
      <c r="BF8" s="135">
        <v>19</v>
      </c>
      <c r="BG8" s="135"/>
      <c r="BH8" s="135"/>
      <c r="BJ8" s="504"/>
      <c r="BK8" s="129" t="s">
        <v>150</v>
      </c>
      <c r="BL8" s="132">
        <v>0</v>
      </c>
      <c r="BM8" s="132">
        <v>0</v>
      </c>
      <c r="BN8" s="132">
        <v>0</v>
      </c>
      <c r="BO8" s="132">
        <v>0</v>
      </c>
      <c r="BP8" s="132">
        <v>0</v>
      </c>
      <c r="BQ8" s="132">
        <v>0</v>
      </c>
      <c r="BR8" s="132">
        <v>0</v>
      </c>
      <c r="BS8" s="132">
        <v>0</v>
      </c>
      <c r="BT8" s="132">
        <v>0</v>
      </c>
      <c r="BU8" s="135">
        <v>0</v>
      </c>
      <c r="BV8" s="135">
        <v>0</v>
      </c>
      <c r="BW8" s="135">
        <v>25</v>
      </c>
      <c r="BX8" s="135">
        <v>10</v>
      </c>
      <c r="BY8" s="135">
        <v>9</v>
      </c>
      <c r="BZ8" s="135">
        <v>15</v>
      </c>
      <c r="CA8" s="310" t="s">
        <v>14</v>
      </c>
      <c r="CC8" s="543" t="s">
        <v>24</v>
      </c>
      <c r="CD8" s="160">
        <v>2713.5666666666666</v>
      </c>
      <c r="CE8" s="160">
        <v>2617.8333333333335</v>
      </c>
      <c r="CF8" s="160">
        <v>2781.6666666666665</v>
      </c>
      <c r="CG8" s="160">
        <v>2843.8666666666668</v>
      </c>
      <c r="CH8" s="160">
        <v>2837.6666666666665</v>
      </c>
      <c r="CI8" s="160">
        <v>3278.4</v>
      </c>
      <c r="CJ8" s="160">
        <v>3312.4333333333334</v>
      </c>
      <c r="CK8" s="160">
        <v>3087.2</v>
      </c>
      <c r="CL8" s="160">
        <v>2685.8666666666668</v>
      </c>
      <c r="CM8" s="160">
        <v>2393.8000000000002</v>
      </c>
      <c r="CN8" s="160">
        <v>2319.2333333333331</v>
      </c>
      <c r="CO8" s="160">
        <v>2409.9666666666667</v>
      </c>
      <c r="CP8" s="160">
        <v>2496.1999999999998</v>
      </c>
      <c r="CQ8" s="160">
        <v>2414.4</v>
      </c>
      <c r="CR8" s="160">
        <v>2472.1</v>
      </c>
      <c r="FJ8" s="350"/>
    </row>
    <row r="9" spans="2:166">
      <c r="B9" s="129" t="s">
        <v>37</v>
      </c>
      <c r="C9" s="131">
        <f t="shared" ref="C9:Q10" si="4">X10+AR9*$U$6+AR16*$U$8+AR23*$U$10</f>
        <v>104.6</v>
      </c>
      <c r="D9" s="131">
        <f t="shared" si="4"/>
        <v>137.80000000000001</v>
      </c>
      <c r="E9" s="131">
        <f t="shared" si="4"/>
        <v>105</v>
      </c>
      <c r="F9" s="131">
        <f t="shared" si="4"/>
        <v>158</v>
      </c>
      <c r="G9" s="131">
        <f t="shared" si="4"/>
        <v>187.2</v>
      </c>
      <c r="H9" s="131">
        <f t="shared" si="4"/>
        <v>181.2</v>
      </c>
      <c r="I9" s="131">
        <f t="shared" si="4"/>
        <v>229.2</v>
      </c>
      <c r="J9" s="131">
        <f t="shared" si="4"/>
        <v>271.60000000000002</v>
      </c>
      <c r="K9" s="131">
        <f t="shared" si="4"/>
        <v>430.6</v>
      </c>
      <c r="L9" s="131">
        <f t="shared" si="4"/>
        <v>335</v>
      </c>
      <c r="M9" s="131">
        <f t="shared" si="4"/>
        <v>303.60000000000002</v>
      </c>
      <c r="N9" s="131">
        <f t="shared" si="4"/>
        <v>224.4</v>
      </c>
      <c r="O9" s="131">
        <f t="shared" si="4"/>
        <v>297.8</v>
      </c>
      <c r="P9" s="131">
        <f t="shared" si="4"/>
        <v>220.8</v>
      </c>
      <c r="Q9" s="131">
        <f t="shared" si="4"/>
        <v>31.599999999999998</v>
      </c>
      <c r="R9" s="131"/>
      <c r="S9" s="338">
        <v>104.89026858791263</v>
      </c>
      <c r="T9" s="347"/>
      <c r="U9" s="346" t="s">
        <v>101</v>
      </c>
      <c r="W9" s="129" t="s">
        <v>150</v>
      </c>
      <c r="X9" s="132">
        <v>0</v>
      </c>
      <c r="Y9" s="132">
        <v>0</v>
      </c>
      <c r="Z9" s="132">
        <v>0</v>
      </c>
      <c r="AA9" s="132">
        <v>0</v>
      </c>
      <c r="AB9" s="132">
        <v>0</v>
      </c>
      <c r="AC9" s="132">
        <v>0</v>
      </c>
      <c r="AD9" s="132">
        <v>0</v>
      </c>
      <c r="AE9" s="132">
        <v>0</v>
      </c>
      <c r="AF9" s="132">
        <v>0</v>
      </c>
      <c r="AG9" s="132">
        <v>0</v>
      </c>
      <c r="AH9" s="132">
        <v>0</v>
      </c>
      <c r="AI9" s="132">
        <v>60</v>
      </c>
      <c r="AJ9" s="132">
        <v>22</v>
      </c>
      <c r="AK9" s="132">
        <v>43</v>
      </c>
      <c r="AL9" s="132">
        <v>49</v>
      </c>
      <c r="AM9" s="132"/>
      <c r="AN9" s="316"/>
      <c r="AO9" s="316"/>
      <c r="AP9" s="500"/>
      <c r="AQ9" s="136" t="s">
        <v>37</v>
      </c>
      <c r="AR9" s="135">
        <v>32</v>
      </c>
      <c r="AS9" s="135">
        <v>45</v>
      </c>
      <c r="AT9" s="135">
        <v>34</v>
      </c>
      <c r="AU9" s="135">
        <v>38</v>
      </c>
      <c r="AV9" s="135">
        <v>40</v>
      </c>
      <c r="AW9" s="135">
        <v>42</v>
      </c>
      <c r="AX9" s="135">
        <v>49</v>
      </c>
      <c r="AY9" s="135">
        <v>63</v>
      </c>
      <c r="AZ9" s="135">
        <v>86</v>
      </c>
      <c r="BA9" s="135">
        <v>64</v>
      </c>
      <c r="BB9" s="135">
        <v>51</v>
      </c>
      <c r="BC9" s="135">
        <v>51</v>
      </c>
      <c r="BD9" s="135">
        <v>43</v>
      </c>
      <c r="BE9" s="135">
        <v>36</v>
      </c>
      <c r="BF9" s="135">
        <v>3</v>
      </c>
      <c r="BG9" s="135"/>
      <c r="BH9" s="135"/>
      <c r="BJ9" s="504"/>
      <c r="BK9" s="136" t="s">
        <v>37</v>
      </c>
      <c r="BL9" s="135">
        <v>36</v>
      </c>
      <c r="BM9" s="135">
        <v>53</v>
      </c>
      <c r="BN9" s="135">
        <v>45</v>
      </c>
      <c r="BO9" s="135">
        <v>59</v>
      </c>
      <c r="BP9" s="135">
        <v>62</v>
      </c>
      <c r="BQ9" s="135">
        <v>51</v>
      </c>
      <c r="BR9" s="135">
        <v>72</v>
      </c>
      <c r="BS9" s="135">
        <v>94</v>
      </c>
      <c r="BT9" s="135">
        <v>149</v>
      </c>
      <c r="BU9" s="135">
        <v>104</v>
      </c>
      <c r="BV9" s="135">
        <v>93</v>
      </c>
      <c r="BW9" s="135">
        <v>61</v>
      </c>
      <c r="BX9" s="135">
        <v>86</v>
      </c>
      <c r="BY9" s="135">
        <v>62</v>
      </c>
      <c r="BZ9" s="135">
        <v>11</v>
      </c>
      <c r="CC9" s="543" t="s">
        <v>25</v>
      </c>
      <c r="CD9" s="160">
        <v>2299.3666666666668</v>
      </c>
      <c r="CE9" s="160">
        <v>2263.8333333333335</v>
      </c>
      <c r="CF9" s="160">
        <v>2439.3666666666668</v>
      </c>
      <c r="CG9" s="160">
        <v>2639.2666666666669</v>
      </c>
      <c r="CH9" s="160">
        <v>2850.6</v>
      </c>
      <c r="CI9" s="160">
        <v>3258.3333333333335</v>
      </c>
      <c r="CJ9" s="160">
        <v>3202.5666666666666</v>
      </c>
      <c r="CK9" s="160">
        <v>3025.0333333333333</v>
      </c>
      <c r="CL9" s="160">
        <v>2758.7666666666669</v>
      </c>
      <c r="CM9" s="160">
        <v>2703.9333333333334</v>
      </c>
      <c r="CN9" s="160">
        <v>2748.1</v>
      </c>
      <c r="CO9" s="160">
        <v>3372.2666666666669</v>
      </c>
      <c r="CP9" s="160">
        <v>3756.7666666666669</v>
      </c>
      <c r="CQ9" s="160">
        <v>3760.1666666666665</v>
      </c>
      <c r="CR9" s="160">
        <v>3817.2553333333335</v>
      </c>
      <c r="FJ9" s="350"/>
    </row>
    <row r="10" spans="2:166" ht="18.75" customHeight="1" thickBot="1">
      <c r="B10" s="129" t="s">
        <v>38</v>
      </c>
      <c r="C10" s="131">
        <f t="shared" si="4"/>
        <v>30.599999999999998</v>
      </c>
      <c r="D10" s="131">
        <f t="shared" si="4"/>
        <v>71.8</v>
      </c>
      <c r="E10" s="131">
        <f t="shared" si="4"/>
        <v>37.800000000000004</v>
      </c>
      <c r="F10" s="131">
        <f t="shared" si="4"/>
        <v>39.4</v>
      </c>
      <c r="G10" s="131">
        <f t="shared" si="4"/>
        <v>34.6</v>
      </c>
      <c r="H10" s="131">
        <f t="shared" si="4"/>
        <v>159.79999999999998</v>
      </c>
      <c r="I10" s="131">
        <f t="shared" si="4"/>
        <v>384.6</v>
      </c>
      <c r="J10" s="131">
        <f t="shared" si="4"/>
        <v>513.20000000000005</v>
      </c>
      <c r="K10" s="131">
        <f t="shared" si="4"/>
        <v>439</v>
      </c>
      <c r="L10" s="131">
        <f t="shared" si="4"/>
        <v>489.4</v>
      </c>
      <c r="M10" s="131">
        <f t="shared" si="4"/>
        <v>305.2</v>
      </c>
      <c r="N10" s="131">
        <f t="shared" si="4"/>
        <v>310.2</v>
      </c>
      <c r="O10" s="131">
        <f t="shared" si="4"/>
        <v>328.40000000000003</v>
      </c>
      <c r="P10" s="131">
        <f t="shared" si="4"/>
        <v>450.4</v>
      </c>
      <c r="Q10" s="131">
        <f t="shared" si="4"/>
        <v>640.19999999999993</v>
      </c>
      <c r="R10" s="131"/>
      <c r="S10" s="338">
        <v>209.30464346922113</v>
      </c>
      <c r="T10" s="347"/>
      <c r="U10" s="545">
        <v>1.2</v>
      </c>
      <c r="W10" s="129" t="s">
        <v>37</v>
      </c>
      <c r="X10" s="132">
        <v>62</v>
      </c>
      <c r="Y10" s="132">
        <v>78</v>
      </c>
      <c r="Z10" s="132">
        <v>60</v>
      </c>
      <c r="AA10" s="132">
        <v>86</v>
      </c>
      <c r="AB10" s="132">
        <v>101</v>
      </c>
      <c r="AC10" s="132">
        <v>99</v>
      </c>
      <c r="AD10" s="132">
        <v>123</v>
      </c>
      <c r="AE10" s="132">
        <v>146</v>
      </c>
      <c r="AF10" s="132">
        <v>229</v>
      </c>
      <c r="AG10" s="132">
        <v>179</v>
      </c>
      <c r="AH10" s="132">
        <v>162</v>
      </c>
      <c r="AI10" s="132">
        <v>123</v>
      </c>
      <c r="AJ10" s="132">
        <v>158</v>
      </c>
      <c r="AK10" s="132">
        <v>118</v>
      </c>
      <c r="AL10" s="132">
        <v>16</v>
      </c>
      <c r="AM10" s="132"/>
      <c r="AN10" s="316"/>
      <c r="AO10" s="316"/>
      <c r="AP10" s="501"/>
      <c r="AQ10" s="137" t="s">
        <v>38</v>
      </c>
      <c r="AR10" s="138">
        <v>4</v>
      </c>
      <c r="AS10" s="138">
        <v>10</v>
      </c>
      <c r="AT10" s="139">
        <v>9</v>
      </c>
      <c r="AU10" s="138">
        <v>8</v>
      </c>
      <c r="AV10" s="138">
        <v>5</v>
      </c>
      <c r="AW10" s="139">
        <v>34</v>
      </c>
      <c r="AX10" s="139">
        <v>61</v>
      </c>
      <c r="AY10" s="139">
        <v>102</v>
      </c>
      <c r="AZ10" s="139">
        <v>75</v>
      </c>
      <c r="BA10" s="139">
        <v>80</v>
      </c>
      <c r="BB10" s="139">
        <v>46</v>
      </c>
      <c r="BC10" s="139">
        <v>54</v>
      </c>
      <c r="BD10" s="139">
        <v>46</v>
      </c>
      <c r="BE10" s="139">
        <v>70</v>
      </c>
      <c r="BF10" s="139">
        <v>141</v>
      </c>
      <c r="BG10" s="135"/>
      <c r="BH10" s="135"/>
      <c r="BJ10" s="504"/>
      <c r="BK10" s="137" t="s">
        <v>38</v>
      </c>
      <c r="BL10" s="138">
        <v>10</v>
      </c>
      <c r="BM10" s="138">
        <v>28</v>
      </c>
      <c r="BN10" s="139">
        <v>10</v>
      </c>
      <c r="BO10" s="138">
        <v>12</v>
      </c>
      <c r="BP10" s="138">
        <v>10</v>
      </c>
      <c r="BQ10" s="139">
        <v>42</v>
      </c>
      <c r="BR10" s="139">
        <v>100</v>
      </c>
      <c r="BS10" s="139">
        <v>174</v>
      </c>
      <c r="BT10" s="139">
        <v>155</v>
      </c>
      <c r="BU10" s="139">
        <v>157</v>
      </c>
      <c r="BV10" s="139">
        <v>90</v>
      </c>
      <c r="BW10" s="139">
        <v>81</v>
      </c>
      <c r="BX10" s="139">
        <v>85</v>
      </c>
      <c r="BY10" s="139">
        <v>108</v>
      </c>
      <c r="BZ10" s="139">
        <v>168</v>
      </c>
      <c r="CC10" s="543" t="s">
        <v>26</v>
      </c>
      <c r="CD10" s="160">
        <v>3316.8666666666668</v>
      </c>
      <c r="CE10" s="160">
        <v>3731.46</v>
      </c>
      <c r="CF10" s="160">
        <v>3796.2666666666669</v>
      </c>
      <c r="CG10" s="160">
        <v>3974.2</v>
      </c>
      <c r="CH10" s="160">
        <v>4212.1833333333334</v>
      </c>
      <c r="CI10" s="160">
        <v>5178.2833333333338</v>
      </c>
      <c r="CJ10" s="160">
        <v>5589.583333333333</v>
      </c>
      <c r="CK10" s="160">
        <v>5837.166666666667</v>
      </c>
      <c r="CL10" s="160">
        <v>5695.7666666666664</v>
      </c>
      <c r="CM10" s="160">
        <v>5701.65</v>
      </c>
      <c r="CN10" s="160">
        <v>5729.4833333333336</v>
      </c>
      <c r="CO10" s="160">
        <v>5846.333333333333</v>
      </c>
      <c r="CP10" s="160">
        <v>5112.95</v>
      </c>
      <c r="CQ10" s="160">
        <v>4635.7833333333338</v>
      </c>
      <c r="CR10" s="160">
        <v>4753.3833333333332</v>
      </c>
      <c r="FJ10" s="350"/>
    </row>
    <row r="11" spans="2:166" ht="18.75" thickBot="1">
      <c r="B11" s="129" t="s">
        <v>39</v>
      </c>
      <c r="C11" s="131">
        <f t="shared" ref="C11:Q14" si="5">X12</f>
        <v>0</v>
      </c>
      <c r="D11" s="131">
        <f t="shared" si="5"/>
        <v>0</v>
      </c>
      <c r="E11" s="131">
        <f t="shared" si="5"/>
        <v>0</v>
      </c>
      <c r="F11" s="131">
        <f t="shared" si="5"/>
        <v>424</v>
      </c>
      <c r="G11" s="131">
        <f t="shared" si="5"/>
        <v>407</v>
      </c>
      <c r="H11" s="131">
        <f t="shared" si="5"/>
        <v>381</v>
      </c>
      <c r="I11" s="131">
        <f t="shared" si="5"/>
        <v>429</v>
      </c>
      <c r="J11" s="131">
        <f t="shared" si="5"/>
        <v>429</v>
      </c>
      <c r="K11" s="131">
        <f t="shared" si="5"/>
        <v>369</v>
      </c>
      <c r="L11" s="131">
        <f t="shared" si="5"/>
        <v>462</v>
      </c>
      <c r="M11" s="131">
        <f t="shared" si="5"/>
        <v>425</v>
      </c>
      <c r="N11" s="131">
        <f t="shared" si="5"/>
        <v>453</v>
      </c>
      <c r="O11" s="131">
        <f t="shared" si="5"/>
        <v>409</v>
      </c>
      <c r="P11" s="131">
        <f t="shared" si="5"/>
        <v>447</v>
      </c>
      <c r="Q11" s="131">
        <f t="shared" si="5"/>
        <v>437</v>
      </c>
      <c r="R11" s="131"/>
      <c r="S11" s="338">
        <v>85.665740221042</v>
      </c>
      <c r="T11" s="347"/>
      <c r="U11" s="347"/>
      <c r="W11" s="129" t="s">
        <v>38</v>
      </c>
      <c r="X11" s="132">
        <v>16</v>
      </c>
      <c r="Y11" s="132">
        <v>37</v>
      </c>
      <c r="Z11" s="132">
        <v>21</v>
      </c>
      <c r="AA11" s="132">
        <v>20</v>
      </c>
      <c r="AB11" s="132">
        <v>18</v>
      </c>
      <c r="AC11" s="132">
        <v>86</v>
      </c>
      <c r="AD11" s="132">
        <v>203</v>
      </c>
      <c r="AE11" s="132">
        <v>268</v>
      </c>
      <c r="AF11" s="132">
        <v>232</v>
      </c>
      <c r="AG11" s="132">
        <v>262</v>
      </c>
      <c r="AH11" s="132">
        <v>167</v>
      </c>
      <c r="AI11" s="132">
        <v>172</v>
      </c>
      <c r="AJ11" s="132">
        <v>176</v>
      </c>
      <c r="AK11" s="132">
        <v>248</v>
      </c>
      <c r="AL11" s="132">
        <v>350</v>
      </c>
      <c r="AM11" s="132"/>
      <c r="AN11" s="316"/>
      <c r="AO11" s="316"/>
      <c r="AP11" s="500" t="s">
        <v>100</v>
      </c>
      <c r="AQ11" s="133" t="s">
        <v>33</v>
      </c>
      <c r="AR11" s="134">
        <v>1127</v>
      </c>
      <c r="AS11" s="134">
        <v>1169</v>
      </c>
      <c r="AT11" s="134">
        <v>1211</v>
      </c>
      <c r="AU11" s="134">
        <v>1308</v>
      </c>
      <c r="AV11" s="134">
        <v>1386</v>
      </c>
      <c r="AW11" s="134">
        <v>1436</v>
      </c>
      <c r="AX11" s="134">
        <v>1032</v>
      </c>
      <c r="AY11" s="134">
        <v>866</v>
      </c>
      <c r="AZ11" s="134">
        <v>782</v>
      </c>
      <c r="BA11" s="134">
        <v>811</v>
      </c>
      <c r="BB11" s="134">
        <v>699</v>
      </c>
      <c r="BC11" s="135">
        <v>754</v>
      </c>
      <c r="BD11" s="135">
        <v>650</v>
      </c>
      <c r="BE11" s="135">
        <v>649</v>
      </c>
      <c r="BF11" s="135">
        <v>628</v>
      </c>
      <c r="BG11" s="135"/>
      <c r="BH11" s="135"/>
      <c r="BJ11" s="502" t="s">
        <v>52</v>
      </c>
      <c r="BK11" s="133" t="s">
        <v>33</v>
      </c>
      <c r="BL11" s="134">
        <v>1568</v>
      </c>
      <c r="BM11" s="134">
        <v>1678</v>
      </c>
      <c r="BN11" s="134">
        <v>1803</v>
      </c>
      <c r="BO11" s="134">
        <v>1935</v>
      </c>
      <c r="BP11" s="134">
        <v>2114</v>
      </c>
      <c r="BQ11" s="134">
        <v>2322</v>
      </c>
      <c r="BR11" s="134">
        <v>1787</v>
      </c>
      <c r="BS11" s="134">
        <v>1478</v>
      </c>
      <c r="BT11" s="134">
        <v>1345</v>
      </c>
      <c r="BU11" s="134">
        <v>1388</v>
      </c>
      <c r="BV11" s="134">
        <v>1205</v>
      </c>
      <c r="BW11" s="134">
        <v>1208</v>
      </c>
      <c r="BX11" s="134">
        <v>1077</v>
      </c>
      <c r="BY11" s="134">
        <v>1053</v>
      </c>
      <c r="BZ11" s="134">
        <v>942</v>
      </c>
      <c r="CC11" s="543" t="s">
        <v>27</v>
      </c>
      <c r="CD11" s="160">
        <v>3405.5333333333333</v>
      </c>
      <c r="CE11" s="160">
        <v>3203.6666666666665</v>
      </c>
      <c r="CF11" s="160">
        <v>3370.2333333333331</v>
      </c>
      <c r="CG11" s="160">
        <v>3387.1</v>
      </c>
      <c r="CH11" s="160">
        <v>3666.3666666666668</v>
      </c>
      <c r="CI11" s="160">
        <v>4318.833333333333</v>
      </c>
      <c r="CJ11" s="160">
        <v>4750.666666666667</v>
      </c>
      <c r="CK11" s="160">
        <v>4433.2</v>
      </c>
      <c r="CL11" s="160">
        <v>4182.5666666666666</v>
      </c>
      <c r="CM11" s="160">
        <v>3724.3333333333335</v>
      </c>
      <c r="CN11" s="160">
        <v>3616.1333333333332</v>
      </c>
      <c r="CO11" s="160">
        <v>3874.9666666666667</v>
      </c>
      <c r="CP11" s="160">
        <v>3808.6333333333332</v>
      </c>
      <c r="CQ11" s="160">
        <v>3759.8666666666668</v>
      </c>
      <c r="CR11" s="160">
        <v>3801.4666666666667</v>
      </c>
      <c r="FJ11" s="350"/>
    </row>
    <row r="12" spans="2:166" ht="18" customHeight="1">
      <c r="B12" s="129" t="s">
        <v>15</v>
      </c>
      <c r="C12" s="131">
        <f t="shared" si="5"/>
        <v>437</v>
      </c>
      <c r="D12" s="131">
        <f t="shared" si="5"/>
        <v>399</v>
      </c>
      <c r="E12" s="131">
        <f t="shared" si="5"/>
        <v>418</v>
      </c>
      <c r="F12" s="131">
        <f t="shared" si="5"/>
        <v>405</v>
      </c>
      <c r="G12" s="131">
        <f t="shared" si="5"/>
        <v>345</v>
      </c>
      <c r="H12" s="131">
        <f t="shared" si="5"/>
        <v>360</v>
      </c>
      <c r="I12" s="131">
        <f t="shared" si="5"/>
        <v>440</v>
      </c>
      <c r="J12" s="131">
        <f t="shared" si="5"/>
        <v>531</v>
      </c>
      <c r="K12" s="131">
        <f t="shared" si="5"/>
        <v>568</v>
      </c>
      <c r="L12" s="131">
        <f t="shared" si="5"/>
        <v>499</v>
      </c>
      <c r="M12" s="131">
        <f t="shared" si="5"/>
        <v>536</v>
      </c>
      <c r="N12" s="131">
        <f t="shared" si="5"/>
        <v>606</v>
      </c>
      <c r="O12" s="131">
        <f t="shared" si="5"/>
        <v>535</v>
      </c>
      <c r="P12" s="131">
        <f t="shared" si="5"/>
        <v>621</v>
      </c>
      <c r="Q12" s="131">
        <f t="shared" si="5"/>
        <v>535</v>
      </c>
      <c r="R12" s="131"/>
      <c r="S12" s="338">
        <v>72.241570057996768</v>
      </c>
      <c r="T12" s="347"/>
      <c r="U12" s="337" t="s">
        <v>151</v>
      </c>
      <c r="W12" s="129" t="s">
        <v>39</v>
      </c>
      <c r="X12" s="132"/>
      <c r="Y12" s="132"/>
      <c r="Z12" s="132"/>
      <c r="AA12" s="132">
        <v>424</v>
      </c>
      <c r="AB12" s="132">
        <v>407</v>
      </c>
      <c r="AC12" s="132">
        <v>381</v>
      </c>
      <c r="AD12" s="132">
        <v>429</v>
      </c>
      <c r="AE12" s="132">
        <v>429</v>
      </c>
      <c r="AF12" s="132">
        <v>369</v>
      </c>
      <c r="AG12" s="132">
        <v>462</v>
      </c>
      <c r="AH12" s="132">
        <v>425</v>
      </c>
      <c r="AI12" s="132">
        <v>453</v>
      </c>
      <c r="AJ12" s="132">
        <v>409</v>
      </c>
      <c r="AK12" s="132">
        <v>447</v>
      </c>
      <c r="AL12" s="132">
        <v>437</v>
      </c>
      <c r="AM12" s="132"/>
      <c r="AN12" s="316"/>
      <c r="AO12" s="316"/>
      <c r="AP12" s="500"/>
      <c r="AQ12" s="136" t="s">
        <v>9</v>
      </c>
      <c r="AR12" s="135">
        <v>909</v>
      </c>
      <c r="AS12" s="135">
        <v>845</v>
      </c>
      <c r="AT12" s="135">
        <v>858</v>
      </c>
      <c r="AU12" s="135">
        <v>826</v>
      </c>
      <c r="AV12" s="135">
        <v>841</v>
      </c>
      <c r="AW12" s="135">
        <v>1027</v>
      </c>
      <c r="AX12" s="135">
        <v>710</v>
      </c>
      <c r="AY12" s="135">
        <v>686</v>
      </c>
      <c r="AZ12" s="135">
        <v>649</v>
      </c>
      <c r="BA12" s="135">
        <v>577</v>
      </c>
      <c r="BB12" s="135">
        <v>582</v>
      </c>
      <c r="BC12" s="135">
        <v>569</v>
      </c>
      <c r="BD12" s="135">
        <v>572</v>
      </c>
      <c r="BE12" s="135">
        <v>497</v>
      </c>
      <c r="BF12" s="135">
        <v>512</v>
      </c>
      <c r="BG12" s="135"/>
      <c r="BH12" s="135"/>
      <c r="BJ12" s="500"/>
      <c r="BK12" s="136" t="s">
        <v>9</v>
      </c>
      <c r="BL12" s="135">
        <v>1300</v>
      </c>
      <c r="BM12" s="135">
        <v>1220</v>
      </c>
      <c r="BN12" s="135">
        <v>1305</v>
      </c>
      <c r="BO12" s="135">
        <v>1241</v>
      </c>
      <c r="BP12" s="135">
        <v>1377</v>
      </c>
      <c r="BQ12" s="135">
        <v>1645</v>
      </c>
      <c r="BR12" s="135">
        <v>1381</v>
      </c>
      <c r="BS12" s="135">
        <v>1247</v>
      </c>
      <c r="BT12" s="135">
        <v>1115</v>
      </c>
      <c r="BU12" s="135">
        <v>1025</v>
      </c>
      <c r="BV12" s="135">
        <v>980</v>
      </c>
      <c r="BW12" s="135">
        <v>979</v>
      </c>
      <c r="BX12" s="135">
        <v>897</v>
      </c>
      <c r="BY12" s="135">
        <v>857</v>
      </c>
      <c r="BZ12" s="135">
        <v>826</v>
      </c>
      <c r="CA12" s="310" t="s">
        <v>14</v>
      </c>
      <c r="CC12" s="543" t="s">
        <v>28</v>
      </c>
      <c r="CD12" s="160">
        <v>4855.5666666666666</v>
      </c>
      <c r="CE12" s="160">
        <v>4709.2666666666664</v>
      </c>
      <c r="CF12" s="160">
        <v>4897.2666666666664</v>
      </c>
      <c r="CG12" s="160">
        <v>5202.2666666666664</v>
      </c>
      <c r="CH12" s="160">
        <v>5456.7666666666664</v>
      </c>
      <c r="CI12" s="160">
        <v>6377.4</v>
      </c>
      <c r="CJ12" s="160">
        <v>7063.5666666666666</v>
      </c>
      <c r="CK12" s="160">
        <v>7145.7666666666664</v>
      </c>
      <c r="CL12" s="160">
        <v>6734.4666666666662</v>
      </c>
      <c r="CM12" s="160">
        <v>6478.333333333333</v>
      </c>
      <c r="CN12" s="160">
        <v>6143.2</v>
      </c>
      <c r="CO12" s="160">
        <v>6117.7666666666664</v>
      </c>
      <c r="CP12" s="160">
        <v>5841.9666666666662</v>
      </c>
      <c r="CQ12" s="160">
        <v>6334.2333333333336</v>
      </c>
      <c r="CR12" s="160">
        <v>6371.4333333333334</v>
      </c>
      <c r="FJ12" s="350"/>
    </row>
    <row r="13" spans="2:166" ht="18.75" thickBot="1">
      <c r="B13" s="129" t="s">
        <v>40</v>
      </c>
      <c r="C13" s="131">
        <f t="shared" si="5"/>
        <v>0</v>
      </c>
      <c r="D13" s="131">
        <f t="shared" si="5"/>
        <v>0</v>
      </c>
      <c r="E13" s="131">
        <f t="shared" si="5"/>
        <v>0</v>
      </c>
      <c r="F13" s="131">
        <f t="shared" si="5"/>
        <v>71596</v>
      </c>
      <c r="G13" s="131">
        <f t="shared" si="5"/>
        <v>41149</v>
      </c>
      <c r="H13" s="131">
        <f t="shared" si="5"/>
        <v>97351</v>
      </c>
      <c r="I13" s="131">
        <f t="shared" si="5"/>
        <v>163769.5</v>
      </c>
      <c r="J13" s="131">
        <f t="shared" si="5"/>
        <v>241977</v>
      </c>
      <c r="K13" s="131">
        <f t="shared" si="5"/>
        <v>149621</v>
      </c>
      <c r="L13" s="131">
        <f t="shared" si="5"/>
        <v>116198</v>
      </c>
      <c r="M13" s="131">
        <f t="shared" si="5"/>
        <v>66340</v>
      </c>
      <c r="N13" s="131">
        <f t="shared" si="5"/>
        <v>50083.5</v>
      </c>
      <c r="O13" s="131">
        <f t="shared" si="5"/>
        <v>51974.5</v>
      </c>
      <c r="P13" s="131">
        <f t="shared" si="5"/>
        <v>60457</v>
      </c>
      <c r="Q13" s="131">
        <f t="shared" si="5"/>
        <v>61762.850000000006</v>
      </c>
      <c r="R13" s="131"/>
      <c r="S13" s="338">
        <v>66371.550225748433</v>
      </c>
      <c r="T13" s="347"/>
      <c r="U13" s="545">
        <v>0.5</v>
      </c>
      <c r="W13" s="129" t="s">
        <v>15</v>
      </c>
      <c r="X13" s="132">
        <v>437</v>
      </c>
      <c r="Y13" s="132">
        <v>399</v>
      </c>
      <c r="Z13" s="132">
        <v>418</v>
      </c>
      <c r="AA13" s="132">
        <v>405</v>
      </c>
      <c r="AB13" s="132">
        <v>345</v>
      </c>
      <c r="AC13" s="132">
        <v>360</v>
      </c>
      <c r="AD13" s="132">
        <v>440</v>
      </c>
      <c r="AE13" s="132">
        <v>531</v>
      </c>
      <c r="AF13" s="132">
        <v>568</v>
      </c>
      <c r="AG13" s="132">
        <v>499</v>
      </c>
      <c r="AH13" s="132">
        <v>536</v>
      </c>
      <c r="AI13" s="132">
        <v>606</v>
      </c>
      <c r="AJ13" s="132">
        <v>535</v>
      </c>
      <c r="AK13" s="132">
        <v>621</v>
      </c>
      <c r="AL13" s="132">
        <v>535</v>
      </c>
      <c r="AM13" s="132"/>
      <c r="AN13" s="316"/>
      <c r="AO13" s="316"/>
      <c r="AP13" s="500"/>
      <c r="AQ13" s="136" t="s">
        <v>34</v>
      </c>
      <c r="AR13" s="135">
        <v>762</v>
      </c>
      <c r="AS13" s="135">
        <v>605</v>
      </c>
      <c r="AT13" s="135">
        <v>656</v>
      </c>
      <c r="AU13" s="135">
        <v>546</v>
      </c>
      <c r="AV13" s="135">
        <v>629</v>
      </c>
      <c r="AW13" s="135">
        <v>750</v>
      </c>
      <c r="AX13" s="135">
        <v>591</v>
      </c>
      <c r="AY13" s="135">
        <v>595</v>
      </c>
      <c r="AZ13" s="135">
        <v>548</v>
      </c>
      <c r="BA13" s="135">
        <v>494</v>
      </c>
      <c r="BB13" s="135">
        <v>465</v>
      </c>
      <c r="BC13" s="135">
        <v>457</v>
      </c>
      <c r="BD13" s="135">
        <v>457</v>
      </c>
      <c r="BE13" s="135">
        <v>450</v>
      </c>
      <c r="BF13" s="135">
        <v>416</v>
      </c>
      <c r="BG13" s="135"/>
      <c r="BH13" s="135"/>
      <c r="BJ13" s="500"/>
      <c r="BK13" s="136" t="s">
        <v>34</v>
      </c>
      <c r="BL13" s="135">
        <v>1138</v>
      </c>
      <c r="BM13" s="135">
        <v>920</v>
      </c>
      <c r="BN13" s="135">
        <v>994</v>
      </c>
      <c r="BO13" s="135">
        <v>842</v>
      </c>
      <c r="BP13" s="135">
        <v>1045</v>
      </c>
      <c r="BQ13" s="135">
        <v>1280</v>
      </c>
      <c r="BR13" s="135">
        <v>1123</v>
      </c>
      <c r="BS13" s="135">
        <v>1116</v>
      </c>
      <c r="BT13" s="135">
        <v>1022</v>
      </c>
      <c r="BU13" s="135">
        <v>902</v>
      </c>
      <c r="BV13" s="135">
        <v>789</v>
      </c>
      <c r="BW13" s="135">
        <v>849</v>
      </c>
      <c r="BX13" s="135">
        <v>835</v>
      </c>
      <c r="BY13" s="135">
        <v>739</v>
      </c>
      <c r="BZ13" s="135">
        <v>757</v>
      </c>
      <c r="CC13" s="543" t="s">
        <v>29</v>
      </c>
      <c r="CD13" s="160">
        <v>3650.9666666666667</v>
      </c>
      <c r="CE13" s="160">
        <v>3450.9333333333334</v>
      </c>
      <c r="CF13" s="160">
        <v>3533.7</v>
      </c>
      <c r="CG13" s="160">
        <v>3577.0666666666666</v>
      </c>
      <c r="CH13" s="160">
        <v>3602.4333333333334</v>
      </c>
      <c r="CI13" s="160">
        <v>4089.6666666666665</v>
      </c>
      <c r="CJ13" s="160">
        <v>4344.6333333333332</v>
      </c>
      <c r="CK13" s="160">
        <v>4083.5333333333333</v>
      </c>
      <c r="CL13" s="160">
        <v>3856.0333333333333</v>
      </c>
      <c r="CM13" s="160">
        <v>3627.3333333333335</v>
      </c>
      <c r="CN13" s="160">
        <v>3413.4666666666667</v>
      </c>
      <c r="CO13" s="160">
        <v>3410.7333333333331</v>
      </c>
      <c r="CP13" s="160">
        <v>3447.1666666666665</v>
      </c>
      <c r="CQ13" s="160">
        <v>3219.1333333333332</v>
      </c>
      <c r="CR13" s="160">
        <v>3391.2</v>
      </c>
      <c r="FJ13" s="350"/>
    </row>
    <row r="14" spans="2:166">
      <c r="B14" s="140" t="s">
        <v>41</v>
      </c>
      <c r="C14" s="141">
        <f t="shared" si="5"/>
        <v>14.41959575480481</v>
      </c>
      <c r="D14" s="141">
        <f t="shared" si="5"/>
        <v>15.235900390499967</v>
      </c>
      <c r="E14" s="141">
        <f t="shared" si="5"/>
        <v>16.058425334728483</v>
      </c>
      <c r="F14" s="141">
        <f t="shared" si="5"/>
        <v>15.869716366451392</v>
      </c>
      <c r="G14" s="141">
        <f t="shared" si="5"/>
        <v>14.267924328334484</v>
      </c>
      <c r="H14" s="141">
        <f t="shared" si="5"/>
        <v>14.480321174896202</v>
      </c>
      <c r="I14" s="141">
        <f t="shared" si="5"/>
        <v>14.548104223724215</v>
      </c>
      <c r="J14" s="141">
        <f t="shared" si="5"/>
        <v>16.068509627741054</v>
      </c>
      <c r="K14" s="141">
        <f t="shared" si="5"/>
        <v>19.661709977798719</v>
      </c>
      <c r="L14" s="141">
        <f t="shared" si="5"/>
        <v>21.306200539177318</v>
      </c>
      <c r="M14" s="141">
        <f t="shared" si="5"/>
        <v>20.672240403520124</v>
      </c>
      <c r="N14" s="141">
        <f t="shared" si="5"/>
        <v>22.57861867632386</v>
      </c>
      <c r="O14" s="141">
        <f t="shared" si="5"/>
        <v>24.381013086867316</v>
      </c>
      <c r="P14" s="141">
        <f t="shared" si="5"/>
        <v>25.428114090162691</v>
      </c>
      <c r="Q14" s="141">
        <f t="shared" si="5"/>
        <v>22.641394852970944</v>
      </c>
      <c r="R14" s="142"/>
      <c r="S14" s="339">
        <v>2.3972377665355369</v>
      </c>
      <c r="T14" s="347"/>
      <c r="U14" s="347"/>
      <c r="W14" s="129" t="s">
        <v>40</v>
      </c>
      <c r="X14" s="132"/>
      <c r="Y14" s="132"/>
      <c r="Z14" s="132"/>
      <c r="AA14" s="132">
        <v>71596</v>
      </c>
      <c r="AB14" s="132">
        <v>41149</v>
      </c>
      <c r="AC14" s="132">
        <v>97351</v>
      </c>
      <c r="AD14" s="132">
        <v>163769.5</v>
      </c>
      <c r="AE14" s="132">
        <v>241977</v>
      </c>
      <c r="AF14" s="132">
        <v>149621</v>
      </c>
      <c r="AG14" s="132">
        <v>116198</v>
      </c>
      <c r="AH14" s="132">
        <v>66340</v>
      </c>
      <c r="AI14" s="132">
        <v>50083.5</v>
      </c>
      <c r="AJ14" s="132">
        <v>51974.5</v>
      </c>
      <c r="AK14" s="132">
        <v>60457</v>
      </c>
      <c r="AL14" s="132">
        <v>61762.850000000006</v>
      </c>
      <c r="AM14" s="132"/>
      <c r="AN14" s="316"/>
      <c r="AO14" s="316" t="s">
        <v>14</v>
      </c>
      <c r="AP14" s="500"/>
      <c r="AQ14" s="136" t="s">
        <v>36</v>
      </c>
      <c r="AR14" s="135">
        <v>251</v>
      </c>
      <c r="AS14" s="135">
        <v>213</v>
      </c>
      <c r="AT14" s="135">
        <v>254</v>
      </c>
      <c r="AU14" s="135">
        <v>225</v>
      </c>
      <c r="AV14" s="135">
        <v>233</v>
      </c>
      <c r="AW14" s="135">
        <v>283</v>
      </c>
      <c r="AX14" s="135">
        <v>297</v>
      </c>
      <c r="AY14" s="135">
        <v>304</v>
      </c>
      <c r="AZ14" s="135">
        <v>344</v>
      </c>
      <c r="BA14" s="135">
        <v>345</v>
      </c>
      <c r="BB14" s="135">
        <v>305</v>
      </c>
      <c r="BC14" s="135">
        <v>356</v>
      </c>
      <c r="BD14" s="135">
        <v>334</v>
      </c>
      <c r="BE14" s="135">
        <v>357</v>
      </c>
      <c r="BF14" s="135">
        <v>331</v>
      </c>
      <c r="BG14" s="135"/>
      <c r="BH14" s="135"/>
      <c r="BJ14" s="500"/>
      <c r="BK14" s="136" t="s">
        <v>36</v>
      </c>
      <c r="BL14" s="135">
        <v>274</v>
      </c>
      <c r="BM14" s="135">
        <v>337</v>
      </c>
      <c r="BN14" s="135">
        <v>340</v>
      </c>
      <c r="BO14" s="135">
        <v>345</v>
      </c>
      <c r="BP14" s="135">
        <v>365</v>
      </c>
      <c r="BQ14" s="135">
        <v>429</v>
      </c>
      <c r="BR14" s="135">
        <v>519</v>
      </c>
      <c r="BS14" s="135">
        <v>570</v>
      </c>
      <c r="BT14" s="135">
        <v>638</v>
      </c>
      <c r="BU14" s="135">
        <v>658</v>
      </c>
      <c r="BV14" s="135">
        <v>557</v>
      </c>
      <c r="BW14" s="135">
        <v>656</v>
      </c>
      <c r="BX14" s="135">
        <v>645</v>
      </c>
      <c r="BY14" s="135">
        <v>667</v>
      </c>
      <c r="BZ14" s="135">
        <v>608</v>
      </c>
      <c r="CC14" s="543" t="s">
        <v>30</v>
      </c>
      <c r="CD14" s="160">
        <v>7459.5</v>
      </c>
      <c r="CE14" s="160">
        <v>7381.6</v>
      </c>
      <c r="CF14" s="160">
        <v>7285.5333333333338</v>
      </c>
      <c r="CG14" s="160">
        <v>6942.3</v>
      </c>
      <c r="CH14" s="160">
        <v>7517.9666666666662</v>
      </c>
      <c r="CI14" s="160">
        <v>8765.7999999999993</v>
      </c>
      <c r="CJ14" s="160">
        <v>9083.9333333333325</v>
      </c>
      <c r="CK14" s="160">
        <v>9108</v>
      </c>
      <c r="CL14" s="160">
        <v>7692.2666666666664</v>
      </c>
      <c r="CM14" s="160">
        <v>6825.2333333333336</v>
      </c>
      <c r="CN14" s="160">
        <v>6336.3</v>
      </c>
      <c r="CO14" s="160">
        <v>5754.1</v>
      </c>
      <c r="CP14" s="160">
        <v>5388.7666666666664</v>
      </c>
      <c r="CQ14" s="160">
        <v>5731.4333333333334</v>
      </c>
      <c r="CR14" s="160">
        <v>5863.4333333333334</v>
      </c>
      <c r="FJ14" s="350"/>
    </row>
    <row r="15" spans="2:166">
      <c r="B15" s="262"/>
      <c r="C15" s="129"/>
      <c r="D15" s="129"/>
      <c r="E15" s="129"/>
      <c r="F15" s="145"/>
      <c r="G15" s="146"/>
      <c r="H15" s="147"/>
      <c r="I15" s="146"/>
      <c r="J15" s="146"/>
      <c r="K15" s="146"/>
      <c r="L15" s="146"/>
      <c r="M15" s="146"/>
      <c r="N15" s="146"/>
      <c r="O15" s="146"/>
      <c r="P15" s="146"/>
      <c r="Q15" s="146"/>
      <c r="R15" s="146"/>
      <c r="S15" s="148"/>
      <c r="T15" s="146"/>
      <c r="U15" s="369"/>
      <c r="V15" s="310" t="s">
        <v>14</v>
      </c>
      <c r="W15" s="140" t="s">
        <v>41</v>
      </c>
      <c r="X15" s="143">
        <v>14.41959575480481</v>
      </c>
      <c r="Y15" s="143">
        <v>15.235900390499967</v>
      </c>
      <c r="Z15" s="143">
        <v>16.058425334728483</v>
      </c>
      <c r="AA15" s="143">
        <v>15.869716366451392</v>
      </c>
      <c r="AB15" s="143">
        <v>14.267924328334484</v>
      </c>
      <c r="AC15" s="143">
        <v>14.480321174896202</v>
      </c>
      <c r="AD15" s="143">
        <v>14.548104223724215</v>
      </c>
      <c r="AE15" s="143">
        <v>16.068509627741054</v>
      </c>
      <c r="AF15" s="143">
        <v>19.661709977798719</v>
      </c>
      <c r="AG15" s="143">
        <v>21.306200539177318</v>
      </c>
      <c r="AH15" s="143">
        <v>20.672240403520124</v>
      </c>
      <c r="AI15" s="143">
        <v>22.57861867632386</v>
      </c>
      <c r="AJ15" s="143">
        <f>(AJ8+AJ10+$U$13*AJ9)/CP4*100</f>
        <v>24.381013086867316</v>
      </c>
      <c r="AK15" s="427">
        <f>(AK8+AK10+($U$13*AK9))/CQ4*100</f>
        <v>25.428114090162691</v>
      </c>
      <c r="AL15" s="427">
        <f>(AL8+AL10+($U$13*AL9))/CR4*100</f>
        <v>22.641394852970944</v>
      </c>
      <c r="AM15" s="152"/>
      <c r="AN15" s="316"/>
      <c r="AO15" s="316"/>
      <c r="AP15" s="500"/>
      <c r="AQ15" s="129" t="s">
        <v>150</v>
      </c>
      <c r="AR15" s="132">
        <v>0</v>
      </c>
      <c r="AS15" s="132">
        <v>0</v>
      </c>
      <c r="AT15" s="132">
        <v>0</v>
      </c>
      <c r="AU15" s="132">
        <v>0</v>
      </c>
      <c r="AV15" s="132">
        <v>0</v>
      </c>
      <c r="AW15" s="132">
        <v>0</v>
      </c>
      <c r="AX15" s="132">
        <v>0</v>
      </c>
      <c r="AY15" s="132">
        <v>0</v>
      </c>
      <c r="AZ15" s="132">
        <v>0</v>
      </c>
      <c r="BA15" s="135">
        <v>0</v>
      </c>
      <c r="BB15" s="135">
        <v>0</v>
      </c>
      <c r="BC15" s="135">
        <v>30</v>
      </c>
      <c r="BD15" s="135">
        <v>14</v>
      </c>
      <c r="BE15" s="135">
        <v>10</v>
      </c>
      <c r="BF15" s="135">
        <v>12</v>
      </c>
      <c r="BG15" s="135"/>
      <c r="BH15" s="135"/>
      <c r="BJ15" s="500"/>
      <c r="BK15" s="129" t="s">
        <v>150</v>
      </c>
      <c r="BL15" s="132">
        <v>0</v>
      </c>
      <c r="BM15" s="132">
        <v>0</v>
      </c>
      <c r="BN15" s="132">
        <v>0</v>
      </c>
      <c r="BO15" s="132">
        <v>0</v>
      </c>
      <c r="BP15" s="132">
        <v>0</v>
      </c>
      <c r="BQ15" s="132">
        <v>0</v>
      </c>
      <c r="BR15" s="132">
        <v>0</v>
      </c>
      <c r="BS15" s="132">
        <v>0</v>
      </c>
      <c r="BT15" s="132">
        <v>0</v>
      </c>
      <c r="BU15" s="135">
        <v>0</v>
      </c>
      <c r="BV15" s="135">
        <v>0</v>
      </c>
      <c r="BW15" s="135">
        <v>44</v>
      </c>
      <c r="BX15" s="135">
        <v>16</v>
      </c>
      <c r="BY15" s="135">
        <v>29</v>
      </c>
      <c r="BZ15" s="135">
        <v>31</v>
      </c>
      <c r="CC15" s="543" t="s">
        <v>31</v>
      </c>
      <c r="CD15" s="160">
        <v>4312.9666666666662</v>
      </c>
      <c r="CE15" s="160">
        <v>4266.1000000000004</v>
      </c>
      <c r="CF15" s="160">
        <v>4289.8</v>
      </c>
      <c r="CG15" s="160">
        <v>4131.166666666667</v>
      </c>
      <c r="CH15" s="160">
        <v>4385.0666666666666</v>
      </c>
      <c r="CI15" s="160">
        <v>5362.3</v>
      </c>
      <c r="CJ15" s="160">
        <v>5577.1333333333332</v>
      </c>
      <c r="CK15" s="160">
        <v>5265.3666666666668</v>
      </c>
      <c r="CL15" s="160">
        <v>4762.6000000000004</v>
      </c>
      <c r="CM15" s="160">
        <v>4539.5666666666666</v>
      </c>
      <c r="CN15" s="160">
        <v>4355.666666666667</v>
      </c>
      <c r="CO15" s="160">
        <v>4805.0666666666666</v>
      </c>
      <c r="CP15" s="160">
        <v>5196.7666666666664</v>
      </c>
      <c r="CQ15" s="160">
        <v>5198.8</v>
      </c>
      <c r="CR15" s="160">
        <v>5440.9333333333334</v>
      </c>
      <c r="FJ15" s="350"/>
    </row>
    <row r="16" spans="2:166" ht="18" customHeight="1">
      <c r="C16" s="129"/>
      <c r="D16" s="129"/>
      <c r="E16" s="129"/>
      <c r="F16" s="145"/>
      <c r="S16" s="93"/>
      <c r="U16" s="546"/>
      <c r="V16" s="310" t="s">
        <v>14</v>
      </c>
      <c r="W16" s="261"/>
      <c r="X16" s="129"/>
      <c r="Y16" s="129"/>
      <c r="Z16" s="129"/>
      <c r="AA16" s="149"/>
      <c r="AB16" s="150"/>
      <c r="AC16" s="151"/>
      <c r="AD16" s="150"/>
      <c r="AE16" s="150"/>
      <c r="AF16" s="150"/>
      <c r="AG16" s="150"/>
      <c r="AH16" s="150"/>
      <c r="AI16" s="150"/>
      <c r="AJ16" s="150"/>
      <c r="AK16" s="150"/>
      <c r="AL16" s="150"/>
      <c r="AM16" s="150"/>
      <c r="AN16" s="316"/>
      <c r="AO16" s="316"/>
      <c r="AP16" s="500"/>
      <c r="AQ16" s="136" t="s">
        <v>37</v>
      </c>
      <c r="AR16" s="135">
        <v>11</v>
      </c>
      <c r="AS16" s="135">
        <v>13</v>
      </c>
      <c r="AT16" s="135">
        <v>13</v>
      </c>
      <c r="AU16" s="135">
        <v>26</v>
      </c>
      <c r="AV16" s="135">
        <v>35</v>
      </c>
      <c r="AW16" s="135">
        <v>27</v>
      </c>
      <c r="AX16" s="135">
        <v>37</v>
      </c>
      <c r="AY16" s="135">
        <v>32</v>
      </c>
      <c r="AZ16" s="135">
        <v>86</v>
      </c>
      <c r="BA16" s="135">
        <v>58</v>
      </c>
      <c r="BB16" s="135">
        <v>54</v>
      </c>
      <c r="BC16" s="135">
        <v>33</v>
      </c>
      <c r="BD16" s="135">
        <v>61</v>
      </c>
      <c r="BE16" s="135">
        <v>44</v>
      </c>
      <c r="BF16" s="135">
        <v>6</v>
      </c>
      <c r="BG16" s="135"/>
      <c r="BH16" s="135"/>
      <c r="BJ16" s="500"/>
      <c r="BK16" s="136" t="s">
        <v>37</v>
      </c>
      <c r="BL16" s="135">
        <v>13</v>
      </c>
      <c r="BM16" s="135">
        <v>19</v>
      </c>
      <c r="BN16" s="135">
        <v>14</v>
      </c>
      <c r="BO16" s="135">
        <v>34</v>
      </c>
      <c r="BP16" s="135">
        <v>40</v>
      </c>
      <c r="BQ16" s="135">
        <v>43</v>
      </c>
      <c r="BR16" s="135">
        <v>60</v>
      </c>
      <c r="BS16" s="135">
        <v>64</v>
      </c>
      <c r="BT16" s="135">
        <v>128</v>
      </c>
      <c r="BU16" s="135">
        <v>96</v>
      </c>
      <c r="BV16" s="135">
        <v>99</v>
      </c>
      <c r="BW16" s="135">
        <v>68</v>
      </c>
      <c r="BX16" s="135">
        <v>103</v>
      </c>
      <c r="BY16" s="135">
        <v>68</v>
      </c>
      <c r="BZ16" s="135">
        <v>10</v>
      </c>
      <c r="CC16" s="543" t="s">
        <v>32</v>
      </c>
      <c r="CD16" s="160">
        <v>3600.8</v>
      </c>
      <c r="CE16" s="160">
        <v>3602.8</v>
      </c>
      <c r="CF16" s="160">
        <v>3640.0666666666666</v>
      </c>
      <c r="CG16" s="160">
        <v>3637.1666666666665</v>
      </c>
      <c r="CH16" s="160">
        <v>3951.4333333333334</v>
      </c>
      <c r="CI16" s="160">
        <v>4533.5666666666666</v>
      </c>
      <c r="CJ16" s="160">
        <v>4604.8</v>
      </c>
      <c r="CK16" s="160">
        <v>4270.7333333333336</v>
      </c>
      <c r="CL16" s="160">
        <v>3965.7</v>
      </c>
      <c r="CM16" s="160">
        <v>3631.3666666666668</v>
      </c>
      <c r="CN16" s="160">
        <v>3442.6</v>
      </c>
      <c r="CO16" s="160">
        <v>3481.5333333333333</v>
      </c>
      <c r="CP16" s="160">
        <v>3490.5333333333333</v>
      </c>
      <c r="CQ16" s="160">
        <v>3572.1</v>
      </c>
      <c r="CR16" s="160">
        <v>3617.3</v>
      </c>
      <c r="FJ16" s="350"/>
    </row>
    <row r="17" spans="2:167">
      <c r="C17" s="129"/>
      <c r="D17" s="129"/>
      <c r="E17" s="129"/>
      <c r="F17" s="145"/>
      <c r="S17" s="93"/>
      <c r="T17" s="310" t="s">
        <v>14</v>
      </c>
      <c r="W17" s="316"/>
      <c r="X17" s="129"/>
      <c r="Y17" s="129"/>
      <c r="Z17" s="129"/>
      <c r="AA17" s="149"/>
      <c r="AB17" s="316"/>
      <c r="AC17" s="316"/>
      <c r="AD17" s="316"/>
      <c r="AE17" s="316"/>
      <c r="AF17" s="316"/>
      <c r="AG17" s="316"/>
      <c r="AH17" s="316"/>
      <c r="AI17" s="316"/>
      <c r="AJ17" s="316"/>
      <c r="AK17" s="261"/>
      <c r="AL17" s="316"/>
      <c r="AM17" s="316"/>
      <c r="AN17" s="316"/>
      <c r="AO17" s="316"/>
      <c r="AP17" s="501"/>
      <c r="AQ17" s="137" t="s">
        <v>38</v>
      </c>
      <c r="AR17" s="138">
        <v>9</v>
      </c>
      <c r="AS17" s="138">
        <v>16</v>
      </c>
      <c r="AT17" s="139">
        <v>6</v>
      </c>
      <c r="AU17" s="138">
        <v>7</v>
      </c>
      <c r="AV17" s="138">
        <v>9</v>
      </c>
      <c r="AW17" s="139">
        <v>25</v>
      </c>
      <c r="AX17" s="139">
        <v>68</v>
      </c>
      <c r="AY17" s="139">
        <v>106</v>
      </c>
      <c r="AZ17" s="139">
        <v>93</v>
      </c>
      <c r="BA17" s="139">
        <v>77</v>
      </c>
      <c r="BB17" s="139">
        <v>51</v>
      </c>
      <c r="BC17" s="139">
        <v>53</v>
      </c>
      <c r="BD17" s="139">
        <v>76</v>
      </c>
      <c r="BE17" s="139">
        <v>90</v>
      </c>
      <c r="BF17" s="139">
        <v>109</v>
      </c>
      <c r="BG17" s="135"/>
      <c r="BH17" s="135"/>
      <c r="BJ17" s="501"/>
      <c r="BK17" s="137" t="s">
        <v>38</v>
      </c>
      <c r="BL17" s="138">
        <v>9</v>
      </c>
      <c r="BM17" s="138">
        <v>18</v>
      </c>
      <c r="BN17" s="139">
        <v>8</v>
      </c>
      <c r="BO17" s="138">
        <v>7</v>
      </c>
      <c r="BP17" s="138">
        <v>11</v>
      </c>
      <c r="BQ17" s="139">
        <v>50</v>
      </c>
      <c r="BR17" s="139">
        <v>136</v>
      </c>
      <c r="BS17" s="139">
        <v>146</v>
      </c>
      <c r="BT17" s="139">
        <v>137</v>
      </c>
      <c r="BU17" s="139">
        <v>156</v>
      </c>
      <c r="BV17" s="139">
        <v>103</v>
      </c>
      <c r="BW17" s="139">
        <v>96</v>
      </c>
      <c r="BX17" s="139">
        <v>114</v>
      </c>
      <c r="BY17" s="139">
        <v>157</v>
      </c>
      <c r="BZ17" s="139">
        <v>185</v>
      </c>
      <c r="CC17" s="547" t="s">
        <v>65</v>
      </c>
      <c r="CD17" s="315">
        <f t="shared" ref="CD17:CO17" si="6">SUM(CD4:CD16)</f>
        <v>47026.100000000006</v>
      </c>
      <c r="CE17" s="315">
        <f t="shared" si="6"/>
        <v>46356.66</v>
      </c>
      <c r="CF17" s="315">
        <f t="shared" si="6"/>
        <v>46906.866666666669</v>
      </c>
      <c r="CG17" s="315">
        <f t="shared" si="6"/>
        <v>47205.033333333326</v>
      </c>
      <c r="CH17" s="315">
        <f t="shared" si="6"/>
        <v>50123.649999999994</v>
      </c>
      <c r="CI17" s="315">
        <f t="shared" si="6"/>
        <v>58903.616666666669</v>
      </c>
      <c r="CJ17" s="315">
        <f t="shared" si="6"/>
        <v>62443.583333333336</v>
      </c>
      <c r="CK17" s="315">
        <f t="shared" si="6"/>
        <v>60601.466666666674</v>
      </c>
      <c r="CL17" s="315">
        <f t="shared" si="6"/>
        <v>56029.9</v>
      </c>
      <c r="CM17" s="315">
        <f t="shared" si="6"/>
        <v>52285.25</v>
      </c>
      <c r="CN17" s="315">
        <f>SUM(CN4:CN16)</f>
        <v>49859.049999999996</v>
      </c>
      <c r="CO17" s="315">
        <f t="shared" si="6"/>
        <v>51194.23333333333</v>
      </c>
      <c r="CP17" s="315">
        <f t="shared" ref="CP17:CR17" si="7">SUM(CP4:CP16)</f>
        <v>50306.183333333327</v>
      </c>
      <c r="CQ17" s="315">
        <f t="shared" si="7"/>
        <v>50147.816666666673</v>
      </c>
      <c r="CR17" s="315">
        <f t="shared" si="7"/>
        <v>51634.405333333336</v>
      </c>
      <c r="FJ17" s="350"/>
    </row>
    <row r="18" spans="2:167">
      <c r="C18" s="129"/>
      <c r="D18" s="129"/>
      <c r="E18" s="129"/>
      <c r="F18" s="548"/>
      <c r="S18" s="93"/>
      <c r="W18" s="316"/>
      <c r="X18" s="129"/>
      <c r="Y18" s="129"/>
      <c r="Z18" s="129"/>
      <c r="AA18" s="149"/>
      <c r="AB18" s="316"/>
      <c r="AC18" s="316"/>
      <c r="AD18" s="316"/>
      <c r="AE18" s="316"/>
      <c r="AF18" s="316"/>
      <c r="AG18" s="316"/>
      <c r="AH18" s="316" t="s">
        <v>14</v>
      </c>
      <c r="AI18" s="316"/>
      <c r="AJ18" s="316"/>
      <c r="AK18" s="261"/>
      <c r="AL18" s="316"/>
      <c r="AM18" s="316"/>
      <c r="AN18" s="316"/>
      <c r="AO18" s="316"/>
      <c r="AP18" s="502" t="s">
        <v>101</v>
      </c>
      <c r="AQ18" s="368" t="s">
        <v>33</v>
      </c>
      <c r="AR18" s="134">
        <v>416</v>
      </c>
      <c r="AS18" s="134">
        <v>389</v>
      </c>
      <c r="AT18" s="134">
        <v>420</v>
      </c>
      <c r="AU18" s="134">
        <v>433</v>
      </c>
      <c r="AV18" s="134">
        <v>510</v>
      </c>
      <c r="AW18" s="134">
        <v>757</v>
      </c>
      <c r="AX18" s="134">
        <v>612</v>
      </c>
      <c r="AY18" s="134">
        <v>453</v>
      </c>
      <c r="AZ18" s="134">
        <v>412</v>
      </c>
      <c r="BA18" s="134">
        <v>341</v>
      </c>
      <c r="BB18" s="134">
        <v>265</v>
      </c>
      <c r="BC18" s="135">
        <v>174</v>
      </c>
      <c r="BD18" s="135">
        <v>134</v>
      </c>
      <c r="BE18" s="135">
        <v>124</v>
      </c>
      <c r="BF18" s="135">
        <v>120</v>
      </c>
      <c r="BG18" s="135"/>
      <c r="BH18" s="135"/>
      <c r="BJ18" s="502" t="s">
        <v>70</v>
      </c>
      <c r="BK18" s="133" t="s">
        <v>33</v>
      </c>
      <c r="BL18" s="134">
        <v>2026</v>
      </c>
      <c r="BM18" s="134">
        <v>2059</v>
      </c>
      <c r="BN18" s="134">
        <v>2142</v>
      </c>
      <c r="BO18" s="134">
        <v>2203</v>
      </c>
      <c r="BP18" s="134">
        <v>2389</v>
      </c>
      <c r="BQ18" s="134">
        <v>2712</v>
      </c>
      <c r="BR18" s="134">
        <v>1989</v>
      </c>
      <c r="BS18" s="134">
        <v>1607</v>
      </c>
      <c r="BT18" s="134">
        <v>1551</v>
      </c>
      <c r="BU18" s="134">
        <v>1483</v>
      </c>
      <c r="BV18" s="134">
        <v>1303</v>
      </c>
      <c r="BW18" s="134">
        <v>1328</v>
      </c>
      <c r="BX18" s="134">
        <v>1155</v>
      </c>
      <c r="BY18" s="134">
        <v>1073</v>
      </c>
      <c r="BZ18" s="134">
        <v>1032</v>
      </c>
      <c r="FJ18" s="350"/>
    </row>
    <row r="19" spans="2:167" ht="18" customHeight="1">
      <c r="C19" s="129"/>
      <c r="D19" s="370"/>
      <c r="E19" s="370"/>
      <c r="F19" s="370"/>
      <c r="G19" s="370"/>
      <c r="H19" s="370"/>
      <c r="I19" s="370"/>
      <c r="J19" s="370"/>
      <c r="K19" s="370"/>
      <c r="L19" s="370"/>
      <c r="M19" s="370"/>
      <c r="S19" s="93"/>
      <c r="W19" s="316"/>
      <c r="X19" s="129"/>
      <c r="Y19" s="129"/>
      <c r="Z19" s="129"/>
      <c r="AA19" s="149"/>
      <c r="AB19" s="316"/>
      <c r="AC19" s="316"/>
      <c r="AD19" s="316"/>
      <c r="AE19" s="316"/>
      <c r="AF19" s="316"/>
      <c r="AG19" s="316"/>
      <c r="AH19" s="316"/>
      <c r="AI19" s="316"/>
      <c r="AJ19" s="316"/>
      <c r="AK19" s="261"/>
      <c r="AL19" s="316"/>
      <c r="AM19" s="316"/>
      <c r="AN19" s="316"/>
      <c r="AO19" s="316"/>
      <c r="AP19" s="500"/>
      <c r="AQ19" s="129" t="s">
        <v>9</v>
      </c>
      <c r="AR19" s="135">
        <v>401</v>
      </c>
      <c r="AS19" s="135">
        <v>353</v>
      </c>
      <c r="AT19" s="135">
        <v>364</v>
      </c>
      <c r="AU19" s="135">
        <v>342</v>
      </c>
      <c r="AV19" s="135">
        <v>425</v>
      </c>
      <c r="AW19" s="135">
        <v>562</v>
      </c>
      <c r="AX19" s="135">
        <v>601</v>
      </c>
      <c r="AY19" s="135">
        <v>506</v>
      </c>
      <c r="AZ19" s="135">
        <v>399</v>
      </c>
      <c r="BA19" s="135">
        <v>340</v>
      </c>
      <c r="BB19" s="135">
        <v>275</v>
      </c>
      <c r="BC19" s="135">
        <v>222</v>
      </c>
      <c r="BD19" s="135">
        <v>144</v>
      </c>
      <c r="BE19" s="135">
        <v>151</v>
      </c>
      <c r="BF19" s="135">
        <v>160</v>
      </c>
      <c r="BG19" s="135"/>
      <c r="BH19" s="135"/>
      <c r="BJ19" s="500"/>
      <c r="BK19" s="136" t="s">
        <v>9</v>
      </c>
      <c r="BL19" s="135">
        <v>1616</v>
      </c>
      <c r="BM19" s="135">
        <v>1511</v>
      </c>
      <c r="BN19" s="135">
        <v>1545</v>
      </c>
      <c r="BO19" s="135">
        <v>1442</v>
      </c>
      <c r="BP19" s="135">
        <v>1544</v>
      </c>
      <c r="BQ19" s="135">
        <v>1914</v>
      </c>
      <c r="BR19" s="135">
        <v>1507</v>
      </c>
      <c r="BS19" s="135">
        <v>1385</v>
      </c>
      <c r="BT19" s="135">
        <v>1228</v>
      </c>
      <c r="BU19" s="135">
        <v>1115</v>
      </c>
      <c r="BV19" s="135">
        <v>1048</v>
      </c>
      <c r="BW19" s="135">
        <v>1028</v>
      </c>
      <c r="BX19" s="135">
        <v>968</v>
      </c>
      <c r="BY19" s="135">
        <v>876</v>
      </c>
      <c r="BZ19" s="135">
        <v>858</v>
      </c>
      <c r="FK19" s="350"/>
    </row>
    <row r="20" spans="2:167">
      <c r="C20" s="129"/>
      <c r="D20" s="129"/>
      <c r="E20" s="129"/>
      <c r="F20" s="548"/>
      <c r="S20" s="93"/>
      <c r="W20" s="316"/>
      <c r="X20" s="129"/>
      <c r="Y20" s="129"/>
      <c r="Z20" s="129"/>
      <c r="AA20" s="149"/>
      <c r="AB20" s="316"/>
      <c r="AC20" s="316"/>
      <c r="AD20" s="316"/>
      <c r="AE20" s="316"/>
      <c r="AF20" s="316"/>
      <c r="AG20" s="316"/>
      <c r="AH20" s="316"/>
      <c r="AI20" s="316"/>
      <c r="AJ20" s="316"/>
      <c r="AK20" s="261"/>
      <c r="AL20" s="316"/>
      <c r="AM20" s="316"/>
      <c r="AN20" s="316"/>
      <c r="AO20" s="316"/>
      <c r="AP20" s="500"/>
      <c r="AQ20" s="129" t="s">
        <v>34</v>
      </c>
      <c r="AR20" s="135">
        <v>388</v>
      </c>
      <c r="AS20" s="135">
        <v>334</v>
      </c>
      <c r="AT20" s="135">
        <v>332</v>
      </c>
      <c r="AU20" s="135">
        <v>274</v>
      </c>
      <c r="AV20" s="135">
        <v>372</v>
      </c>
      <c r="AW20" s="135">
        <v>462</v>
      </c>
      <c r="AX20" s="135">
        <v>469</v>
      </c>
      <c r="AY20" s="135">
        <v>496</v>
      </c>
      <c r="AZ20" s="135">
        <v>409</v>
      </c>
      <c r="BA20" s="135">
        <v>315</v>
      </c>
      <c r="BB20" s="135">
        <v>268</v>
      </c>
      <c r="BC20" s="135">
        <v>244</v>
      </c>
      <c r="BD20" s="135">
        <v>193</v>
      </c>
      <c r="BE20" s="135">
        <v>139</v>
      </c>
      <c r="BF20" s="135">
        <v>191</v>
      </c>
      <c r="BG20" s="135"/>
      <c r="BH20" s="135"/>
      <c r="BJ20" s="500"/>
      <c r="BK20" s="136" t="s">
        <v>34</v>
      </c>
      <c r="BL20" s="135">
        <v>1453</v>
      </c>
      <c r="BM20" s="135">
        <v>1136</v>
      </c>
      <c r="BN20" s="135">
        <v>1194</v>
      </c>
      <c r="BO20" s="135">
        <v>988</v>
      </c>
      <c r="BP20" s="135">
        <v>1160</v>
      </c>
      <c r="BQ20" s="135">
        <v>1379</v>
      </c>
      <c r="BR20" s="135">
        <v>1190</v>
      </c>
      <c r="BS20" s="135">
        <v>1192</v>
      </c>
      <c r="BT20" s="135">
        <v>1052</v>
      </c>
      <c r="BU20" s="135">
        <v>909</v>
      </c>
      <c r="BV20" s="135">
        <v>874</v>
      </c>
      <c r="BW20" s="135">
        <v>828</v>
      </c>
      <c r="BX20" s="135">
        <v>807</v>
      </c>
      <c r="BY20" s="135">
        <v>786</v>
      </c>
      <c r="BZ20" s="135">
        <v>765</v>
      </c>
      <c r="FK20" s="350"/>
    </row>
    <row r="21" spans="2:167">
      <c r="C21" s="129"/>
      <c r="D21" s="129"/>
      <c r="E21" s="129"/>
      <c r="F21" s="129"/>
      <c r="G21" s="129"/>
      <c r="H21" s="129"/>
      <c r="I21" s="129"/>
      <c r="J21" s="129"/>
      <c r="K21" s="129"/>
      <c r="L21" s="129"/>
      <c r="M21" s="129"/>
      <c r="S21" s="93"/>
      <c r="W21" s="316"/>
      <c r="X21" s="129"/>
      <c r="Y21" s="129"/>
      <c r="Z21" s="129"/>
      <c r="AA21" s="549"/>
      <c r="AB21" s="316"/>
      <c r="AC21" s="316"/>
      <c r="AD21" s="316"/>
      <c r="AE21" s="316"/>
      <c r="AF21" s="316"/>
      <c r="AG21" s="316"/>
      <c r="AH21" s="316"/>
      <c r="AI21" s="316"/>
      <c r="AJ21" s="316"/>
      <c r="AK21" s="261"/>
      <c r="AL21" s="316"/>
      <c r="AM21" s="316"/>
      <c r="AN21" s="316"/>
      <c r="AO21" s="316"/>
      <c r="AP21" s="500"/>
      <c r="AQ21" s="129" t="s">
        <v>36</v>
      </c>
      <c r="AR21" s="135">
        <v>127</v>
      </c>
      <c r="AS21" s="135">
        <v>168</v>
      </c>
      <c r="AT21" s="135">
        <v>156</v>
      </c>
      <c r="AU21" s="135">
        <v>174</v>
      </c>
      <c r="AV21" s="135">
        <v>158</v>
      </c>
      <c r="AW21" s="135">
        <v>186</v>
      </c>
      <c r="AX21" s="135">
        <v>232</v>
      </c>
      <c r="AY21" s="135">
        <v>269</v>
      </c>
      <c r="AZ21" s="135">
        <v>310</v>
      </c>
      <c r="BA21" s="135">
        <v>316</v>
      </c>
      <c r="BB21" s="135">
        <v>252</v>
      </c>
      <c r="BC21" s="135">
        <v>288</v>
      </c>
      <c r="BD21" s="135">
        <v>243</v>
      </c>
      <c r="BE21" s="135">
        <v>231</v>
      </c>
      <c r="BF21" s="135">
        <v>199</v>
      </c>
      <c r="BG21" s="135"/>
      <c r="BH21" s="135"/>
      <c r="BJ21" s="500"/>
      <c r="BK21" s="136" t="s">
        <v>36</v>
      </c>
      <c r="BL21" s="135">
        <v>414</v>
      </c>
      <c r="BM21" s="135">
        <v>399</v>
      </c>
      <c r="BN21" s="135">
        <v>425</v>
      </c>
      <c r="BO21" s="135">
        <v>437</v>
      </c>
      <c r="BP21" s="135">
        <v>389</v>
      </c>
      <c r="BQ21" s="135">
        <v>467</v>
      </c>
      <c r="BR21" s="135">
        <v>504</v>
      </c>
      <c r="BS21" s="135">
        <v>554</v>
      </c>
      <c r="BT21" s="135">
        <v>613</v>
      </c>
      <c r="BU21" s="135">
        <v>617</v>
      </c>
      <c r="BV21" s="135">
        <v>522</v>
      </c>
      <c r="BW21" s="135">
        <v>616</v>
      </c>
      <c r="BX21" s="135">
        <v>598</v>
      </c>
      <c r="BY21" s="135">
        <v>606</v>
      </c>
      <c r="BZ21" s="135">
        <v>543</v>
      </c>
      <c r="FK21" s="350"/>
    </row>
    <row r="22" spans="2:167">
      <c r="B22" s="310" t="s">
        <v>14</v>
      </c>
      <c r="C22" s="129"/>
      <c r="D22" s="129"/>
      <c r="E22" s="129"/>
      <c r="F22" s="548"/>
      <c r="H22" s="310" t="s">
        <v>14</v>
      </c>
      <c r="S22" s="93"/>
      <c r="W22" s="316"/>
      <c r="X22" s="129"/>
      <c r="Y22" s="129"/>
      <c r="Z22" s="129"/>
      <c r="AA22" s="549"/>
      <c r="AB22" s="316"/>
      <c r="AC22" s="316"/>
      <c r="AD22" s="316"/>
      <c r="AE22" s="316"/>
      <c r="AF22" s="316"/>
      <c r="AG22" s="316"/>
      <c r="AH22" s="316"/>
      <c r="AI22" s="316"/>
      <c r="AJ22" s="316"/>
      <c r="AK22" s="261"/>
      <c r="AL22" s="316"/>
      <c r="AM22" s="316"/>
      <c r="AN22" s="316"/>
      <c r="AO22" s="316"/>
      <c r="AP22" s="500"/>
      <c r="AQ22" s="129" t="s">
        <v>150</v>
      </c>
      <c r="AR22" s="132">
        <v>0</v>
      </c>
      <c r="AS22" s="132">
        <v>0</v>
      </c>
      <c r="AT22" s="132">
        <v>0</v>
      </c>
      <c r="AU22" s="132">
        <v>0</v>
      </c>
      <c r="AV22" s="132">
        <v>0</v>
      </c>
      <c r="AW22" s="132">
        <v>0</v>
      </c>
      <c r="AX22" s="132">
        <v>0</v>
      </c>
      <c r="AY22" s="132">
        <v>0</v>
      </c>
      <c r="AZ22" s="132">
        <v>0</v>
      </c>
      <c r="BA22" s="135">
        <v>0</v>
      </c>
      <c r="BB22" s="135">
        <v>0</v>
      </c>
      <c r="BC22" s="135">
        <v>7</v>
      </c>
      <c r="BD22" s="135">
        <v>4</v>
      </c>
      <c r="BE22" s="135">
        <v>7</v>
      </c>
      <c r="BF22" s="135">
        <v>11</v>
      </c>
      <c r="BJ22" s="500"/>
      <c r="BK22" s="129" t="s">
        <v>150</v>
      </c>
      <c r="BL22" s="132">
        <v>0</v>
      </c>
      <c r="BM22" s="132">
        <v>0</v>
      </c>
      <c r="BN22" s="132">
        <v>0</v>
      </c>
      <c r="BO22" s="132">
        <v>0</v>
      </c>
      <c r="BP22" s="132">
        <v>0</v>
      </c>
      <c r="BQ22" s="132">
        <v>0</v>
      </c>
      <c r="BR22" s="132">
        <v>0</v>
      </c>
      <c r="BS22" s="132">
        <v>0</v>
      </c>
      <c r="BT22" s="132">
        <v>0</v>
      </c>
      <c r="BU22" s="135">
        <v>0</v>
      </c>
      <c r="BV22" s="135">
        <v>0</v>
      </c>
      <c r="BW22" s="135">
        <v>32</v>
      </c>
      <c r="BX22" s="135">
        <v>17</v>
      </c>
      <c r="BY22" s="135">
        <v>21</v>
      </c>
      <c r="BZ22" s="135">
        <v>30</v>
      </c>
    </row>
    <row r="23" spans="2:167">
      <c r="C23" s="129"/>
      <c r="D23" s="129"/>
      <c r="E23" s="129"/>
      <c r="F23" s="548"/>
      <c r="J23" s="310" t="s">
        <v>14</v>
      </c>
      <c r="S23" s="93"/>
      <c r="W23" s="316"/>
      <c r="X23" s="129"/>
      <c r="Y23" s="129" t="s">
        <v>14</v>
      </c>
      <c r="Z23" s="129"/>
      <c r="AA23" s="549"/>
      <c r="AB23" s="316"/>
      <c r="AC23" s="316"/>
      <c r="AD23" s="316"/>
      <c r="AE23" s="316"/>
      <c r="AF23" s="316"/>
      <c r="AG23" s="316"/>
      <c r="AH23" s="316"/>
      <c r="AI23" s="316"/>
      <c r="AJ23" s="316"/>
      <c r="AK23" s="261"/>
      <c r="AL23" s="316"/>
      <c r="AM23" s="316"/>
      <c r="AN23" s="316"/>
      <c r="AO23" s="316"/>
      <c r="AP23" s="500"/>
      <c r="AQ23" s="129" t="s">
        <v>37</v>
      </c>
      <c r="AR23" s="135">
        <v>5</v>
      </c>
      <c r="AS23" s="135">
        <v>9</v>
      </c>
      <c r="AT23" s="135">
        <v>4</v>
      </c>
      <c r="AU23" s="135">
        <v>13</v>
      </c>
      <c r="AV23" s="135">
        <v>16</v>
      </c>
      <c r="AW23" s="135">
        <v>18</v>
      </c>
      <c r="AX23" s="135">
        <v>25</v>
      </c>
      <c r="AY23" s="135">
        <v>36</v>
      </c>
      <c r="AZ23" s="135">
        <v>39</v>
      </c>
      <c r="BA23" s="135">
        <v>39</v>
      </c>
      <c r="BB23" s="135">
        <v>39</v>
      </c>
      <c r="BC23" s="135">
        <v>23</v>
      </c>
      <c r="BD23" s="135">
        <v>37</v>
      </c>
      <c r="BE23" s="135">
        <v>25</v>
      </c>
      <c r="BF23" s="135">
        <v>6</v>
      </c>
      <c r="BH23" s="310" t="s">
        <v>14</v>
      </c>
      <c r="BJ23" s="500"/>
      <c r="BK23" s="136" t="s">
        <v>37</v>
      </c>
      <c r="BL23" s="135">
        <v>20</v>
      </c>
      <c r="BM23" s="135">
        <v>26</v>
      </c>
      <c r="BN23" s="135">
        <v>13</v>
      </c>
      <c r="BO23" s="135">
        <v>36</v>
      </c>
      <c r="BP23" s="135">
        <v>56</v>
      </c>
      <c r="BQ23" s="135">
        <v>56</v>
      </c>
      <c r="BR23" s="135">
        <v>66</v>
      </c>
      <c r="BS23" s="135">
        <v>77</v>
      </c>
      <c r="BT23" s="135">
        <v>98</v>
      </c>
      <c r="BU23" s="135">
        <v>97</v>
      </c>
      <c r="BV23" s="135">
        <v>84</v>
      </c>
      <c r="BW23" s="135">
        <v>57</v>
      </c>
      <c r="BX23" s="135">
        <v>87</v>
      </c>
      <c r="BY23" s="135">
        <v>69</v>
      </c>
      <c r="BZ23" s="135">
        <v>12</v>
      </c>
    </row>
    <row r="24" spans="2:167" ht="18" customHeight="1">
      <c r="C24" s="129"/>
      <c r="D24" s="129"/>
      <c r="E24" s="129"/>
      <c r="S24" s="93"/>
      <c r="W24" s="316"/>
      <c r="X24" s="129"/>
      <c r="Y24" s="129"/>
      <c r="Z24" s="129"/>
      <c r="AA24" s="316"/>
      <c r="AB24" s="316"/>
      <c r="AC24" s="316"/>
      <c r="AD24" s="316"/>
      <c r="AE24" s="316"/>
      <c r="AF24" s="316"/>
      <c r="AG24" s="316"/>
      <c r="AH24" s="316"/>
      <c r="AI24" s="316"/>
      <c r="AJ24" s="316"/>
      <c r="AK24" s="261"/>
      <c r="AL24" s="316"/>
      <c r="AM24" s="316"/>
      <c r="AN24" s="316"/>
      <c r="AO24" s="316"/>
      <c r="AP24" s="501"/>
      <c r="AQ24" s="140" t="s">
        <v>38</v>
      </c>
      <c r="AR24" s="138">
        <v>2</v>
      </c>
      <c r="AS24" s="138">
        <v>9</v>
      </c>
      <c r="AT24" s="139">
        <v>3</v>
      </c>
      <c r="AU24" s="138">
        <v>5</v>
      </c>
      <c r="AV24" s="138">
        <v>3</v>
      </c>
      <c r="AW24" s="139">
        <v>18</v>
      </c>
      <c r="AX24" s="139">
        <v>54</v>
      </c>
      <c r="AY24" s="139">
        <v>48</v>
      </c>
      <c r="AZ24" s="139">
        <v>45</v>
      </c>
      <c r="BA24" s="139">
        <v>72</v>
      </c>
      <c r="BB24" s="139">
        <v>42</v>
      </c>
      <c r="BC24" s="139">
        <v>35</v>
      </c>
      <c r="BD24" s="139">
        <v>33</v>
      </c>
      <c r="BE24" s="139">
        <v>47</v>
      </c>
      <c r="BF24" s="139">
        <v>57</v>
      </c>
      <c r="BJ24" s="501"/>
      <c r="BK24" s="137" t="s">
        <v>38</v>
      </c>
      <c r="BL24" s="138">
        <v>9</v>
      </c>
      <c r="BM24" s="138">
        <v>23</v>
      </c>
      <c r="BN24" s="139">
        <v>12</v>
      </c>
      <c r="BO24" s="138">
        <v>18</v>
      </c>
      <c r="BP24" s="138">
        <v>11</v>
      </c>
      <c r="BQ24" s="139">
        <v>46</v>
      </c>
      <c r="BR24" s="139">
        <v>123</v>
      </c>
      <c r="BS24" s="139">
        <v>138</v>
      </c>
      <c r="BT24" s="139">
        <v>104</v>
      </c>
      <c r="BU24" s="139">
        <v>137</v>
      </c>
      <c r="BV24" s="139">
        <v>81</v>
      </c>
      <c r="BW24" s="139">
        <v>88</v>
      </c>
      <c r="BX24" s="139">
        <v>98</v>
      </c>
      <c r="BY24" s="139">
        <v>126</v>
      </c>
      <c r="BZ24" s="139">
        <v>177</v>
      </c>
      <c r="CA24" s="310" t="s">
        <v>14</v>
      </c>
    </row>
    <row r="25" spans="2:167">
      <c r="C25" s="316"/>
      <c r="D25" s="316"/>
      <c r="E25" s="316"/>
      <c r="S25" s="93"/>
      <c r="T25" s="126"/>
      <c r="U25" s="126"/>
      <c r="W25" s="316"/>
      <c r="X25" s="316"/>
      <c r="Y25" s="316"/>
      <c r="Z25" s="316"/>
      <c r="AA25" s="316"/>
      <c r="AB25" s="316"/>
      <c r="AC25" s="316"/>
      <c r="AD25" s="316"/>
      <c r="AE25" s="316"/>
      <c r="AF25" s="316"/>
      <c r="AG25" s="316"/>
      <c r="AH25" s="316"/>
      <c r="AI25" s="316"/>
      <c r="AJ25" s="316"/>
      <c r="AK25" s="261"/>
      <c r="AL25" s="316"/>
      <c r="AM25" s="316"/>
      <c r="AN25" s="316"/>
      <c r="AO25" s="316"/>
      <c r="AP25" s="184"/>
      <c r="AQ25" s="310" t="s">
        <v>14</v>
      </c>
      <c r="AR25" s="316"/>
      <c r="AS25" s="316"/>
      <c r="AT25" s="316"/>
      <c r="BB25" s="262"/>
      <c r="BK25" s="316"/>
      <c r="BL25" s="316"/>
      <c r="BM25" s="316"/>
      <c r="BN25" s="316"/>
      <c r="BO25" s="316"/>
      <c r="BP25" s="316"/>
      <c r="BQ25" s="316"/>
      <c r="BR25" s="316"/>
      <c r="BS25" s="316"/>
      <c r="BT25" s="316"/>
      <c r="BU25" s="316"/>
      <c r="BV25" s="316"/>
      <c r="BW25" s="316"/>
      <c r="BX25" s="316"/>
      <c r="BY25" s="261"/>
      <c r="BZ25" s="261"/>
    </row>
    <row r="26" spans="2:167">
      <c r="B26" s="124" t="s">
        <v>21</v>
      </c>
      <c r="C26" s="125" t="s">
        <v>124</v>
      </c>
      <c r="D26" s="125" t="s">
        <v>123</v>
      </c>
      <c r="E26" s="125" t="s">
        <v>122</v>
      </c>
      <c r="F26" s="124" t="s">
        <v>49</v>
      </c>
      <c r="G26" s="124" t="s">
        <v>48</v>
      </c>
      <c r="H26" s="124" t="s">
        <v>47</v>
      </c>
      <c r="I26" s="124" t="s">
        <v>46</v>
      </c>
      <c r="J26" s="124" t="s">
        <v>45</v>
      </c>
      <c r="K26" s="124" t="s">
        <v>44</v>
      </c>
      <c r="L26" s="124" t="s">
        <v>43</v>
      </c>
      <c r="M26" s="124" t="s">
        <v>96</v>
      </c>
      <c r="N26" s="124" t="s">
        <v>69</v>
      </c>
      <c r="O26" s="124" t="s">
        <v>77</v>
      </c>
      <c r="P26" s="124" t="s">
        <v>149</v>
      </c>
      <c r="Q26" s="124" t="str">
        <f>Q3</f>
        <v>2018-19</v>
      </c>
      <c r="R26" s="126"/>
      <c r="S26" s="87" t="s">
        <v>112</v>
      </c>
      <c r="T26" s="131"/>
      <c r="U26" s="131"/>
      <c r="W26" s="128" t="s">
        <v>21</v>
      </c>
      <c r="X26" s="128" t="s">
        <v>124</v>
      </c>
      <c r="Y26" s="128" t="s">
        <v>123</v>
      </c>
      <c r="Z26" s="128" t="s">
        <v>122</v>
      </c>
      <c r="AA26" s="128" t="s">
        <v>49</v>
      </c>
      <c r="AB26" s="128" t="s">
        <v>48</v>
      </c>
      <c r="AC26" s="128" t="s">
        <v>47</v>
      </c>
      <c r="AD26" s="128" t="s">
        <v>46</v>
      </c>
      <c r="AE26" s="128" t="s">
        <v>45</v>
      </c>
      <c r="AF26" s="128" t="s">
        <v>44</v>
      </c>
      <c r="AG26" s="128" t="s">
        <v>43</v>
      </c>
      <c r="AH26" s="128" t="s">
        <v>96</v>
      </c>
      <c r="AI26" s="128" t="s">
        <v>69</v>
      </c>
      <c r="AJ26" s="128" t="s">
        <v>77</v>
      </c>
      <c r="AK26" s="128" t="s">
        <v>149</v>
      </c>
      <c r="AL26" s="128" t="str">
        <f>AL3</f>
        <v>2018-19</v>
      </c>
      <c r="AM26" s="125"/>
      <c r="AN26" s="316"/>
      <c r="AO26" s="316"/>
      <c r="AP26" s="184"/>
      <c r="AQ26" s="125" t="s">
        <v>21</v>
      </c>
      <c r="AR26" s="125" t="s">
        <v>124</v>
      </c>
      <c r="AS26" s="125" t="s">
        <v>123</v>
      </c>
      <c r="AT26" s="125" t="s">
        <v>122</v>
      </c>
      <c r="AU26" s="125" t="s">
        <v>49</v>
      </c>
      <c r="AV26" s="125" t="s">
        <v>48</v>
      </c>
      <c r="AW26" s="125" t="s">
        <v>47</v>
      </c>
      <c r="AX26" s="125" t="s">
        <v>46</v>
      </c>
      <c r="AY26" s="125" t="s">
        <v>45</v>
      </c>
      <c r="AZ26" s="125" t="s">
        <v>44</v>
      </c>
      <c r="BA26" s="125" t="s">
        <v>43</v>
      </c>
      <c r="BB26" s="125" t="s">
        <v>96</v>
      </c>
      <c r="BC26" s="128" t="s">
        <v>69</v>
      </c>
      <c r="BD26" s="128" t="s">
        <v>77</v>
      </c>
      <c r="BE26" s="128" t="s">
        <v>149</v>
      </c>
      <c r="BF26" s="128" t="str">
        <f>BF3</f>
        <v>2018-19</v>
      </c>
      <c r="BK26" s="125" t="s">
        <v>21</v>
      </c>
      <c r="BL26" s="125" t="s">
        <v>124</v>
      </c>
      <c r="BM26" s="125" t="s">
        <v>123</v>
      </c>
      <c r="BN26" s="125" t="s">
        <v>122</v>
      </c>
      <c r="BO26" s="125" t="s">
        <v>49</v>
      </c>
      <c r="BP26" s="125" t="s">
        <v>48</v>
      </c>
      <c r="BQ26" s="125" t="s">
        <v>47</v>
      </c>
      <c r="BR26" s="125" t="s">
        <v>46</v>
      </c>
      <c r="BS26" s="125" t="s">
        <v>45</v>
      </c>
      <c r="BT26" s="125" t="s">
        <v>44</v>
      </c>
      <c r="BU26" s="125" t="s">
        <v>43</v>
      </c>
      <c r="BV26" s="125" t="s">
        <v>96</v>
      </c>
      <c r="BW26" s="125" t="s">
        <v>69</v>
      </c>
      <c r="BX26" s="125" t="s">
        <v>77</v>
      </c>
      <c r="BY26" s="125" t="s">
        <v>149</v>
      </c>
      <c r="BZ26" s="125" t="str">
        <f>BZ3</f>
        <v>2018-19</v>
      </c>
    </row>
    <row r="27" spans="2:167">
      <c r="B27" s="129" t="s">
        <v>33</v>
      </c>
      <c r="C27" s="130">
        <f t="shared" ref="C27:Q29" si="8">X27+AR27*$U$6+AR34*$U$8+AR41*$U$10</f>
        <v>2019.6</v>
      </c>
      <c r="D27" s="130">
        <f t="shared" si="8"/>
        <v>2304.4</v>
      </c>
      <c r="E27" s="130">
        <f t="shared" si="8"/>
        <v>2286.2000000000003</v>
      </c>
      <c r="F27" s="130">
        <f t="shared" si="8"/>
        <v>2297.4</v>
      </c>
      <c r="G27" s="130">
        <f t="shared" si="8"/>
        <v>2707</v>
      </c>
      <c r="H27" s="130">
        <f t="shared" si="8"/>
        <v>3235.2000000000003</v>
      </c>
      <c r="I27" s="130">
        <f t="shared" si="8"/>
        <v>2175</v>
      </c>
      <c r="J27" s="130">
        <f t="shared" si="8"/>
        <v>2178</v>
      </c>
      <c r="K27" s="130">
        <f t="shared" si="8"/>
        <v>1941.8000000000002</v>
      </c>
      <c r="L27" s="130">
        <f t="shared" si="8"/>
        <v>1799.4</v>
      </c>
      <c r="M27" s="130">
        <f t="shared" si="8"/>
        <v>1730.4</v>
      </c>
      <c r="N27" s="130">
        <f t="shared" si="8"/>
        <v>1813</v>
      </c>
      <c r="O27" s="130">
        <f t="shared" si="8"/>
        <v>1730.8</v>
      </c>
      <c r="P27" s="130">
        <f t="shared" si="8"/>
        <v>1592.8</v>
      </c>
      <c r="Q27" s="130">
        <f t="shared" si="8"/>
        <v>1812.3999999999999</v>
      </c>
      <c r="R27" s="131"/>
      <c r="S27" s="338">
        <v>416.15780340314603</v>
      </c>
      <c r="T27" s="131"/>
      <c r="U27" s="131"/>
      <c r="W27" s="129" t="s">
        <v>33</v>
      </c>
      <c r="X27" s="132">
        <v>1080</v>
      </c>
      <c r="Y27" s="132">
        <v>1233</v>
      </c>
      <c r="Z27" s="132">
        <v>1220</v>
      </c>
      <c r="AA27" s="132">
        <v>1226</v>
      </c>
      <c r="AB27" s="132">
        <v>1448</v>
      </c>
      <c r="AC27" s="132">
        <v>1707</v>
      </c>
      <c r="AD27" s="132">
        <v>1141</v>
      </c>
      <c r="AE27" s="132">
        <v>1164</v>
      </c>
      <c r="AF27" s="132">
        <v>1060</v>
      </c>
      <c r="AG27" s="132">
        <v>987</v>
      </c>
      <c r="AH27" s="132">
        <v>979</v>
      </c>
      <c r="AI27" s="132">
        <v>1054</v>
      </c>
      <c r="AJ27" s="132">
        <v>981</v>
      </c>
      <c r="AK27" s="132">
        <v>919</v>
      </c>
      <c r="AL27" s="132">
        <v>1062</v>
      </c>
      <c r="AM27" s="132"/>
      <c r="AN27" s="316"/>
      <c r="AO27" s="316"/>
      <c r="AP27" s="502" t="s">
        <v>99</v>
      </c>
      <c r="AQ27" s="368" t="s">
        <v>33</v>
      </c>
      <c r="AR27" s="134">
        <v>380</v>
      </c>
      <c r="AS27" s="134">
        <v>440</v>
      </c>
      <c r="AT27" s="134">
        <v>426</v>
      </c>
      <c r="AU27" s="134">
        <v>420</v>
      </c>
      <c r="AV27" s="134">
        <v>491</v>
      </c>
      <c r="AW27" s="134">
        <v>491</v>
      </c>
      <c r="AX27" s="134">
        <v>336</v>
      </c>
      <c r="AY27" s="134">
        <v>351</v>
      </c>
      <c r="AZ27" s="134">
        <v>343</v>
      </c>
      <c r="BA27" s="134">
        <v>358</v>
      </c>
      <c r="BB27" s="134">
        <v>368</v>
      </c>
      <c r="BC27" s="134">
        <v>408</v>
      </c>
      <c r="BD27" s="134">
        <v>377</v>
      </c>
      <c r="BE27" s="134">
        <v>380</v>
      </c>
      <c r="BF27" s="134">
        <v>372</v>
      </c>
      <c r="BJ27" s="503" t="s">
        <v>51</v>
      </c>
      <c r="BK27" s="133" t="s">
        <v>33</v>
      </c>
      <c r="BL27" s="134">
        <v>325</v>
      </c>
      <c r="BM27" s="134">
        <v>380</v>
      </c>
      <c r="BN27" s="134">
        <v>382</v>
      </c>
      <c r="BO27" s="134">
        <v>373</v>
      </c>
      <c r="BP27" s="134">
        <v>467</v>
      </c>
      <c r="BQ27" s="134">
        <v>571</v>
      </c>
      <c r="BR27" s="134">
        <v>438</v>
      </c>
      <c r="BS27" s="134">
        <v>371</v>
      </c>
      <c r="BT27" s="134">
        <v>277</v>
      </c>
      <c r="BU27" s="134">
        <v>228</v>
      </c>
      <c r="BV27" s="134">
        <v>200</v>
      </c>
      <c r="BW27" s="134">
        <v>164</v>
      </c>
      <c r="BX27" s="134">
        <v>156</v>
      </c>
      <c r="BY27" s="134">
        <v>131</v>
      </c>
      <c r="BZ27" s="134">
        <v>231</v>
      </c>
    </row>
    <row r="28" spans="2:167" ht="18" customHeight="1">
      <c r="B28" s="129" t="s">
        <v>9</v>
      </c>
      <c r="C28" s="131">
        <f t="shared" si="8"/>
        <v>1468.3999999999999</v>
      </c>
      <c r="D28" s="131">
        <f t="shared" si="8"/>
        <v>1643.2</v>
      </c>
      <c r="E28" s="131">
        <f t="shared" si="8"/>
        <v>1574.8</v>
      </c>
      <c r="F28" s="131">
        <f t="shared" si="8"/>
        <v>1675</v>
      </c>
      <c r="G28" s="131">
        <f t="shared" si="8"/>
        <v>1706.4</v>
      </c>
      <c r="H28" s="131">
        <f t="shared" si="8"/>
        <v>2041.8</v>
      </c>
      <c r="I28" s="131">
        <f t="shared" si="8"/>
        <v>1742.8000000000002</v>
      </c>
      <c r="J28" s="131">
        <f t="shared" si="8"/>
        <v>1575.6</v>
      </c>
      <c r="K28" s="131">
        <f t="shared" si="8"/>
        <v>1365.8</v>
      </c>
      <c r="L28" s="131">
        <f t="shared" si="8"/>
        <v>1403.8</v>
      </c>
      <c r="M28" s="131">
        <f t="shared" si="8"/>
        <v>1179.2</v>
      </c>
      <c r="N28" s="131">
        <f t="shared" si="8"/>
        <v>1247.2</v>
      </c>
      <c r="O28" s="131">
        <f t="shared" si="8"/>
        <v>1222</v>
      </c>
      <c r="P28" s="131">
        <f t="shared" si="8"/>
        <v>1110.5999999999999</v>
      </c>
      <c r="Q28" s="131">
        <f t="shared" si="8"/>
        <v>1180.4000000000001</v>
      </c>
      <c r="R28" s="131"/>
      <c r="S28" s="338">
        <v>196.72504105420464</v>
      </c>
      <c r="T28" s="131"/>
      <c r="U28" s="131"/>
      <c r="W28" s="129" t="s">
        <v>9</v>
      </c>
      <c r="X28" s="132">
        <v>770</v>
      </c>
      <c r="Y28" s="132">
        <v>869</v>
      </c>
      <c r="Z28" s="132">
        <v>826</v>
      </c>
      <c r="AA28" s="132">
        <v>879</v>
      </c>
      <c r="AB28" s="132">
        <v>894</v>
      </c>
      <c r="AC28" s="132">
        <v>1056</v>
      </c>
      <c r="AD28" s="132">
        <v>897</v>
      </c>
      <c r="AE28" s="132">
        <v>817</v>
      </c>
      <c r="AF28" s="132">
        <v>716</v>
      </c>
      <c r="AG28" s="132">
        <v>752</v>
      </c>
      <c r="AH28" s="132">
        <v>645</v>
      </c>
      <c r="AI28" s="132">
        <v>683</v>
      </c>
      <c r="AJ28" s="132">
        <v>669</v>
      </c>
      <c r="AK28" s="132">
        <v>622</v>
      </c>
      <c r="AL28" s="132">
        <v>658</v>
      </c>
      <c r="AM28" s="132"/>
      <c r="AN28" s="316"/>
      <c r="AO28" s="316"/>
      <c r="AP28" s="500"/>
      <c r="AQ28" s="129" t="s">
        <v>9</v>
      </c>
      <c r="AR28" s="135">
        <v>252</v>
      </c>
      <c r="AS28" s="135">
        <v>284</v>
      </c>
      <c r="AT28" s="135">
        <v>267</v>
      </c>
      <c r="AU28" s="135">
        <v>245</v>
      </c>
      <c r="AV28" s="135">
        <v>274</v>
      </c>
      <c r="AW28" s="135">
        <v>275</v>
      </c>
      <c r="AX28" s="135">
        <v>233</v>
      </c>
      <c r="AY28" s="135">
        <v>201</v>
      </c>
      <c r="AZ28" s="135">
        <v>206</v>
      </c>
      <c r="BA28" s="135">
        <v>224</v>
      </c>
      <c r="BB28" s="135">
        <v>218</v>
      </c>
      <c r="BC28" s="135">
        <v>269</v>
      </c>
      <c r="BD28" s="135">
        <v>245</v>
      </c>
      <c r="BE28" s="135">
        <v>255</v>
      </c>
      <c r="BF28" s="135">
        <v>223</v>
      </c>
      <c r="BJ28" s="504"/>
      <c r="BK28" s="136" t="s">
        <v>9</v>
      </c>
      <c r="BL28" s="135">
        <v>293</v>
      </c>
      <c r="BM28" s="135">
        <v>291</v>
      </c>
      <c r="BN28" s="135">
        <v>286</v>
      </c>
      <c r="BO28" s="135">
        <v>332</v>
      </c>
      <c r="BP28" s="135">
        <v>330</v>
      </c>
      <c r="BQ28" s="135">
        <v>420</v>
      </c>
      <c r="BR28" s="135">
        <v>386</v>
      </c>
      <c r="BS28" s="135">
        <v>328</v>
      </c>
      <c r="BT28" s="135">
        <v>245</v>
      </c>
      <c r="BU28" s="135">
        <v>211</v>
      </c>
      <c r="BV28" s="135">
        <v>139</v>
      </c>
      <c r="BW28" s="135">
        <v>165</v>
      </c>
      <c r="BX28" s="135">
        <v>133</v>
      </c>
      <c r="BY28" s="135">
        <v>103</v>
      </c>
      <c r="BZ28" s="135">
        <v>158</v>
      </c>
    </row>
    <row r="29" spans="2:167">
      <c r="B29" s="129" t="s">
        <v>34</v>
      </c>
      <c r="C29" s="131">
        <f t="shared" si="8"/>
        <v>1645.6000000000001</v>
      </c>
      <c r="D29" s="131">
        <f t="shared" si="8"/>
        <v>1237.4000000000001</v>
      </c>
      <c r="E29" s="131">
        <f t="shared" si="8"/>
        <v>1184.8</v>
      </c>
      <c r="F29" s="131">
        <f t="shared" si="8"/>
        <v>1278.3999999999999</v>
      </c>
      <c r="G29" s="131">
        <f t="shared" si="8"/>
        <v>1316.1999999999998</v>
      </c>
      <c r="H29" s="131">
        <f t="shared" si="8"/>
        <v>1495.1999999999998</v>
      </c>
      <c r="I29" s="131">
        <f t="shared" si="8"/>
        <v>1452.8</v>
      </c>
      <c r="J29" s="131">
        <f t="shared" si="8"/>
        <v>1285</v>
      </c>
      <c r="K29" s="131">
        <f t="shared" si="8"/>
        <v>1162.2</v>
      </c>
      <c r="L29" s="131">
        <f t="shared" si="8"/>
        <v>1175.4000000000001</v>
      </c>
      <c r="M29" s="131">
        <f t="shared" si="8"/>
        <v>964.2</v>
      </c>
      <c r="N29" s="131">
        <f t="shared" si="8"/>
        <v>1071</v>
      </c>
      <c r="O29" s="131">
        <f t="shared" si="8"/>
        <v>1024</v>
      </c>
      <c r="P29" s="131">
        <f t="shared" si="8"/>
        <v>937.6</v>
      </c>
      <c r="Q29" s="131">
        <f t="shared" si="8"/>
        <v>1028.2</v>
      </c>
      <c r="R29" s="131"/>
      <c r="S29" s="338">
        <v>160.7720484274414</v>
      </c>
      <c r="T29" s="131"/>
      <c r="U29" s="131"/>
      <c r="W29" s="129" t="s">
        <v>34</v>
      </c>
      <c r="X29" s="132">
        <v>882</v>
      </c>
      <c r="Y29" s="132">
        <v>646</v>
      </c>
      <c r="Z29" s="132">
        <v>620</v>
      </c>
      <c r="AA29" s="132">
        <v>669</v>
      </c>
      <c r="AB29" s="132">
        <v>688</v>
      </c>
      <c r="AC29" s="132">
        <v>769</v>
      </c>
      <c r="AD29" s="132">
        <v>744</v>
      </c>
      <c r="AE29" s="132">
        <v>659</v>
      </c>
      <c r="AF29" s="132">
        <v>605</v>
      </c>
      <c r="AG29" s="132">
        <v>627</v>
      </c>
      <c r="AH29" s="132">
        <v>520</v>
      </c>
      <c r="AI29" s="132">
        <v>578</v>
      </c>
      <c r="AJ29" s="132">
        <v>550</v>
      </c>
      <c r="AK29" s="132">
        <v>511</v>
      </c>
      <c r="AL29" s="132">
        <v>559</v>
      </c>
      <c r="AM29" s="132"/>
      <c r="AN29" s="316"/>
      <c r="AO29" s="316"/>
      <c r="AP29" s="500"/>
      <c r="AQ29" s="129" t="s">
        <v>34</v>
      </c>
      <c r="AR29" s="135">
        <v>323</v>
      </c>
      <c r="AS29" s="135">
        <v>198</v>
      </c>
      <c r="AT29" s="135">
        <v>190</v>
      </c>
      <c r="AU29" s="135">
        <v>196</v>
      </c>
      <c r="AV29" s="135">
        <v>187</v>
      </c>
      <c r="AW29" s="135">
        <v>192</v>
      </c>
      <c r="AX29" s="135">
        <v>192</v>
      </c>
      <c r="AY29" s="135">
        <v>177</v>
      </c>
      <c r="AZ29" s="135">
        <v>168</v>
      </c>
      <c r="BA29" s="135">
        <v>182</v>
      </c>
      <c r="BB29" s="135">
        <v>162</v>
      </c>
      <c r="BC29" s="135">
        <v>179</v>
      </c>
      <c r="BD29" s="135">
        <v>202</v>
      </c>
      <c r="BE29" s="135">
        <v>194</v>
      </c>
      <c r="BF29" s="135">
        <v>194</v>
      </c>
      <c r="BJ29" s="504"/>
      <c r="BK29" s="136" t="s">
        <v>34</v>
      </c>
      <c r="BL29" s="135">
        <v>284</v>
      </c>
      <c r="BM29" s="135">
        <v>261</v>
      </c>
      <c r="BN29" s="135">
        <v>226</v>
      </c>
      <c r="BO29" s="135">
        <v>274</v>
      </c>
      <c r="BP29" s="135">
        <v>277</v>
      </c>
      <c r="BQ29" s="135">
        <v>334</v>
      </c>
      <c r="BR29" s="135">
        <v>342</v>
      </c>
      <c r="BS29" s="135">
        <v>315</v>
      </c>
      <c r="BT29" s="135">
        <v>240</v>
      </c>
      <c r="BU29" s="135">
        <v>192</v>
      </c>
      <c r="BV29" s="135">
        <v>148</v>
      </c>
      <c r="BW29" s="135">
        <v>155</v>
      </c>
      <c r="BX29" s="135">
        <v>135</v>
      </c>
      <c r="BY29" s="135">
        <v>103</v>
      </c>
      <c r="BZ29" s="135">
        <v>173</v>
      </c>
    </row>
    <row r="30" spans="2:167" ht="18" customHeight="1">
      <c r="B30" s="129" t="s">
        <v>35</v>
      </c>
      <c r="C30" s="131">
        <f t="shared" ref="C30:Q30" si="9">X30</f>
        <v>134</v>
      </c>
      <c r="D30" s="131">
        <f t="shared" si="9"/>
        <v>215</v>
      </c>
      <c r="E30" s="131">
        <f t="shared" si="9"/>
        <v>269</v>
      </c>
      <c r="F30" s="131">
        <f t="shared" si="9"/>
        <v>382</v>
      </c>
      <c r="G30" s="131">
        <f t="shared" si="9"/>
        <v>527</v>
      </c>
      <c r="H30" s="131">
        <f t="shared" si="9"/>
        <v>582</v>
      </c>
      <c r="I30" s="131">
        <f t="shared" si="9"/>
        <v>626</v>
      </c>
      <c r="J30" s="131">
        <f t="shared" si="9"/>
        <v>627</v>
      </c>
      <c r="K30" s="131">
        <f t="shared" si="9"/>
        <v>615</v>
      </c>
      <c r="L30" s="131">
        <f t="shared" si="9"/>
        <v>945</v>
      </c>
      <c r="M30" s="131">
        <f t="shared" si="9"/>
        <v>1061</v>
      </c>
      <c r="N30" s="131">
        <f t="shared" si="9"/>
        <v>1085</v>
      </c>
      <c r="O30" s="131">
        <f t="shared" si="9"/>
        <v>1057</v>
      </c>
      <c r="P30" s="131">
        <f t="shared" si="9"/>
        <v>1016</v>
      </c>
      <c r="Q30" s="131">
        <f t="shared" si="9"/>
        <v>1322</v>
      </c>
      <c r="R30" s="131"/>
      <c r="S30" s="338">
        <v>243.25697432048185</v>
      </c>
      <c r="T30" s="131"/>
      <c r="U30" s="131"/>
      <c r="W30" s="129" t="s">
        <v>35</v>
      </c>
      <c r="X30" s="132">
        <v>134</v>
      </c>
      <c r="Y30" s="132">
        <v>215</v>
      </c>
      <c r="Z30" s="132">
        <v>269</v>
      </c>
      <c r="AA30" s="132">
        <v>382</v>
      </c>
      <c r="AB30" s="132">
        <v>527</v>
      </c>
      <c r="AC30" s="132">
        <v>582</v>
      </c>
      <c r="AD30" s="132">
        <v>626</v>
      </c>
      <c r="AE30" s="132">
        <v>627</v>
      </c>
      <c r="AF30" s="132">
        <v>615</v>
      </c>
      <c r="AG30" s="132">
        <v>945</v>
      </c>
      <c r="AH30" s="132">
        <v>1061</v>
      </c>
      <c r="AI30" s="132">
        <v>1085</v>
      </c>
      <c r="AJ30" s="132">
        <v>1057</v>
      </c>
      <c r="AK30" s="132">
        <v>1016</v>
      </c>
      <c r="AL30" s="132">
        <v>1322</v>
      </c>
      <c r="AM30" s="132"/>
      <c r="AN30" s="316"/>
      <c r="AO30" s="316"/>
      <c r="AP30" s="500"/>
      <c r="AQ30" s="129" t="s">
        <v>36</v>
      </c>
      <c r="AR30" s="135">
        <v>85</v>
      </c>
      <c r="AS30" s="135">
        <v>83</v>
      </c>
      <c r="AT30" s="135">
        <v>69</v>
      </c>
      <c r="AU30" s="135">
        <v>72</v>
      </c>
      <c r="AV30" s="135">
        <v>76</v>
      </c>
      <c r="AW30" s="135">
        <v>78</v>
      </c>
      <c r="AX30" s="135">
        <v>90</v>
      </c>
      <c r="AY30" s="135">
        <v>92</v>
      </c>
      <c r="AZ30" s="135">
        <v>84</v>
      </c>
      <c r="BA30" s="135">
        <v>111</v>
      </c>
      <c r="BB30" s="135">
        <v>103</v>
      </c>
      <c r="BC30" s="135">
        <v>102</v>
      </c>
      <c r="BD30" s="135">
        <v>112</v>
      </c>
      <c r="BE30" s="135">
        <v>157</v>
      </c>
      <c r="BF30" s="135">
        <v>140</v>
      </c>
      <c r="BJ30" s="504"/>
      <c r="BK30" s="136" t="s">
        <v>36</v>
      </c>
      <c r="BL30" s="135">
        <v>165</v>
      </c>
      <c r="BM30" s="135">
        <v>166</v>
      </c>
      <c r="BN30" s="135">
        <v>123</v>
      </c>
      <c r="BO30" s="135">
        <v>167</v>
      </c>
      <c r="BP30" s="135">
        <v>176</v>
      </c>
      <c r="BQ30" s="135">
        <v>190</v>
      </c>
      <c r="BR30" s="135">
        <v>202</v>
      </c>
      <c r="BS30" s="135">
        <v>214</v>
      </c>
      <c r="BT30" s="135">
        <v>210</v>
      </c>
      <c r="BU30" s="135">
        <v>249</v>
      </c>
      <c r="BV30" s="135">
        <v>169</v>
      </c>
      <c r="BW30" s="135">
        <v>187</v>
      </c>
      <c r="BX30" s="135">
        <v>141</v>
      </c>
      <c r="BY30" s="135">
        <v>172</v>
      </c>
      <c r="BZ30" s="135">
        <v>119</v>
      </c>
    </row>
    <row r="31" spans="2:167">
      <c r="B31" s="129" t="s">
        <v>36</v>
      </c>
      <c r="C31" s="131">
        <f t="shared" ref="C31:Q31" si="10">X31+$U$13*X32+$U$6*(AR30+$U$13*AR31)+$U$8*(AR37+$U$13*AR38)+$U$10*(AR44+$U$13*AR45)</f>
        <v>554.20000000000005</v>
      </c>
      <c r="D31" s="131">
        <f t="shared" si="10"/>
        <v>547.6</v>
      </c>
      <c r="E31" s="131">
        <f t="shared" si="10"/>
        <v>481.79999999999995</v>
      </c>
      <c r="F31" s="131">
        <f t="shared" si="10"/>
        <v>541.20000000000005</v>
      </c>
      <c r="G31" s="131">
        <f t="shared" si="10"/>
        <v>571.6</v>
      </c>
      <c r="H31" s="131">
        <f t="shared" si="10"/>
        <v>636.59999999999991</v>
      </c>
      <c r="I31" s="131">
        <f t="shared" si="10"/>
        <v>689</v>
      </c>
      <c r="J31" s="131">
        <f t="shared" si="10"/>
        <v>729</v>
      </c>
      <c r="K31" s="131">
        <f t="shared" si="10"/>
        <v>727.6</v>
      </c>
      <c r="L31" s="131">
        <f t="shared" si="10"/>
        <v>872.4</v>
      </c>
      <c r="M31" s="131">
        <f t="shared" si="10"/>
        <v>696.19999999999993</v>
      </c>
      <c r="N31" s="131">
        <f t="shared" si="10"/>
        <v>750.4</v>
      </c>
      <c r="O31" s="131">
        <f t="shared" si="10"/>
        <v>736.80000000000007</v>
      </c>
      <c r="P31" s="131">
        <f t="shared" si="10"/>
        <v>938</v>
      </c>
      <c r="Q31" s="131">
        <f t="shared" si="10"/>
        <v>694.5</v>
      </c>
      <c r="R31" s="131"/>
      <c r="S31" s="338">
        <v>117.66573370734918</v>
      </c>
      <c r="T31" s="131"/>
      <c r="U31" s="131"/>
      <c r="W31" s="129" t="s">
        <v>36</v>
      </c>
      <c r="X31" s="132">
        <v>291</v>
      </c>
      <c r="Y31" s="132">
        <v>291</v>
      </c>
      <c r="Z31" s="132">
        <v>252</v>
      </c>
      <c r="AA31" s="132">
        <v>277</v>
      </c>
      <c r="AB31" s="132">
        <v>291</v>
      </c>
      <c r="AC31" s="132">
        <v>327</v>
      </c>
      <c r="AD31" s="132">
        <v>354</v>
      </c>
      <c r="AE31" s="132">
        <v>370</v>
      </c>
      <c r="AF31" s="132">
        <v>372</v>
      </c>
      <c r="AG31" s="132">
        <v>447</v>
      </c>
      <c r="AH31" s="132">
        <v>365</v>
      </c>
      <c r="AI31" s="132">
        <v>384</v>
      </c>
      <c r="AJ31" s="132">
        <v>382</v>
      </c>
      <c r="AK31" s="132">
        <v>491</v>
      </c>
      <c r="AL31" s="132">
        <v>366</v>
      </c>
      <c r="AM31" s="132"/>
      <c r="AN31" s="316"/>
      <c r="AO31" s="316"/>
      <c r="AP31" s="500"/>
      <c r="AQ31" s="129" t="s">
        <v>150</v>
      </c>
      <c r="AR31" s="132">
        <v>0</v>
      </c>
      <c r="AS31" s="132">
        <v>0</v>
      </c>
      <c r="AT31" s="132">
        <v>0</v>
      </c>
      <c r="AU31" s="132">
        <v>0</v>
      </c>
      <c r="AV31" s="132">
        <v>0</v>
      </c>
      <c r="AW31" s="132">
        <v>0</v>
      </c>
      <c r="AX31" s="132">
        <v>0</v>
      </c>
      <c r="AY31" s="132">
        <v>0</v>
      </c>
      <c r="AZ31" s="132">
        <v>0</v>
      </c>
      <c r="BA31" s="135">
        <v>0</v>
      </c>
      <c r="BB31" s="135">
        <v>0</v>
      </c>
      <c r="BC31" s="135">
        <v>6</v>
      </c>
      <c r="BD31" s="135">
        <v>4</v>
      </c>
      <c r="BE31" s="135">
        <v>7</v>
      </c>
      <c r="BF31" s="135">
        <v>10</v>
      </c>
      <c r="BJ31" s="504"/>
      <c r="BK31" s="129" t="s">
        <v>150</v>
      </c>
      <c r="BL31" s="132">
        <v>0</v>
      </c>
      <c r="BM31" s="132">
        <v>0</v>
      </c>
      <c r="BN31" s="132">
        <v>0</v>
      </c>
      <c r="BO31" s="132">
        <v>0</v>
      </c>
      <c r="BP31" s="132">
        <v>0</v>
      </c>
      <c r="BQ31" s="132">
        <v>0</v>
      </c>
      <c r="BR31" s="132">
        <v>0</v>
      </c>
      <c r="BS31" s="132">
        <v>0</v>
      </c>
      <c r="BT31" s="132">
        <v>0</v>
      </c>
      <c r="BU31" s="135">
        <v>0</v>
      </c>
      <c r="BV31" s="135">
        <v>0</v>
      </c>
      <c r="BW31" s="135">
        <v>1</v>
      </c>
      <c r="BX31" s="135">
        <v>2</v>
      </c>
      <c r="BY31" s="135">
        <v>6</v>
      </c>
      <c r="BZ31" s="135">
        <v>2</v>
      </c>
    </row>
    <row r="32" spans="2:167">
      <c r="B32" s="129" t="s">
        <v>37</v>
      </c>
      <c r="C32" s="131">
        <f t="shared" ref="C32:Q33" si="11">X33+AR32*$U$6+AR39*$U$8+AR46*$U$10</f>
        <v>16.399999999999999</v>
      </c>
      <c r="D32" s="131">
        <f t="shared" si="11"/>
        <v>35.4</v>
      </c>
      <c r="E32" s="131">
        <f t="shared" si="11"/>
        <v>67.2</v>
      </c>
      <c r="F32" s="131">
        <f t="shared" si="11"/>
        <v>20.399999999999999</v>
      </c>
      <c r="G32" s="131">
        <f t="shared" si="11"/>
        <v>14.2</v>
      </c>
      <c r="H32" s="131">
        <f t="shared" si="11"/>
        <v>42.400000000000006</v>
      </c>
      <c r="I32" s="131">
        <f t="shared" si="11"/>
        <v>72.800000000000011</v>
      </c>
      <c r="J32" s="131">
        <f t="shared" si="11"/>
        <v>97.4</v>
      </c>
      <c r="K32" s="131">
        <f t="shared" si="11"/>
        <v>60.599999999999994</v>
      </c>
      <c r="L32" s="131">
        <f t="shared" si="11"/>
        <v>54.6</v>
      </c>
      <c r="M32" s="131">
        <f t="shared" si="11"/>
        <v>14.8</v>
      </c>
      <c r="N32" s="131">
        <f t="shared" si="11"/>
        <v>30.4</v>
      </c>
      <c r="O32" s="131">
        <f t="shared" si="11"/>
        <v>57</v>
      </c>
      <c r="P32" s="131">
        <f t="shared" si="11"/>
        <v>64.2</v>
      </c>
      <c r="Q32" s="131">
        <f t="shared" si="11"/>
        <v>61</v>
      </c>
      <c r="R32" s="131"/>
      <c r="S32" s="338">
        <v>27.323258305781245</v>
      </c>
      <c r="T32" s="131"/>
      <c r="U32" s="131"/>
      <c r="W32" s="129" t="s">
        <v>150</v>
      </c>
      <c r="X32" s="132">
        <v>0</v>
      </c>
      <c r="Y32" s="132">
        <v>0</v>
      </c>
      <c r="Z32" s="132">
        <v>0</v>
      </c>
      <c r="AA32" s="132">
        <v>0</v>
      </c>
      <c r="AB32" s="132">
        <v>0</v>
      </c>
      <c r="AC32" s="132">
        <v>0</v>
      </c>
      <c r="AD32" s="132">
        <v>0</v>
      </c>
      <c r="AE32" s="132">
        <v>0</v>
      </c>
      <c r="AF32" s="132">
        <v>0</v>
      </c>
      <c r="AG32" s="132">
        <v>0</v>
      </c>
      <c r="AH32" s="132">
        <v>0</v>
      </c>
      <c r="AI32" s="132">
        <v>12</v>
      </c>
      <c r="AJ32" s="132">
        <v>10</v>
      </c>
      <c r="AK32" s="132">
        <v>17</v>
      </c>
      <c r="AL32" s="132">
        <v>20</v>
      </c>
      <c r="AM32" s="132"/>
      <c r="AN32" s="316"/>
      <c r="AO32" s="316"/>
      <c r="AP32" s="500"/>
      <c r="AQ32" s="129" t="s">
        <v>37</v>
      </c>
      <c r="AR32" s="135">
        <v>4</v>
      </c>
      <c r="AS32" s="135">
        <v>7</v>
      </c>
      <c r="AT32" s="135">
        <v>25</v>
      </c>
      <c r="AU32" s="135">
        <v>3</v>
      </c>
      <c r="AV32" s="135">
        <v>2</v>
      </c>
      <c r="AW32" s="135">
        <v>9</v>
      </c>
      <c r="AX32" s="135">
        <v>13</v>
      </c>
      <c r="AY32" s="135">
        <v>10</v>
      </c>
      <c r="AZ32" s="135">
        <v>5</v>
      </c>
      <c r="BA32" s="135">
        <v>5</v>
      </c>
      <c r="BB32" s="135">
        <v>1</v>
      </c>
      <c r="BC32" s="135">
        <v>5</v>
      </c>
      <c r="BD32" s="135">
        <v>3</v>
      </c>
      <c r="BE32" s="135">
        <v>7</v>
      </c>
      <c r="BF32" s="135">
        <v>7</v>
      </c>
      <c r="BJ32" s="504"/>
      <c r="BK32" s="136" t="s">
        <v>37</v>
      </c>
      <c r="BL32" s="135">
        <v>6</v>
      </c>
      <c r="BM32" s="135">
        <v>14</v>
      </c>
      <c r="BN32" s="135">
        <v>26</v>
      </c>
      <c r="BO32" s="135">
        <v>7</v>
      </c>
      <c r="BP32" s="135">
        <v>6</v>
      </c>
      <c r="BQ32" s="135">
        <v>15</v>
      </c>
      <c r="BR32" s="135">
        <v>29</v>
      </c>
      <c r="BS32" s="135">
        <v>34</v>
      </c>
      <c r="BT32" s="135">
        <v>25</v>
      </c>
      <c r="BU32" s="135">
        <v>19</v>
      </c>
      <c r="BV32" s="135">
        <v>5</v>
      </c>
      <c r="BW32" s="135">
        <v>11</v>
      </c>
      <c r="BX32" s="135">
        <v>22</v>
      </c>
      <c r="BY32" s="135">
        <v>14</v>
      </c>
      <c r="BZ32" s="135">
        <v>22</v>
      </c>
    </row>
    <row r="33" spans="2:78">
      <c r="B33" s="129" t="s">
        <v>38</v>
      </c>
      <c r="C33" s="131">
        <f t="shared" si="11"/>
        <v>121.80000000000001</v>
      </c>
      <c r="D33" s="131">
        <f t="shared" si="11"/>
        <v>109.2</v>
      </c>
      <c r="E33" s="131">
        <f t="shared" si="11"/>
        <v>79</v>
      </c>
      <c r="F33" s="131">
        <f t="shared" si="11"/>
        <v>62.2</v>
      </c>
      <c r="G33" s="131">
        <f t="shared" si="11"/>
        <v>108.39999999999999</v>
      </c>
      <c r="H33" s="131">
        <f t="shared" si="11"/>
        <v>288</v>
      </c>
      <c r="I33" s="131">
        <f t="shared" si="11"/>
        <v>353</v>
      </c>
      <c r="J33" s="131">
        <f t="shared" si="11"/>
        <v>649.20000000000005</v>
      </c>
      <c r="K33" s="131">
        <f t="shared" si="11"/>
        <v>376</v>
      </c>
      <c r="L33" s="131">
        <f t="shared" si="11"/>
        <v>641.80000000000007</v>
      </c>
      <c r="M33" s="131">
        <f t="shared" si="11"/>
        <v>492.79999999999995</v>
      </c>
      <c r="N33" s="131">
        <f t="shared" si="11"/>
        <v>460</v>
      </c>
      <c r="O33" s="131">
        <f t="shared" si="11"/>
        <v>501.2</v>
      </c>
      <c r="P33" s="131">
        <f t="shared" si="11"/>
        <v>418</v>
      </c>
      <c r="Q33" s="131">
        <f t="shared" si="11"/>
        <v>427.8</v>
      </c>
      <c r="R33" s="131"/>
      <c r="S33" s="338">
        <v>223.83913271216306</v>
      </c>
      <c r="T33" s="131"/>
      <c r="U33" s="131"/>
      <c r="W33" s="129" t="s">
        <v>37</v>
      </c>
      <c r="X33" s="132">
        <v>9</v>
      </c>
      <c r="Y33" s="132">
        <v>18</v>
      </c>
      <c r="Z33" s="132">
        <v>36</v>
      </c>
      <c r="AA33" s="132">
        <v>11</v>
      </c>
      <c r="AB33" s="132">
        <v>7</v>
      </c>
      <c r="AC33" s="132">
        <v>22</v>
      </c>
      <c r="AD33" s="132">
        <v>39</v>
      </c>
      <c r="AE33" s="132">
        <v>49</v>
      </c>
      <c r="AF33" s="132">
        <v>29</v>
      </c>
      <c r="AG33" s="132">
        <v>27</v>
      </c>
      <c r="AH33" s="132">
        <v>7</v>
      </c>
      <c r="AI33" s="132">
        <v>15</v>
      </c>
      <c r="AJ33" s="132">
        <v>28</v>
      </c>
      <c r="AK33" s="132">
        <v>32</v>
      </c>
      <c r="AL33" s="132">
        <v>30</v>
      </c>
      <c r="AM33" s="132"/>
      <c r="AN33" s="316"/>
      <c r="AO33" s="316"/>
      <c r="AP33" s="501"/>
      <c r="AQ33" s="140" t="s">
        <v>38</v>
      </c>
      <c r="AR33" s="138">
        <v>33</v>
      </c>
      <c r="AS33" s="138">
        <v>24</v>
      </c>
      <c r="AT33" s="139">
        <v>9</v>
      </c>
      <c r="AU33" s="138">
        <v>12</v>
      </c>
      <c r="AV33" s="138">
        <v>37</v>
      </c>
      <c r="AW33" s="139">
        <v>63</v>
      </c>
      <c r="AX33" s="139">
        <v>63</v>
      </c>
      <c r="AY33" s="139">
        <v>84</v>
      </c>
      <c r="AZ33" s="139">
        <v>62</v>
      </c>
      <c r="BA33" s="139">
        <v>94</v>
      </c>
      <c r="BB33" s="139">
        <v>78</v>
      </c>
      <c r="BC33" s="139">
        <v>67</v>
      </c>
      <c r="BD33" s="139">
        <v>70</v>
      </c>
      <c r="BE33" s="139">
        <v>53</v>
      </c>
      <c r="BF33" s="139">
        <v>64</v>
      </c>
      <c r="BJ33" s="504"/>
      <c r="BK33" s="137" t="s">
        <v>38</v>
      </c>
      <c r="BL33" s="138">
        <v>56</v>
      </c>
      <c r="BM33" s="138">
        <v>42</v>
      </c>
      <c r="BN33" s="139">
        <v>30</v>
      </c>
      <c r="BO33" s="138">
        <v>26</v>
      </c>
      <c r="BP33" s="138">
        <v>51</v>
      </c>
      <c r="BQ33" s="139">
        <v>93</v>
      </c>
      <c r="BR33" s="139">
        <v>112</v>
      </c>
      <c r="BS33" s="139">
        <v>216</v>
      </c>
      <c r="BT33" s="139">
        <v>119</v>
      </c>
      <c r="BU33" s="139">
        <v>208</v>
      </c>
      <c r="BV33" s="139">
        <v>141</v>
      </c>
      <c r="BW33" s="139">
        <v>131</v>
      </c>
      <c r="BX33" s="139">
        <v>131</v>
      </c>
      <c r="BY33" s="139">
        <v>121</v>
      </c>
      <c r="BZ33" s="139">
        <v>131</v>
      </c>
    </row>
    <row r="34" spans="2:78">
      <c r="B34" s="129" t="s">
        <v>39</v>
      </c>
      <c r="C34" s="131">
        <f t="shared" ref="C34:Q37" si="12">X35</f>
        <v>0</v>
      </c>
      <c r="D34" s="131">
        <f t="shared" si="12"/>
        <v>0</v>
      </c>
      <c r="E34" s="131">
        <f t="shared" si="12"/>
        <v>0</v>
      </c>
      <c r="F34" s="131">
        <f t="shared" si="12"/>
        <v>125</v>
      </c>
      <c r="G34" s="131">
        <f t="shared" si="12"/>
        <v>135</v>
      </c>
      <c r="H34" s="131">
        <f t="shared" si="12"/>
        <v>124</v>
      </c>
      <c r="I34" s="131">
        <f t="shared" si="12"/>
        <v>200</v>
      </c>
      <c r="J34" s="131">
        <f t="shared" si="12"/>
        <v>216</v>
      </c>
      <c r="K34" s="131">
        <f t="shared" si="12"/>
        <v>215</v>
      </c>
      <c r="L34" s="131">
        <f t="shared" si="12"/>
        <v>218</v>
      </c>
      <c r="M34" s="131">
        <f t="shared" si="12"/>
        <v>196</v>
      </c>
      <c r="N34" s="131">
        <f t="shared" si="12"/>
        <v>306</v>
      </c>
      <c r="O34" s="131">
        <f t="shared" si="12"/>
        <v>168</v>
      </c>
      <c r="P34" s="131">
        <f t="shared" si="12"/>
        <v>223</v>
      </c>
      <c r="Q34" s="131">
        <f t="shared" si="12"/>
        <v>229</v>
      </c>
      <c r="R34" s="131"/>
      <c r="S34" s="340">
        <v>37.959878568725451</v>
      </c>
      <c r="T34" s="131"/>
      <c r="U34" s="131"/>
      <c r="W34" s="129" t="s">
        <v>38</v>
      </c>
      <c r="X34" s="132">
        <v>64</v>
      </c>
      <c r="Y34" s="132">
        <v>57</v>
      </c>
      <c r="Z34" s="132">
        <v>41</v>
      </c>
      <c r="AA34" s="132">
        <v>34</v>
      </c>
      <c r="AB34" s="132">
        <v>57</v>
      </c>
      <c r="AC34" s="132">
        <v>154</v>
      </c>
      <c r="AD34" s="132">
        <v>186</v>
      </c>
      <c r="AE34" s="132">
        <v>331</v>
      </c>
      <c r="AF34" s="132">
        <v>196</v>
      </c>
      <c r="AG34" s="132">
        <v>330</v>
      </c>
      <c r="AH34" s="132">
        <v>258</v>
      </c>
      <c r="AI34" s="132">
        <v>241</v>
      </c>
      <c r="AJ34" s="132">
        <v>257</v>
      </c>
      <c r="AK34" s="132">
        <v>218</v>
      </c>
      <c r="AL34" s="132">
        <v>229</v>
      </c>
      <c r="AM34" s="132"/>
      <c r="AN34" s="316"/>
      <c r="AO34" s="316"/>
      <c r="AP34" s="500" t="s">
        <v>100</v>
      </c>
      <c r="AQ34" s="368" t="s">
        <v>33</v>
      </c>
      <c r="AR34" s="134">
        <v>446</v>
      </c>
      <c r="AS34" s="134">
        <v>525</v>
      </c>
      <c r="AT34" s="134">
        <v>507</v>
      </c>
      <c r="AU34" s="134">
        <v>529</v>
      </c>
      <c r="AV34" s="134">
        <v>613</v>
      </c>
      <c r="AW34" s="134">
        <v>743</v>
      </c>
      <c r="AX34" s="134">
        <v>458</v>
      </c>
      <c r="AY34" s="134">
        <v>468</v>
      </c>
      <c r="AZ34" s="134">
        <v>419</v>
      </c>
      <c r="BA34" s="134">
        <v>388</v>
      </c>
      <c r="BB34" s="134">
        <v>319</v>
      </c>
      <c r="BC34" s="135">
        <v>339</v>
      </c>
      <c r="BD34" s="135">
        <v>351</v>
      </c>
      <c r="BE34" s="135">
        <v>293</v>
      </c>
      <c r="BF34" s="135">
        <v>340</v>
      </c>
      <c r="BJ34" s="502" t="s">
        <v>52</v>
      </c>
      <c r="BK34" s="133" t="s">
        <v>33</v>
      </c>
      <c r="BL34" s="134">
        <v>663</v>
      </c>
      <c r="BM34" s="134">
        <v>755</v>
      </c>
      <c r="BN34" s="134">
        <v>755</v>
      </c>
      <c r="BO34" s="134">
        <v>775</v>
      </c>
      <c r="BP34" s="134">
        <v>920</v>
      </c>
      <c r="BQ34" s="134">
        <v>1195</v>
      </c>
      <c r="BR34" s="134">
        <v>799</v>
      </c>
      <c r="BS34" s="134">
        <v>812</v>
      </c>
      <c r="BT34" s="134">
        <v>698</v>
      </c>
      <c r="BU34" s="134">
        <v>644</v>
      </c>
      <c r="BV34" s="134">
        <v>594</v>
      </c>
      <c r="BW34" s="134">
        <v>594</v>
      </c>
      <c r="BX34" s="134">
        <v>593</v>
      </c>
      <c r="BY34" s="134">
        <v>532</v>
      </c>
      <c r="BZ34" s="134">
        <v>584</v>
      </c>
    </row>
    <row r="35" spans="2:78" ht="18" customHeight="1">
      <c r="B35" s="129" t="s">
        <v>15</v>
      </c>
      <c r="C35" s="131">
        <f t="shared" si="12"/>
        <v>183</v>
      </c>
      <c r="D35" s="131">
        <f t="shared" si="12"/>
        <v>199</v>
      </c>
      <c r="E35" s="131">
        <f t="shared" si="12"/>
        <v>200</v>
      </c>
      <c r="F35" s="131">
        <f t="shared" si="12"/>
        <v>187</v>
      </c>
      <c r="G35" s="131">
        <f t="shared" si="12"/>
        <v>148</v>
      </c>
      <c r="H35" s="131">
        <f t="shared" si="12"/>
        <v>183</v>
      </c>
      <c r="I35" s="131">
        <f t="shared" si="12"/>
        <v>201</v>
      </c>
      <c r="J35" s="131">
        <f t="shared" si="12"/>
        <v>236</v>
      </c>
      <c r="K35" s="131">
        <f t="shared" si="12"/>
        <v>209</v>
      </c>
      <c r="L35" s="131">
        <f t="shared" si="12"/>
        <v>195</v>
      </c>
      <c r="M35" s="131">
        <f t="shared" si="12"/>
        <v>209</v>
      </c>
      <c r="N35" s="131">
        <f t="shared" si="12"/>
        <v>272</v>
      </c>
      <c r="O35" s="131">
        <f t="shared" si="12"/>
        <v>230</v>
      </c>
      <c r="P35" s="131">
        <f t="shared" si="12"/>
        <v>256</v>
      </c>
      <c r="Q35" s="131">
        <f t="shared" si="12"/>
        <v>264</v>
      </c>
      <c r="R35" s="131"/>
      <c r="S35" s="338">
        <v>22.377816396303491</v>
      </c>
      <c r="T35" s="131"/>
      <c r="U35" s="131"/>
      <c r="W35" s="129" t="s">
        <v>39</v>
      </c>
      <c r="X35" s="132"/>
      <c r="Y35" s="132"/>
      <c r="Z35" s="132"/>
      <c r="AA35" s="132">
        <v>125</v>
      </c>
      <c r="AB35" s="132">
        <v>135</v>
      </c>
      <c r="AC35" s="132">
        <v>124</v>
      </c>
      <c r="AD35" s="132">
        <v>200</v>
      </c>
      <c r="AE35" s="132">
        <v>216</v>
      </c>
      <c r="AF35" s="132">
        <v>215</v>
      </c>
      <c r="AG35" s="132">
        <v>218</v>
      </c>
      <c r="AH35" s="132">
        <v>196</v>
      </c>
      <c r="AI35" s="132">
        <v>306</v>
      </c>
      <c r="AJ35" s="132">
        <v>168</v>
      </c>
      <c r="AK35" s="132">
        <v>223</v>
      </c>
      <c r="AL35" s="132">
        <v>229</v>
      </c>
      <c r="AM35" s="132"/>
      <c r="AN35" s="316"/>
      <c r="AO35" s="316"/>
      <c r="AP35" s="500"/>
      <c r="AQ35" s="129" t="s">
        <v>9</v>
      </c>
      <c r="AR35" s="135">
        <v>312</v>
      </c>
      <c r="AS35" s="135">
        <v>355</v>
      </c>
      <c r="AT35" s="135">
        <v>354</v>
      </c>
      <c r="AU35" s="135">
        <v>378</v>
      </c>
      <c r="AV35" s="135">
        <v>376</v>
      </c>
      <c r="AW35" s="135">
        <v>449</v>
      </c>
      <c r="AX35" s="135">
        <v>369</v>
      </c>
      <c r="AY35" s="135">
        <v>329</v>
      </c>
      <c r="AZ35" s="135">
        <v>293</v>
      </c>
      <c r="BA35" s="135">
        <v>289</v>
      </c>
      <c r="BB35" s="135">
        <v>259</v>
      </c>
      <c r="BC35" s="135">
        <v>223</v>
      </c>
      <c r="BD35" s="135">
        <v>255</v>
      </c>
      <c r="BE35" s="135">
        <v>209</v>
      </c>
      <c r="BF35" s="135">
        <v>242</v>
      </c>
      <c r="BJ35" s="500"/>
      <c r="BK35" s="136" t="s">
        <v>9</v>
      </c>
      <c r="BL35" s="135">
        <v>474</v>
      </c>
      <c r="BM35" s="135">
        <v>553</v>
      </c>
      <c r="BN35" s="135">
        <v>528</v>
      </c>
      <c r="BO35" s="135">
        <v>594</v>
      </c>
      <c r="BP35" s="135">
        <v>610</v>
      </c>
      <c r="BQ35" s="135">
        <v>772</v>
      </c>
      <c r="BR35" s="135">
        <v>660</v>
      </c>
      <c r="BS35" s="135">
        <v>590</v>
      </c>
      <c r="BT35" s="135">
        <v>499</v>
      </c>
      <c r="BU35" s="135">
        <v>521</v>
      </c>
      <c r="BV35" s="135">
        <v>423</v>
      </c>
      <c r="BW35" s="135">
        <v>443</v>
      </c>
      <c r="BX35" s="135">
        <v>414</v>
      </c>
      <c r="BY35" s="135">
        <v>369</v>
      </c>
      <c r="BZ35" s="135">
        <v>411</v>
      </c>
    </row>
    <row r="36" spans="2:78" ht="18" customHeight="1">
      <c r="B36" s="129" t="s">
        <v>40</v>
      </c>
      <c r="C36" s="131">
        <f t="shared" si="12"/>
        <v>0</v>
      </c>
      <c r="D36" s="131">
        <f t="shared" si="12"/>
        <v>0</v>
      </c>
      <c r="E36" s="131">
        <f t="shared" si="12"/>
        <v>0</v>
      </c>
      <c r="F36" s="131">
        <f t="shared" si="12"/>
        <v>231</v>
      </c>
      <c r="G36" s="131">
        <f t="shared" si="12"/>
        <v>379</v>
      </c>
      <c r="H36" s="131">
        <f t="shared" si="12"/>
        <v>3582</v>
      </c>
      <c r="I36" s="131">
        <f t="shared" si="12"/>
        <v>7276</v>
      </c>
      <c r="J36" s="131">
        <f t="shared" si="12"/>
        <v>4014</v>
      </c>
      <c r="K36" s="131">
        <f t="shared" si="12"/>
        <v>7596</v>
      </c>
      <c r="L36" s="131">
        <f t="shared" si="12"/>
        <v>10131.5</v>
      </c>
      <c r="M36" s="131">
        <f t="shared" si="12"/>
        <v>3882</v>
      </c>
      <c r="N36" s="131">
        <f t="shared" si="12"/>
        <v>7760</v>
      </c>
      <c r="O36" s="131">
        <f t="shared" si="12"/>
        <v>10000.5</v>
      </c>
      <c r="P36" s="131">
        <f t="shared" si="12"/>
        <v>15398.7</v>
      </c>
      <c r="Q36" s="131">
        <f t="shared" si="12"/>
        <v>18691.5</v>
      </c>
      <c r="R36" s="131"/>
      <c r="S36" s="340">
        <v>3761.0641652013737</v>
      </c>
      <c r="T36" s="131"/>
      <c r="U36" s="131"/>
      <c r="W36" s="129" t="s">
        <v>15</v>
      </c>
      <c r="X36" s="132">
        <v>183</v>
      </c>
      <c r="Y36" s="132">
        <v>199</v>
      </c>
      <c r="Z36" s="132">
        <v>200</v>
      </c>
      <c r="AA36" s="132">
        <v>187</v>
      </c>
      <c r="AB36" s="132">
        <v>148</v>
      </c>
      <c r="AC36" s="132">
        <v>183</v>
      </c>
      <c r="AD36" s="132">
        <v>201</v>
      </c>
      <c r="AE36" s="132">
        <v>236</v>
      </c>
      <c r="AF36" s="132">
        <v>209</v>
      </c>
      <c r="AG36" s="132">
        <v>195</v>
      </c>
      <c r="AH36" s="132">
        <v>209</v>
      </c>
      <c r="AI36" s="132">
        <v>272</v>
      </c>
      <c r="AJ36" s="132">
        <v>230</v>
      </c>
      <c r="AK36" s="132">
        <v>256</v>
      </c>
      <c r="AL36" s="132">
        <v>264</v>
      </c>
      <c r="AM36" s="132"/>
      <c r="AN36" s="316"/>
      <c r="AO36" s="316"/>
      <c r="AP36" s="500"/>
      <c r="AQ36" s="129" t="s">
        <v>34</v>
      </c>
      <c r="AR36" s="135">
        <v>342</v>
      </c>
      <c r="AS36" s="135">
        <v>271</v>
      </c>
      <c r="AT36" s="135">
        <v>258</v>
      </c>
      <c r="AU36" s="135">
        <v>281</v>
      </c>
      <c r="AV36" s="135">
        <v>283</v>
      </c>
      <c r="AW36" s="135">
        <v>311</v>
      </c>
      <c r="AX36" s="135">
        <v>302</v>
      </c>
      <c r="AY36" s="135">
        <v>242</v>
      </c>
      <c r="AZ36" s="135">
        <v>232</v>
      </c>
      <c r="BA36" s="135">
        <v>248</v>
      </c>
      <c r="BB36" s="135">
        <v>185</v>
      </c>
      <c r="BC36" s="135">
        <v>225</v>
      </c>
      <c r="BD36" s="135">
        <v>208</v>
      </c>
      <c r="BE36" s="135">
        <v>191</v>
      </c>
      <c r="BF36" s="135">
        <v>200</v>
      </c>
      <c r="BJ36" s="500"/>
      <c r="BK36" s="136" t="s">
        <v>34</v>
      </c>
      <c r="BL36" s="135">
        <v>506</v>
      </c>
      <c r="BM36" s="135">
        <v>416</v>
      </c>
      <c r="BN36" s="135">
        <v>411</v>
      </c>
      <c r="BO36" s="135">
        <v>427</v>
      </c>
      <c r="BP36" s="135">
        <v>469</v>
      </c>
      <c r="BQ36" s="135">
        <v>559</v>
      </c>
      <c r="BR36" s="135">
        <v>559</v>
      </c>
      <c r="BS36" s="135">
        <v>472</v>
      </c>
      <c r="BT36" s="135">
        <v>430</v>
      </c>
      <c r="BU36" s="135">
        <v>443</v>
      </c>
      <c r="BV36" s="135">
        <v>357</v>
      </c>
      <c r="BW36" s="135">
        <v>401</v>
      </c>
      <c r="BX36" s="135">
        <v>356</v>
      </c>
      <c r="BY36" s="135">
        <v>320</v>
      </c>
      <c r="BZ36" s="135">
        <v>358</v>
      </c>
    </row>
    <row r="37" spans="2:78">
      <c r="B37" s="140" t="s">
        <v>41</v>
      </c>
      <c r="C37" s="141">
        <f t="shared" si="12"/>
        <v>15.249068112504235</v>
      </c>
      <c r="D37" s="141">
        <f t="shared" si="12"/>
        <v>15.8836229053151</v>
      </c>
      <c r="E37" s="141">
        <f t="shared" si="12"/>
        <v>15.40958461895165</v>
      </c>
      <c r="F37" s="141">
        <f t="shared" si="12"/>
        <v>15.076692201650758</v>
      </c>
      <c r="G37" s="141">
        <f t="shared" si="12"/>
        <v>14.292337452638648</v>
      </c>
      <c r="H37" s="141">
        <f t="shared" si="12"/>
        <v>14.562904235343208</v>
      </c>
      <c r="I37" s="141">
        <f t="shared" si="12"/>
        <v>15.692172547349367</v>
      </c>
      <c r="J37" s="141">
        <f t="shared" si="12"/>
        <v>17.114614819050733</v>
      </c>
      <c r="K37" s="141">
        <f t="shared" si="12"/>
        <v>17.248795595320026</v>
      </c>
      <c r="L37" s="141">
        <f t="shared" si="12"/>
        <v>21.663949785950425</v>
      </c>
      <c r="M37" s="141">
        <f t="shared" si="12"/>
        <v>18.238870366738578</v>
      </c>
      <c r="N37" s="141">
        <f t="shared" si="12"/>
        <v>19.811828395323431</v>
      </c>
      <c r="O37" s="141">
        <f t="shared" si="12"/>
        <v>20.908205421019048</v>
      </c>
      <c r="P37" s="141">
        <f t="shared" si="12"/>
        <v>30.403859354740291</v>
      </c>
      <c r="Q37" s="141">
        <f t="shared" si="12"/>
        <v>22.218168551623496</v>
      </c>
      <c r="R37" s="142"/>
      <c r="S37" s="339">
        <v>2.1410168038303992</v>
      </c>
      <c r="W37" s="129" t="s">
        <v>40</v>
      </c>
      <c r="X37" s="132"/>
      <c r="Y37" s="132"/>
      <c r="Z37" s="132"/>
      <c r="AA37" s="132">
        <v>231</v>
      </c>
      <c r="AB37" s="132">
        <v>379</v>
      </c>
      <c r="AC37" s="132">
        <v>3582</v>
      </c>
      <c r="AD37" s="132">
        <v>7276</v>
      </c>
      <c r="AE37" s="132">
        <v>4014</v>
      </c>
      <c r="AF37" s="132">
        <v>7596</v>
      </c>
      <c r="AG37" s="132">
        <v>10131.5</v>
      </c>
      <c r="AH37" s="132">
        <v>3882</v>
      </c>
      <c r="AI37" s="132">
        <v>7760</v>
      </c>
      <c r="AJ37" s="132">
        <v>10000.5</v>
      </c>
      <c r="AK37" s="132">
        <v>15398.7</v>
      </c>
      <c r="AL37" s="132">
        <v>18691.5</v>
      </c>
      <c r="AM37" s="132"/>
      <c r="AN37" s="316"/>
      <c r="AO37" s="316"/>
      <c r="AP37" s="500"/>
      <c r="AQ37" s="129" t="s">
        <v>36</v>
      </c>
      <c r="AR37" s="135">
        <v>128</v>
      </c>
      <c r="AS37" s="135">
        <v>117</v>
      </c>
      <c r="AT37" s="135">
        <v>105</v>
      </c>
      <c r="AU37" s="135">
        <v>119</v>
      </c>
      <c r="AV37" s="135">
        <v>107</v>
      </c>
      <c r="AW37" s="135">
        <v>132</v>
      </c>
      <c r="AX37" s="135">
        <v>131</v>
      </c>
      <c r="AY37" s="135">
        <v>139</v>
      </c>
      <c r="AZ37" s="135">
        <v>124</v>
      </c>
      <c r="BA37" s="135">
        <v>165</v>
      </c>
      <c r="BB37" s="135">
        <v>124</v>
      </c>
      <c r="BC37" s="135">
        <v>145</v>
      </c>
      <c r="BD37" s="135">
        <v>158</v>
      </c>
      <c r="BE37" s="135">
        <v>187</v>
      </c>
      <c r="BF37" s="135">
        <v>124</v>
      </c>
      <c r="BJ37" s="500"/>
      <c r="BK37" s="136" t="s">
        <v>36</v>
      </c>
      <c r="BL37" s="135">
        <v>138</v>
      </c>
      <c r="BM37" s="135">
        <v>139</v>
      </c>
      <c r="BN37" s="135">
        <v>149</v>
      </c>
      <c r="BO37" s="135">
        <v>168</v>
      </c>
      <c r="BP37" s="135">
        <v>187</v>
      </c>
      <c r="BQ37" s="135">
        <v>217</v>
      </c>
      <c r="BR37" s="135">
        <v>235</v>
      </c>
      <c r="BS37" s="135">
        <v>269</v>
      </c>
      <c r="BT37" s="135">
        <v>277</v>
      </c>
      <c r="BU37" s="135">
        <v>329</v>
      </c>
      <c r="BV37" s="135">
        <v>261</v>
      </c>
      <c r="BW37" s="135">
        <v>274</v>
      </c>
      <c r="BX37" s="135">
        <v>287</v>
      </c>
      <c r="BY37" s="135">
        <v>320</v>
      </c>
      <c r="BZ37" s="135">
        <v>233</v>
      </c>
    </row>
    <row r="38" spans="2:78">
      <c r="C38" s="129"/>
      <c r="D38" s="129"/>
      <c r="E38" s="129"/>
      <c r="S38" s="93"/>
      <c r="W38" s="140" t="s">
        <v>41</v>
      </c>
      <c r="X38" s="143">
        <v>15.249068112504235</v>
      </c>
      <c r="Y38" s="143">
        <v>15.8836229053151</v>
      </c>
      <c r="Z38" s="143">
        <v>15.40958461895165</v>
      </c>
      <c r="AA38" s="143">
        <v>15.076692201650758</v>
      </c>
      <c r="AB38" s="143">
        <v>14.292337452638648</v>
      </c>
      <c r="AC38" s="143">
        <v>14.562904235343208</v>
      </c>
      <c r="AD38" s="143">
        <v>15.692172547349367</v>
      </c>
      <c r="AE38" s="143">
        <v>17.114614819050733</v>
      </c>
      <c r="AF38" s="143">
        <v>17.248795595320026</v>
      </c>
      <c r="AG38" s="143">
        <v>21.663949785950425</v>
      </c>
      <c r="AH38" s="143">
        <v>18.238870366738578</v>
      </c>
      <c r="AI38" s="143">
        <v>19.811828395323431</v>
      </c>
      <c r="AJ38" s="143">
        <f>(AJ31+AJ33+$U$13*AJ32)/CP5*100</f>
        <v>20.908205421019048</v>
      </c>
      <c r="AK38" s="143">
        <f>(AK31+AK33+$U$13*AK32)/CQ5*100</f>
        <v>30.403859354740291</v>
      </c>
      <c r="AL38" s="143">
        <f>(AL31+AL33+$U$13*AL32)/CR5*100</f>
        <v>22.218168551623496</v>
      </c>
      <c r="AM38" s="152"/>
      <c r="AN38" s="316"/>
      <c r="AO38" s="316"/>
      <c r="AP38" s="500"/>
      <c r="AQ38" s="129" t="s">
        <v>150</v>
      </c>
      <c r="AR38" s="132">
        <v>0</v>
      </c>
      <c r="AS38" s="132">
        <v>0</v>
      </c>
      <c r="AT38" s="132">
        <v>0</v>
      </c>
      <c r="AU38" s="132">
        <v>0</v>
      </c>
      <c r="AV38" s="132">
        <v>0</v>
      </c>
      <c r="AW38" s="132">
        <v>0</v>
      </c>
      <c r="AX38" s="132">
        <v>0</v>
      </c>
      <c r="AY38" s="132">
        <v>0</v>
      </c>
      <c r="AZ38" s="132">
        <v>0</v>
      </c>
      <c r="BA38" s="135">
        <v>0</v>
      </c>
      <c r="BB38" s="135">
        <v>0</v>
      </c>
      <c r="BC38" s="135">
        <v>6</v>
      </c>
      <c r="BD38" s="135">
        <v>2</v>
      </c>
      <c r="BE38" s="135">
        <v>5</v>
      </c>
      <c r="BF38" s="135">
        <v>7</v>
      </c>
      <c r="BJ38" s="500"/>
      <c r="BK38" s="129" t="s">
        <v>150</v>
      </c>
      <c r="BL38" s="132">
        <v>0</v>
      </c>
      <c r="BM38" s="132">
        <v>0</v>
      </c>
      <c r="BN38" s="132">
        <v>0</v>
      </c>
      <c r="BO38" s="132">
        <v>0</v>
      </c>
      <c r="BP38" s="132">
        <v>0</v>
      </c>
      <c r="BQ38" s="132">
        <v>0</v>
      </c>
      <c r="BR38" s="132">
        <v>0</v>
      </c>
      <c r="BS38" s="132">
        <v>0</v>
      </c>
      <c r="BT38" s="132">
        <v>0</v>
      </c>
      <c r="BU38" s="135">
        <v>0</v>
      </c>
      <c r="BV38" s="135">
        <v>0</v>
      </c>
      <c r="BW38" s="135">
        <v>8</v>
      </c>
      <c r="BX38" s="135">
        <v>6</v>
      </c>
      <c r="BY38" s="135">
        <v>9</v>
      </c>
      <c r="BZ38" s="135">
        <v>12</v>
      </c>
    </row>
    <row r="39" spans="2:78">
      <c r="C39" s="129"/>
      <c r="D39" s="129"/>
      <c r="E39" s="129"/>
      <c r="S39" s="93"/>
      <c r="W39" s="316"/>
      <c r="X39" s="129"/>
      <c r="Y39" s="129"/>
      <c r="Z39" s="129"/>
      <c r="AA39" s="316"/>
      <c r="AB39" s="316"/>
      <c r="AC39" s="316"/>
      <c r="AD39" s="316"/>
      <c r="AE39" s="316"/>
      <c r="AF39" s="316"/>
      <c r="AG39" s="316"/>
      <c r="AH39" s="316"/>
      <c r="AI39" s="316"/>
      <c r="AJ39" s="316"/>
      <c r="AK39" s="261"/>
      <c r="AL39" s="316"/>
      <c r="AM39" s="316"/>
      <c r="AN39" s="316"/>
      <c r="AO39" s="316"/>
      <c r="AP39" s="500"/>
      <c r="AQ39" s="129" t="s">
        <v>37</v>
      </c>
      <c r="AR39" s="135">
        <v>3</v>
      </c>
      <c r="AS39" s="135">
        <v>7</v>
      </c>
      <c r="AT39" s="135">
        <v>10</v>
      </c>
      <c r="AU39" s="135">
        <v>7</v>
      </c>
      <c r="AV39" s="135">
        <v>2</v>
      </c>
      <c r="AW39" s="135">
        <v>6</v>
      </c>
      <c r="AX39" s="135">
        <v>15</v>
      </c>
      <c r="AY39" s="135">
        <v>32</v>
      </c>
      <c r="AZ39" s="135">
        <v>6</v>
      </c>
      <c r="BA39" s="135">
        <v>14</v>
      </c>
      <c r="BB39" s="135">
        <v>1</v>
      </c>
      <c r="BC39" s="135">
        <v>3</v>
      </c>
      <c r="BD39" s="135">
        <v>17</v>
      </c>
      <c r="BE39" s="135">
        <v>17</v>
      </c>
      <c r="BF39" s="135">
        <v>11</v>
      </c>
      <c r="BJ39" s="500"/>
      <c r="BK39" s="136" t="s">
        <v>37</v>
      </c>
      <c r="BL39" s="135">
        <v>2</v>
      </c>
      <c r="BM39" s="135">
        <v>9</v>
      </c>
      <c r="BN39" s="135">
        <v>8</v>
      </c>
      <c r="BO39" s="135">
        <v>3</v>
      </c>
      <c r="BP39" s="135">
        <v>5</v>
      </c>
      <c r="BQ39" s="135">
        <v>11</v>
      </c>
      <c r="BR39" s="135">
        <v>23</v>
      </c>
      <c r="BS39" s="135">
        <v>34</v>
      </c>
      <c r="BT39" s="135">
        <v>24</v>
      </c>
      <c r="BU39" s="135">
        <v>22</v>
      </c>
      <c r="BV39" s="135">
        <v>6</v>
      </c>
      <c r="BW39" s="135">
        <v>11</v>
      </c>
      <c r="BX39" s="135">
        <v>25</v>
      </c>
      <c r="BY39" s="135">
        <v>25</v>
      </c>
      <c r="BZ39" s="135">
        <v>22</v>
      </c>
    </row>
    <row r="40" spans="2:78">
      <c r="C40" s="129"/>
      <c r="D40" s="129"/>
      <c r="E40" s="129"/>
      <c r="S40" s="93"/>
      <c r="W40" s="316"/>
      <c r="X40" s="129"/>
      <c r="Y40" s="129"/>
      <c r="Z40" s="129"/>
      <c r="AA40" s="316"/>
      <c r="AB40" s="316"/>
      <c r="AC40" s="316"/>
      <c r="AD40" s="316"/>
      <c r="AE40" s="316"/>
      <c r="AF40" s="316"/>
      <c r="AG40" s="316"/>
      <c r="AH40" s="316"/>
      <c r="AI40" s="316"/>
      <c r="AJ40" s="316"/>
      <c r="AK40" s="261"/>
      <c r="AL40" s="316"/>
      <c r="AM40" s="316"/>
      <c r="AN40" s="316"/>
      <c r="AO40" s="316"/>
      <c r="AP40" s="501"/>
      <c r="AQ40" s="140" t="s">
        <v>38</v>
      </c>
      <c r="AR40" s="138">
        <v>17</v>
      </c>
      <c r="AS40" s="138">
        <v>21</v>
      </c>
      <c r="AT40" s="139">
        <v>14</v>
      </c>
      <c r="AU40" s="138">
        <v>9</v>
      </c>
      <c r="AV40" s="138">
        <v>11</v>
      </c>
      <c r="AW40" s="139">
        <v>44</v>
      </c>
      <c r="AX40" s="139">
        <v>71</v>
      </c>
      <c r="AY40" s="139">
        <v>131</v>
      </c>
      <c r="AZ40" s="139">
        <v>80</v>
      </c>
      <c r="BA40" s="139">
        <v>143</v>
      </c>
      <c r="BB40" s="139">
        <v>110</v>
      </c>
      <c r="BC40" s="139">
        <v>97</v>
      </c>
      <c r="BD40" s="139">
        <v>139</v>
      </c>
      <c r="BE40" s="139">
        <v>88</v>
      </c>
      <c r="BF40" s="139">
        <v>102</v>
      </c>
      <c r="BJ40" s="501"/>
      <c r="BK40" s="137" t="s">
        <v>38</v>
      </c>
      <c r="BL40" s="138">
        <v>22</v>
      </c>
      <c r="BM40" s="138">
        <v>26</v>
      </c>
      <c r="BN40" s="139">
        <v>26</v>
      </c>
      <c r="BO40" s="138">
        <v>14</v>
      </c>
      <c r="BP40" s="138">
        <v>19</v>
      </c>
      <c r="BQ40" s="139">
        <v>82</v>
      </c>
      <c r="BR40" s="139">
        <v>120</v>
      </c>
      <c r="BS40" s="139">
        <v>230</v>
      </c>
      <c r="BT40" s="139">
        <v>134</v>
      </c>
      <c r="BU40" s="139">
        <v>224</v>
      </c>
      <c r="BV40" s="139">
        <v>173</v>
      </c>
      <c r="BW40" s="139">
        <v>172</v>
      </c>
      <c r="BX40" s="139">
        <v>196</v>
      </c>
      <c r="BY40" s="139">
        <v>147</v>
      </c>
      <c r="BZ40" s="139">
        <v>143</v>
      </c>
    </row>
    <row r="41" spans="2:78">
      <c r="C41" s="129"/>
      <c r="D41" s="129"/>
      <c r="E41" s="129"/>
      <c r="S41" s="93"/>
      <c r="W41" s="316"/>
      <c r="X41" s="129"/>
      <c r="Y41" s="129"/>
      <c r="Z41" s="129"/>
      <c r="AA41" s="316"/>
      <c r="AB41" s="316"/>
      <c r="AC41" s="316"/>
      <c r="AD41" s="316"/>
      <c r="AE41" s="316"/>
      <c r="AF41" s="316"/>
      <c r="AG41" s="316"/>
      <c r="AH41" s="316"/>
      <c r="AI41" s="316"/>
      <c r="AJ41" s="316"/>
      <c r="AK41" s="261"/>
      <c r="AL41" s="316"/>
      <c r="AM41" s="316"/>
      <c r="AN41" s="316"/>
      <c r="AO41" s="316"/>
      <c r="AP41" s="502" t="s">
        <v>101</v>
      </c>
      <c r="AQ41" s="368" t="s">
        <v>33</v>
      </c>
      <c r="AR41" s="134">
        <v>158</v>
      </c>
      <c r="AS41" s="134">
        <v>162</v>
      </c>
      <c r="AT41" s="134">
        <v>182</v>
      </c>
      <c r="AU41" s="134">
        <v>172</v>
      </c>
      <c r="AV41" s="134">
        <v>211</v>
      </c>
      <c r="AW41" s="134">
        <v>327</v>
      </c>
      <c r="AX41" s="134">
        <v>256</v>
      </c>
      <c r="AY41" s="134">
        <v>221</v>
      </c>
      <c r="AZ41" s="134">
        <v>157</v>
      </c>
      <c r="BA41" s="134">
        <v>115</v>
      </c>
      <c r="BB41" s="134">
        <v>115</v>
      </c>
      <c r="BC41" s="135">
        <v>78</v>
      </c>
      <c r="BD41" s="135">
        <v>81</v>
      </c>
      <c r="BE41" s="135">
        <v>64</v>
      </c>
      <c r="BF41" s="135">
        <v>94</v>
      </c>
      <c r="BJ41" s="502" t="s">
        <v>70</v>
      </c>
      <c r="BK41" s="133" t="s">
        <v>33</v>
      </c>
      <c r="BL41" s="134">
        <v>758</v>
      </c>
      <c r="BM41" s="134">
        <v>841</v>
      </c>
      <c r="BN41" s="134">
        <v>849</v>
      </c>
      <c r="BO41" s="134">
        <v>846</v>
      </c>
      <c r="BP41" s="134">
        <v>963</v>
      </c>
      <c r="BQ41" s="134">
        <v>1192</v>
      </c>
      <c r="BR41" s="134">
        <v>783</v>
      </c>
      <c r="BS41" s="134">
        <v>767</v>
      </c>
      <c r="BT41" s="134">
        <v>677</v>
      </c>
      <c r="BU41" s="134">
        <v>607</v>
      </c>
      <c r="BV41" s="134">
        <v>557</v>
      </c>
      <c r="BW41" s="134">
        <v>562</v>
      </c>
      <c r="BX41" s="134">
        <v>573</v>
      </c>
      <c r="BY41" s="134">
        <v>495</v>
      </c>
      <c r="BZ41" s="134">
        <v>519</v>
      </c>
    </row>
    <row r="42" spans="2:78" ht="18" customHeight="1">
      <c r="C42" s="129"/>
      <c r="D42" s="129"/>
      <c r="E42" s="129"/>
      <c r="S42" s="93"/>
      <c r="W42" s="316"/>
      <c r="X42" s="129"/>
      <c r="Y42" s="129"/>
      <c r="Z42" s="129"/>
      <c r="AA42" s="316"/>
      <c r="AB42" s="316"/>
      <c r="AC42" s="316"/>
      <c r="AD42" s="316"/>
      <c r="AE42" s="316"/>
      <c r="AF42" s="316"/>
      <c r="AG42" s="316"/>
      <c r="AH42" s="316"/>
      <c r="AI42" s="316"/>
      <c r="AJ42" s="316"/>
      <c r="AK42" s="261"/>
      <c r="AL42" s="316"/>
      <c r="AM42" s="316"/>
      <c r="AN42" s="316"/>
      <c r="AO42" s="316"/>
      <c r="AP42" s="500"/>
      <c r="AQ42" s="129" t="s">
        <v>9</v>
      </c>
      <c r="AR42" s="135">
        <v>154</v>
      </c>
      <c r="AS42" s="135">
        <v>160</v>
      </c>
      <c r="AT42" s="135">
        <v>151</v>
      </c>
      <c r="AU42" s="135">
        <v>185</v>
      </c>
      <c r="AV42" s="135">
        <v>181</v>
      </c>
      <c r="AW42" s="135">
        <v>264</v>
      </c>
      <c r="AX42" s="135">
        <v>242</v>
      </c>
      <c r="AY42" s="135">
        <v>224</v>
      </c>
      <c r="AZ42" s="135">
        <v>160</v>
      </c>
      <c r="BA42" s="135">
        <v>153</v>
      </c>
      <c r="BB42" s="135">
        <v>84</v>
      </c>
      <c r="BC42" s="135">
        <v>105</v>
      </c>
      <c r="BD42" s="135">
        <v>85</v>
      </c>
      <c r="BE42" s="135">
        <v>63</v>
      </c>
      <c r="BF42" s="135">
        <v>85</v>
      </c>
      <c r="BJ42" s="500"/>
      <c r="BK42" s="136" t="s">
        <v>9</v>
      </c>
      <c r="BL42" s="135">
        <v>571</v>
      </c>
      <c r="BM42" s="135">
        <v>630</v>
      </c>
      <c r="BN42" s="135">
        <v>614</v>
      </c>
      <c r="BO42" s="135">
        <v>630</v>
      </c>
      <c r="BP42" s="135">
        <v>629</v>
      </c>
      <c r="BQ42" s="135">
        <v>773</v>
      </c>
      <c r="BR42" s="135">
        <v>651</v>
      </c>
      <c r="BS42" s="135">
        <v>613</v>
      </c>
      <c r="BT42" s="135">
        <v>528</v>
      </c>
      <c r="BU42" s="135">
        <v>529</v>
      </c>
      <c r="BV42" s="135">
        <v>426</v>
      </c>
      <c r="BW42" s="135">
        <v>422</v>
      </c>
      <c r="BX42" s="135">
        <v>463</v>
      </c>
      <c r="BY42" s="135">
        <v>390</v>
      </c>
      <c r="BZ42" s="135">
        <v>393</v>
      </c>
    </row>
    <row r="43" spans="2:78">
      <c r="C43" s="129"/>
      <c r="D43" s="129"/>
      <c r="E43" s="129"/>
      <c r="S43" s="93"/>
      <c r="W43" s="316"/>
      <c r="X43" s="129"/>
      <c r="Y43" s="129"/>
      <c r="Z43" s="129"/>
      <c r="AA43" s="316"/>
      <c r="AB43" s="316"/>
      <c r="AC43" s="316"/>
      <c r="AD43" s="316"/>
      <c r="AE43" s="316"/>
      <c r="AF43" s="316"/>
      <c r="AG43" s="316"/>
      <c r="AH43" s="316"/>
      <c r="AI43" s="316"/>
      <c r="AJ43" s="316"/>
      <c r="AK43" s="261"/>
      <c r="AL43" s="316"/>
      <c r="AM43" s="316"/>
      <c r="AN43" s="316"/>
      <c r="AO43" s="316"/>
      <c r="AP43" s="500"/>
      <c r="AQ43" s="129" t="s">
        <v>34</v>
      </c>
      <c r="AR43" s="135">
        <v>136</v>
      </c>
      <c r="AS43" s="135">
        <v>135</v>
      </c>
      <c r="AT43" s="135">
        <v>129</v>
      </c>
      <c r="AU43" s="135">
        <v>143</v>
      </c>
      <c r="AV43" s="135">
        <v>163</v>
      </c>
      <c r="AW43" s="135">
        <v>218</v>
      </c>
      <c r="AX43" s="135">
        <v>211</v>
      </c>
      <c r="AY43" s="135">
        <v>202</v>
      </c>
      <c r="AZ43" s="135">
        <v>159</v>
      </c>
      <c r="BA43" s="135">
        <v>129</v>
      </c>
      <c r="BB43" s="135">
        <v>108</v>
      </c>
      <c r="BC43" s="135">
        <v>104</v>
      </c>
      <c r="BD43" s="135">
        <v>87</v>
      </c>
      <c r="BE43" s="135">
        <v>67</v>
      </c>
      <c r="BF43" s="135">
        <v>95</v>
      </c>
      <c r="BJ43" s="500"/>
      <c r="BK43" s="136" t="s">
        <v>34</v>
      </c>
      <c r="BL43" s="135">
        <v>625</v>
      </c>
      <c r="BM43" s="135">
        <v>468</v>
      </c>
      <c r="BN43" s="135">
        <v>456</v>
      </c>
      <c r="BO43" s="135">
        <v>486</v>
      </c>
      <c r="BP43" s="135">
        <v>496</v>
      </c>
      <c r="BQ43" s="135">
        <v>575</v>
      </c>
      <c r="BR43" s="135">
        <v>528</v>
      </c>
      <c r="BS43" s="135">
        <v>480</v>
      </c>
      <c r="BT43" s="135">
        <v>439</v>
      </c>
      <c r="BU43" s="135">
        <v>430</v>
      </c>
      <c r="BV43" s="135">
        <v>351</v>
      </c>
      <c r="BW43" s="135">
        <v>385</v>
      </c>
      <c r="BX43" s="135">
        <v>388</v>
      </c>
      <c r="BY43" s="135">
        <v>354</v>
      </c>
      <c r="BZ43" s="135">
        <v>348</v>
      </c>
    </row>
    <row r="44" spans="2:78" ht="18" customHeight="1">
      <c r="C44" s="129"/>
      <c r="D44" s="129"/>
      <c r="E44" s="129"/>
      <c r="S44" s="93"/>
      <c r="W44" s="316"/>
      <c r="X44" s="129"/>
      <c r="Y44" s="129"/>
      <c r="Z44" s="129"/>
      <c r="AA44" s="316"/>
      <c r="AB44" s="316"/>
      <c r="AC44" s="316"/>
      <c r="AD44" s="316"/>
      <c r="AE44" s="316"/>
      <c r="AF44" s="316"/>
      <c r="AG44" s="316"/>
      <c r="AH44" s="316"/>
      <c r="AI44" s="316"/>
      <c r="AJ44" s="316"/>
      <c r="AK44" s="261"/>
      <c r="AL44" s="316"/>
      <c r="AM44" s="316"/>
      <c r="AN44" s="316"/>
      <c r="AO44" s="316"/>
      <c r="AP44" s="500"/>
      <c r="AQ44" s="129" t="s">
        <v>36</v>
      </c>
      <c r="AR44" s="135">
        <v>56</v>
      </c>
      <c r="AS44" s="135">
        <v>61</v>
      </c>
      <c r="AT44" s="135">
        <v>58</v>
      </c>
      <c r="AU44" s="135">
        <v>73</v>
      </c>
      <c r="AV44" s="135">
        <v>94</v>
      </c>
      <c r="AW44" s="135">
        <v>96</v>
      </c>
      <c r="AX44" s="135">
        <v>110</v>
      </c>
      <c r="AY44" s="135">
        <v>122</v>
      </c>
      <c r="AZ44" s="135">
        <v>137</v>
      </c>
      <c r="BA44" s="135">
        <v>143</v>
      </c>
      <c r="BB44" s="135">
        <v>104</v>
      </c>
      <c r="BC44" s="135">
        <v>107</v>
      </c>
      <c r="BD44" s="135">
        <v>82</v>
      </c>
      <c r="BE44" s="135">
        <v>99</v>
      </c>
      <c r="BF44" s="135">
        <v>62</v>
      </c>
      <c r="BJ44" s="500"/>
      <c r="BK44" s="136" t="s">
        <v>36</v>
      </c>
      <c r="BL44" s="135">
        <v>206</v>
      </c>
      <c r="BM44" s="135">
        <v>195</v>
      </c>
      <c r="BN44" s="135">
        <v>181</v>
      </c>
      <c r="BO44" s="135">
        <v>194</v>
      </c>
      <c r="BP44" s="135">
        <v>209</v>
      </c>
      <c r="BQ44" s="135">
        <v>223</v>
      </c>
      <c r="BR44" s="135">
        <v>245</v>
      </c>
      <c r="BS44" s="135">
        <v>253</v>
      </c>
      <c r="BT44" s="135">
        <v>256</v>
      </c>
      <c r="BU44" s="135">
        <v>292</v>
      </c>
      <c r="BV44" s="135">
        <v>233</v>
      </c>
      <c r="BW44" s="135">
        <v>252</v>
      </c>
      <c r="BX44" s="135">
        <v>246</v>
      </c>
      <c r="BY44" s="135">
        <v>336</v>
      </c>
      <c r="BZ44" s="135">
        <v>222</v>
      </c>
    </row>
    <row r="45" spans="2:78">
      <c r="C45" s="129"/>
      <c r="D45" s="129"/>
      <c r="E45" s="129"/>
      <c r="S45" s="93"/>
      <c r="U45" s="146"/>
      <c r="W45" s="316"/>
      <c r="X45" s="129"/>
      <c r="Y45" s="129"/>
      <c r="Z45" s="129"/>
      <c r="AA45" s="316"/>
      <c r="AB45" s="316"/>
      <c r="AC45" s="316"/>
      <c r="AD45" s="316"/>
      <c r="AE45" s="316"/>
      <c r="AF45" s="316"/>
      <c r="AG45" s="316"/>
      <c r="AH45" s="316"/>
      <c r="AI45" s="316"/>
      <c r="AJ45" s="316"/>
      <c r="AK45" s="261"/>
      <c r="AL45" s="316"/>
      <c r="AM45" s="316"/>
      <c r="AN45" s="316"/>
      <c r="AO45" s="316"/>
      <c r="AP45" s="500"/>
      <c r="AQ45" s="129" t="s">
        <v>150</v>
      </c>
      <c r="AR45" s="132">
        <v>0</v>
      </c>
      <c r="AS45" s="132">
        <v>0</v>
      </c>
      <c r="AT45" s="132">
        <v>0</v>
      </c>
      <c r="AU45" s="132">
        <v>0</v>
      </c>
      <c r="AV45" s="132">
        <v>0</v>
      </c>
      <c r="AW45" s="132">
        <v>0</v>
      </c>
      <c r="AX45" s="132">
        <v>0</v>
      </c>
      <c r="AY45" s="132">
        <v>0</v>
      </c>
      <c r="AZ45" s="132">
        <v>0</v>
      </c>
      <c r="BA45" s="135">
        <v>0</v>
      </c>
      <c r="BB45" s="135">
        <v>0</v>
      </c>
      <c r="BC45" s="135">
        <v>0</v>
      </c>
      <c r="BD45" s="135">
        <v>2</v>
      </c>
      <c r="BE45" s="135">
        <v>3</v>
      </c>
      <c r="BF45" s="135">
        <v>1</v>
      </c>
      <c r="BJ45" s="500"/>
      <c r="BK45" s="129" t="s">
        <v>150</v>
      </c>
      <c r="BL45" s="132">
        <v>0</v>
      </c>
      <c r="BM45" s="132">
        <v>0</v>
      </c>
      <c r="BN45" s="132">
        <v>0</v>
      </c>
      <c r="BO45" s="132">
        <v>0</v>
      </c>
      <c r="BP45" s="132">
        <v>0</v>
      </c>
      <c r="BQ45" s="132">
        <v>0</v>
      </c>
      <c r="BR45" s="132">
        <v>0</v>
      </c>
      <c r="BS45" s="132">
        <v>0</v>
      </c>
      <c r="BT45" s="132">
        <v>0</v>
      </c>
      <c r="BU45" s="135">
        <v>0</v>
      </c>
      <c r="BV45" s="135">
        <v>0</v>
      </c>
      <c r="BW45" s="135">
        <v>9</v>
      </c>
      <c r="BX45" s="135">
        <v>6</v>
      </c>
      <c r="BY45" s="135">
        <v>11</v>
      </c>
      <c r="BZ45" s="135">
        <v>13</v>
      </c>
    </row>
    <row r="46" spans="2:78">
      <c r="C46" s="129"/>
      <c r="D46" s="129"/>
      <c r="E46" s="129"/>
      <c r="S46" s="93"/>
      <c r="T46" s="146"/>
      <c r="W46" s="316"/>
      <c r="X46" s="129"/>
      <c r="Y46" s="129"/>
      <c r="Z46" s="129"/>
      <c r="AA46" s="316"/>
      <c r="AB46" s="316"/>
      <c r="AC46" s="316"/>
      <c r="AD46" s="316"/>
      <c r="AE46" s="316"/>
      <c r="AF46" s="316"/>
      <c r="AG46" s="316"/>
      <c r="AH46" s="316"/>
      <c r="AI46" s="316"/>
      <c r="AJ46" s="316"/>
      <c r="AK46" s="261"/>
      <c r="AL46" s="316"/>
      <c r="AM46" s="316"/>
      <c r="AN46" s="316"/>
      <c r="AO46" s="316"/>
      <c r="AP46" s="500"/>
      <c r="AQ46" s="129" t="s">
        <v>37</v>
      </c>
      <c r="AR46" s="135">
        <v>1</v>
      </c>
      <c r="AS46" s="135">
        <v>4</v>
      </c>
      <c r="AT46" s="135">
        <v>1</v>
      </c>
      <c r="AU46" s="135">
        <v>0</v>
      </c>
      <c r="AV46" s="135">
        <v>3</v>
      </c>
      <c r="AW46" s="135">
        <v>6</v>
      </c>
      <c r="AX46" s="135">
        <v>7</v>
      </c>
      <c r="AY46" s="135">
        <v>7</v>
      </c>
      <c r="AZ46" s="135">
        <v>18</v>
      </c>
      <c r="BA46" s="135">
        <v>8</v>
      </c>
      <c r="BB46" s="135">
        <v>5</v>
      </c>
      <c r="BC46" s="135">
        <v>7</v>
      </c>
      <c r="BD46" s="135">
        <v>8</v>
      </c>
      <c r="BE46" s="135">
        <v>8</v>
      </c>
      <c r="BF46" s="135">
        <v>12</v>
      </c>
      <c r="BJ46" s="500"/>
      <c r="BK46" s="136" t="s">
        <v>37</v>
      </c>
      <c r="BL46" s="135">
        <v>5</v>
      </c>
      <c r="BM46" s="135">
        <v>10</v>
      </c>
      <c r="BN46" s="135">
        <v>14</v>
      </c>
      <c r="BO46" s="135">
        <v>7</v>
      </c>
      <c r="BP46" s="135">
        <v>4</v>
      </c>
      <c r="BQ46" s="135">
        <v>13</v>
      </c>
      <c r="BR46" s="135">
        <v>12</v>
      </c>
      <c r="BS46" s="135">
        <v>27</v>
      </c>
      <c r="BT46" s="135">
        <v>22</v>
      </c>
      <c r="BU46" s="135">
        <v>16</v>
      </c>
      <c r="BV46" s="135">
        <v>7</v>
      </c>
      <c r="BW46" s="135">
        <v>10</v>
      </c>
      <c r="BX46" s="135">
        <v>14</v>
      </c>
      <c r="BY46" s="135">
        <v>26</v>
      </c>
      <c r="BZ46" s="135">
        <v>21</v>
      </c>
    </row>
    <row r="47" spans="2:78">
      <c r="B47" s="262"/>
      <c r="C47" s="129"/>
      <c r="D47" s="129"/>
      <c r="E47" s="129"/>
      <c r="F47" s="146"/>
      <c r="G47" s="146"/>
      <c r="H47" s="146"/>
      <c r="I47" s="146"/>
      <c r="J47" s="146"/>
      <c r="K47" s="146"/>
      <c r="L47" s="146"/>
      <c r="M47" s="146"/>
      <c r="N47" s="146"/>
      <c r="O47" s="146"/>
      <c r="P47" s="146"/>
      <c r="Q47" s="146"/>
      <c r="R47" s="146"/>
      <c r="S47" s="148"/>
      <c r="U47" s="126"/>
      <c r="W47" s="261"/>
      <c r="X47" s="129"/>
      <c r="Y47" s="129"/>
      <c r="Z47" s="129"/>
      <c r="AA47" s="150"/>
      <c r="AB47" s="150"/>
      <c r="AC47" s="150"/>
      <c r="AD47" s="150"/>
      <c r="AE47" s="150"/>
      <c r="AF47" s="150"/>
      <c r="AG47" s="150"/>
      <c r="AH47" s="150"/>
      <c r="AI47" s="150"/>
      <c r="AJ47" s="150"/>
      <c r="AK47" s="150"/>
      <c r="AL47" s="150"/>
      <c r="AM47" s="150"/>
      <c r="AN47" s="316"/>
      <c r="AO47" s="316"/>
      <c r="AP47" s="501"/>
      <c r="AQ47" s="140" t="s">
        <v>38</v>
      </c>
      <c r="AR47" s="138">
        <v>12</v>
      </c>
      <c r="AS47" s="138">
        <v>10</v>
      </c>
      <c r="AT47" s="139">
        <v>14</v>
      </c>
      <c r="AU47" s="138">
        <v>8</v>
      </c>
      <c r="AV47" s="138">
        <v>9</v>
      </c>
      <c r="AW47" s="139">
        <v>33</v>
      </c>
      <c r="AX47" s="139">
        <v>38</v>
      </c>
      <c r="AY47" s="139">
        <v>100</v>
      </c>
      <c r="AZ47" s="139">
        <v>42</v>
      </c>
      <c r="BA47" s="139">
        <v>78</v>
      </c>
      <c r="BB47" s="139">
        <v>52</v>
      </c>
      <c r="BC47" s="139">
        <v>57</v>
      </c>
      <c r="BD47" s="139">
        <v>41</v>
      </c>
      <c r="BE47" s="139">
        <v>58</v>
      </c>
      <c r="BF47" s="139">
        <v>38</v>
      </c>
      <c r="BJ47" s="501"/>
      <c r="BK47" s="137" t="s">
        <v>38</v>
      </c>
      <c r="BL47" s="138">
        <v>25</v>
      </c>
      <c r="BM47" s="138">
        <v>28</v>
      </c>
      <c r="BN47" s="139">
        <v>23</v>
      </c>
      <c r="BO47" s="138">
        <v>14</v>
      </c>
      <c r="BP47" s="138">
        <v>16</v>
      </c>
      <c r="BQ47" s="139">
        <v>75</v>
      </c>
      <c r="BR47" s="139">
        <v>87</v>
      </c>
      <c r="BS47" s="139">
        <v>200</v>
      </c>
      <c r="BT47" s="139">
        <v>95</v>
      </c>
      <c r="BU47" s="139">
        <v>182</v>
      </c>
      <c r="BV47" s="139">
        <v>140</v>
      </c>
      <c r="BW47" s="139">
        <v>129</v>
      </c>
      <c r="BX47" s="139">
        <v>144</v>
      </c>
      <c r="BY47" s="139">
        <v>135</v>
      </c>
      <c r="BZ47" s="139">
        <v>108</v>
      </c>
    </row>
    <row r="48" spans="2:78">
      <c r="C48" s="316"/>
      <c r="D48" s="316"/>
      <c r="E48" s="316"/>
      <c r="S48" s="93"/>
      <c r="T48" s="126"/>
      <c r="U48" s="131"/>
      <c r="W48" s="316"/>
      <c r="X48" s="316"/>
      <c r="Y48" s="316"/>
      <c r="Z48" s="316"/>
      <c r="AA48" s="316"/>
      <c r="AB48" s="316"/>
      <c r="AC48" s="316"/>
      <c r="AD48" s="316"/>
      <c r="AE48" s="316"/>
      <c r="AF48" s="316"/>
      <c r="AG48" s="316"/>
      <c r="AH48" s="316"/>
      <c r="AI48" s="316"/>
      <c r="AJ48" s="316"/>
      <c r="AK48" s="261"/>
      <c r="AL48" s="316"/>
      <c r="AM48" s="316"/>
      <c r="AN48" s="316"/>
      <c r="AO48" s="316"/>
      <c r="AP48" s="184"/>
      <c r="AR48" s="316"/>
      <c r="AS48" s="316"/>
      <c r="AT48" s="316"/>
      <c r="BB48" s="262"/>
      <c r="BK48" s="316"/>
      <c r="BL48" s="316"/>
      <c r="BM48" s="316"/>
      <c r="BN48" s="316"/>
      <c r="BO48" s="316"/>
      <c r="BP48" s="316"/>
      <c r="BQ48" s="316"/>
      <c r="BR48" s="316"/>
      <c r="BS48" s="316"/>
      <c r="BT48" s="316"/>
      <c r="BU48" s="316"/>
      <c r="BV48" s="316"/>
      <c r="BW48" s="316"/>
      <c r="BX48" s="316"/>
      <c r="BY48" s="261"/>
      <c r="BZ48" s="261"/>
    </row>
    <row r="49" spans="2:78">
      <c r="B49" s="124" t="s">
        <v>22</v>
      </c>
      <c r="C49" s="125" t="s">
        <v>124</v>
      </c>
      <c r="D49" s="125" t="s">
        <v>123</v>
      </c>
      <c r="E49" s="125" t="s">
        <v>122</v>
      </c>
      <c r="F49" s="124" t="s">
        <v>49</v>
      </c>
      <c r="G49" s="124" t="s">
        <v>48</v>
      </c>
      <c r="H49" s="124" t="s">
        <v>47</v>
      </c>
      <c r="I49" s="124" t="s">
        <v>46</v>
      </c>
      <c r="J49" s="124" t="s">
        <v>45</v>
      </c>
      <c r="K49" s="124" t="s">
        <v>44</v>
      </c>
      <c r="L49" s="124" t="s">
        <v>43</v>
      </c>
      <c r="M49" s="124" t="s">
        <v>96</v>
      </c>
      <c r="N49" s="124" t="s">
        <v>69</v>
      </c>
      <c r="O49" s="124" t="s">
        <v>77</v>
      </c>
      <c r="P49" s="124" t="s">
        <v>149</v>
      </c>
      <c r="Q49" s="124" t="str">
        <f>Q26</f>
        <v>2018-19</v>
      </c>
      <c r="R49" s="126"/>
      <c r="S49" s="87" t="s">
        <v>112</v>
      </c>
      <c r="T49" s="131"/>
      <c r="U49" s="131"/>
      <c r="W49" s="128" t="s">
        <v>22</v>
      </c>
      <c r="X49" s="128" t="s">
        <v>124</v>
      </c>
      <c r="Y49" s="128" t="s">
        <v>123</v>
      </c>
      <c r="Z49" s="128" t="s">
        <v>122</v>
      </c>
      <c r="AA49" s="128" t="s">
        <v>49</v>
      </c>
      <c r="AB49" s="128" t="s">
        <v>48</v>
      </c>
      <c r="AC49" s="128" t="s">
        <v>47</v>
      </c>
      <c r="AD49" s="128" t="s">
        <v>46</v>
      </c>
      <c r="AE49" s="128" t="s">
        <v>45</v>
      </c>
      <c r="AF49" s="128" t="s">
        <v>44</v>
      </c>
      <c r="AG49" s="128" t="s">
        <v>43</v>
      </c>
      <c r="AH49" s="128" t="s">
        <v>96</v>
      </c>
      <c r="AI49" s="128" t="s">
        <v>69</v>
      </c>
      <c r="AJ49" s="128" t="s">
        <v>77</v>
      </c>
      <c r="AK49" s="128" t="s">
        <v>149</v>
      </c>
      <c r="AL49" s="128" t="str">
        <f>AL26</f>
        <v>2018-19</v>
      </c>
      <c r="AM49" s="125"/>
      <c r="AN49" s="316"/>
      <c r="AO49" s="316"/>
      <c r="AP49" s="184"/>
      <c r="AQ49" s="125" t="s">
        <v>22</v>
      </c>
      <c r="AR49" s="125" t="s">
        <v>124</v>
      </c>
      <c r="AS49" s="125" t="s">
        <v>123</v>
      </c>
      <c r="AT49" s="125" t="s">
        <v>122</v>
      </c>
      <c r="AU49" s="125" t="s">
        <v>49</v>
      </c>
      <c r="AV49" s="125" t="s">
        <v>48</v>
      </c>
      <c r="AW49" s="125" t="s">
        <v>47</v>
      </c>
      <c r="AX49" s="125" t="s">
        <v>46</v>
      </c>
      <c r="AY49" s="125" t="s">
        <v>45</v>
      </c>
      <c r="AZ49" s="125" t="s">
        <v>44</v>
      </c>
      <c r="BA49" s="125" t="s">
        <v>43</v>
      </c>
      <c r="BB49" s="125" t="s">
        <v>96</v>
      </c>
      <c r="BC49" s="128" t="s">
        <v>69</v>
      </c>
      <c r="BD49" s="128" t="s">
        <v>77</v>
      </c>
      <c r="BE49" s="128" t="s">
        <v>149</v>
      </c>
      <c r="BF49" s="128" t="str">
        <f>BF26</f>
        <v>2018-19</v>
      </c>
      <c r="BK49" s="125" t="s">
        <v>22</v>
      </c>
      <c r="BL49" s="125" t="s">
        <v>124</v>
      </c>
      <c r="BM49" s="125" t="s">
        <v>123</v>
      </c>
      <c r="BN49" s="125" t="s">
        <v>122</v>
      </c>
      <c r="BO49" s="125" t="s">
        <v>49</v>
      </c>
      <c r="BP49" s="125" t="s">
        <v>48</v>
      </c>
      <c r="BQ49" s="125" t="s">
        <v>47</v>
      </c>
      <c r="BR49" s="125" t="s">
        <v>46</v>
      </c>
      <c r="BS49" s="125" t="s">
        <v>45</v>
      </c>
      <c r="BT49" s="125" t="s">
        <v>44</v>
      </c>
      <c r="BU49" s="125" t="s">
        <v>43</v>
      </c>
      <c r="BV49" s="125" t="s">
        <v>96</v>
      </c>
      <c r="BW49" s="125" t="s">
        <v>69</v>
      </c>
      <c r="BX49" s="125" t="s">
        <v>77</v>
      </c>
      <c r="BY49" s="125" t="s">
        <v>149</v>
      </c>
      <c r="BZ49" s="125" t="str">
        <f>BZ3</f>
        <v>2018-19</v>
      </c>
    </row>
    <row r="50" spans="2:78" ht="18" customHeight="1">
      <c r="B50" s="129" t="s">
        <v>33</v>
      </c>
      <c r="C50" s="130">
        <f t="shared" ref="C50:Q52" si="13">X50+AR50*$U$6+AR57*$U$8+AR64*$U$10</f>
        <v>3066.8</v>
      </c>
      <c r="D50" s="130">
        <f t="shared" si="13"/>
        <v>3256.6</v>
      </c>
      <c r="E50" s="130">
        <f t="shared" si="13"/>
        <v>3263.8</v>
      </c>
      <c r="F50" s="130">
        <f t="shared" si="13"/>
        <v>3492.2000000000003</v>
      </c>
      <c r="G50" s="130">
        <f t="shared" si="13"/>
        <v>3192</v>
      </c>
      <c r="H50" s="130">
        <f t="shared" si="13"/>
        <v>3887.4</v>
      </c>
      <c r="I50" s="130">
        <f t="shared" si="13"/>
        <v>2949.8</v>
      </c>
      <c r="J50" s="130">
        <f t="shared" si="13"/>
        <v>2787.2000000000003</v>
      </c>
      <c r="K50" s="130">
        <f t="shared" si="13"/>
        <v>2718.4</v>
      </c>
      <c r="L50" s="130">
        <f t="shared" si="13"/>
        <v>2565</v>
      </c>
      <c r="M50" s="130">
        <f t="shared" si="13"/>
        <v>2285.2000000000003</v>
      </c>
      <c r="N50" s="130">
        <f t="shared" si="13"/>
        <v>2498</v>
      </c>
      <c r="O50" s="130">
        <f t="shared" si="13"/>
        <v>2643.6</v>
      </c>
      <c r="P50" s="130">
        <f t="shared" si="13"/>
        <v>2831.2</v>
      </c>
      <c r="Q50" s="130">
        <f t="shared" si="13"/>
        <v>3069.4</v>
      </c>
      <c r="R50" s="131"/>
      <c r="S50" s="338">
        <v>398.45519474869656</v>
      </c>
      <c r="T50" s="131"/>
      <c r="U50" s="131"/>
      <c r="W50" s="129" t="s">
        <v>33</v>
      </c>
      <c r="X50" s="132">
        <v>1673</v>
      </c>
      <c r="Y50" s="132">
        <v>1779</v>
      </c>
      <c r="Z50" s="132">
        <v>1804</v>
      </c>
      <c r="AA50" s="132">
        <v>1920</v>
      </c>
      <c r="AB50" s="132">
        <v>1789</v>
      </c>
      <c r="AC50" s="132">
        <v>2144</v>
      </c>
      <c r="AD50" s="132">
        <v>1620</v>
      </c>
      <c r="AE50" s="132">
        <v>1558</v>
      </c>
      <c r="AF50" s="132">
        <v>1538</v>
      </c>
      <c r="AG50" s="132">
        <v>1489</v>
      </c>
      <c r="AH50" s="132">
        <v>1330</v>
      </c>
      <c r="AI50" s="132">
        <v>1466</v>
      </c>
      <c r="AJ50" s="132">
        <v>1581</v>
      </c>
      <c r="AK50" s="132">
        <v>1699</v>
      </c>
      <c r="AL50" s="132">
        <v>1851</v>
      </c>
      <c r="AM50" s="132"/>
      <c r="AN50" s="316"/>
      <c r="AO50" s="316"/>
      <c r="AP50" s="502" t="s">
        <v>99</v>
      </c>
      <c r="AQ50" s="368" t="s">
        <v>33</v>
      </c>
      <c r="AR50" s="134">
        <v>623</v>
      </c>
      <c r="AS50" s="134">
        <v>688</v>
      </c>
      <c r="AT50" s="134">
        <v>686</v>
      </c>
      <c r="AU50" s="134">
        <v>721</v>
      </c>
      <c r="AV50" s="134">
        <v>652</v>
      </c>
      <c r="AW50" s="134">
        <v>693</v>
      </c>
      <c r="AX50" s="134">
        <v>561</v>
      </c>
      <c r="AY50" s="134">
        <v>476</v>
      </c>
      <c r="AZ50" s="134">
        <v>556</v>
      </c>
      <c r="BA50" s="134">
        <v>553</v>
      </c>
      <c r="BB50" s="134">
        <v>523</v>
      </c>
      <c r="BC50" s="134">
        <v>553</v>
      </c>
      <c r="BD50" s="134">
        <v>612</v>
      </c>
      <c r="BE50" s="134">
        <v>642</v>
      </c>
      <c r="BF50" s="134">
        <v>718</v>
      </c>
      <c r="BJ50" s="503" t="s">
        <v>51</v>
      </c>
      <c r="BK50" s="133" t="s">
        <v>33</v>
      </c>
      <c r="BL50" s="134">
        <v>333</v>
      </c>
      <c r="BM50" s="134">
        <v>375</v>
      </c>
      <c r="BN50" s="134">
        <v>345</v>
      </c>
      <c r="BO50" s="134">
        <v>389</v>
      </c>
      <c r="BP50" s="134">
        <v>328</v>
      </c>
      <c r="BQ50" s="134">
        <v>459</v>
      </c>
      <c r="BR50" s="134">
        <v>386</v>
      </c>
      <c r="BS50" s="134">
        <v>350</v>
      </c>
      <c r="BT50" s="134">
        <v>289</v>
      </c>
      <c r="BU50" s="134">
        <v>229</v>
      </c>
      <c r="BV50" s="134">
        <v>191</v>
      </c>
      <c r="BW50" s="134">
        <v>162</v>
      </c>
      <c r="BX50" s="134">
        <v>139</v>
      </c>
      <c r="BY50" s="134">
        <v>172</v>
      </c>
      <c r="BZ50" s="134">
        <v>217</v>
      </c>
    </row>
    <row r="51" spans="2:78" ht="18" customHeight="1">
      <c r="B51" s="129" t="s">
        <v>9</v>
      </c>
      <c r="C51" s="131">
        <f t="shared" si="13"/>
        <v>2234.6</v>
      </c>
      <c r="D51" s="131">
        <f t="shared" si="13"/>
        <v>2490</v>
      </c>
      <c r="E51" s="131">
        <f t="shared" si="13"/>
        <v>2482.4</v>
      </c>
      <c r="F51" s="131">
        <f t="shared" si="13"/>
        <v>2512.2000000000003</v>
      </c>
      <c r="G51" s="131">
        <f t="shared" si="13"/>
        <v>2571.8000000000002</v>
      </c>
      <c r="H51" s="131">
        <f t="shared" si="13"/>
        <v>2937.6</v>
      </c>
      <c r="I51" s="131">
        <f t="shared" si="13"/>
        <v>2620.2000000000003</v>
      </c>
      <c r="J51" s="131">
        <f t="shared" si="13"/>
        <v>2387.7999999999997</v>
      </c>
      <c r="K51" s="131">
        <f t="shared" si="13"/>
        <v>2347.6</v>
      </c>
      <c r="L51" s="131">
        <f t="shared" si="13"/>
        <v>2163.6</v>
      </c>
      <c r="M51" s="131">
        <f t="shared" si="13"/>
        <v>1953.2</v>
      </c>
      <c r="N51" s="131">
        <f t="shared" si="13"/>
        <v>2121.8000000000002</v>
      </c>
      <c r="O51" s="131">
        <f t="shared" si="13"/>
        <v>2188.6</v>
      </c>
      <c r="P51" s="131">
        <f t="shared" si="13"/>
        <v>2304.4</v>
      </c>
      <c r="Q51" s="131">
        <f t="shared" si="13"/>
        <v>2583.3999999999996</v>
      </c>
      <c r="R51" s="131"/>
      <c r="S51" s="338">
        <v>220.43865863823035</v>
      </c>
      <c r="T51" s="131"/>
      <c r="U51" s="131"/>
      <c r="W51" s="129" t="s">
        <v>9</v>
      </c>
      <c r="X51" s="132">
        <v>1188</v>
      </c>
      <c r="Y51" s="132">
        <v>1342</v>
      </c>
      <c r="Z51" s="132">
        <v>1349</v>
      </c>
      <c r="AA51" s="132">
        <v>1357</v>
      </c>
      <c r="AB51" s="132">
        <v>1401</v>
      </c>
      <c r="AC51" s="132">
        <v>1599</v>
      </c>
      <c r="AD51" s="132">
        <v>1412</v>
      </c>
      <c r="AE51" s="132">
        <v>1304</v>
      </c>
      <c r="AF51" s="132">
        <v>1284</v>
      </c>
      <c r="AG51" s="132">
        <v>1202</v>
      </c>
      <c r="AH51" s="132">
        <v>1104</v>
      </c>
      <c r="AI51" s="132">
        <v>1210</v>
      </c>
      <c r="AJ51" s="132">
        <v>1265</v>
      </c>
      <c r="AK51" s="132">
        <v>1356</v>
      </c>
      <c r="AL51" s="132">
        <v>1521</v>
      </c>
      <c r="AM51" s="132"/>
      <c r="AN51" s="316"/>
      <c r="AO51" s="316"/>
      <c r="AP51" s="500"/>
      <c r="AQ51" s="129" t="s">
        <v>9</v>
      </c>
      <c r="AR51" s="135">
        <v>377</v>
      </c>
      <c r="AS51" s="135">
        <v>492</v>
      </c>
      <c r="AT51" s="135">
        <v>457</v>
      </c>
      <c r="AU51" s="135">
        <v>501</v>
      </c>
      <c r="AV51" s="135">
        <v>491</v>
      </c>
      <c r="AW51" s="135">
        <v>545</v>
      </c>
      <c r="AX51" s="135">
        <v>476</v>
      </c>
      <c r="AY51" s="135">
        <v>409</v>
      </c>
      <c r="AZ51" s="135">
        <v>425</v>
      </c>
      <c r="BA51" s="135">
        <v>428</v>
      </c>
      <c r="BB51" s="135">
        <v>428</v>
      </c>
      <c r="BC51" s="135">
        <v>491</v>
      </c>
      <c r="BD51" s="135">
        <v>494</v>
      </c>
      <c r="BE51" s="135">
        <v>518</v>
      </c>
      <c r="BF51" s="135">
        <v>604</v>
      </c>
      <c r="BJ51" s="504"/>
      <c r="BK51" s="136" t="s">
        <v>9</v>
      </c>
      <c r="BL51" s="135">
        <v>366</v>
      </c>
      <c r="BM51" s="135">
        <v>350</v>
      </c>
      <c r="BN51" s="135">
        <v>329</v>
      </c>
      <c r="BO51" s="135">
        <v>295</v>
      </c>
      <c r="BP51" s="135">
        <v>363</v>
      </c>
      <c r="BQ51" s="135">
        <v>428</v>
      </c>
      <c r="BR51" s="135">
        <v>422</v>
      </c>
      <c r="BS51" s="135">
        <v>380</v>
      </c>
      <c r="BT51" s="135">
        <v>351</v>
      </c>
      <c r="BU51" s="135">
        <v>303</v>
      </c>
      <c r="BV51" s="135">
        <v>232</v>
      </c>
      <c r="BW51" s="135">
        <v>189</v>
      </c>
      <c r="BX51" s="135">
        <v>166</v>
      </c>
      <c r="BY51" s="135">
        <v>172</v>
      </c>
      <c r="BZ51" s="135">
        <v>219</v>
      </c>
    </row>
    <row r="52" spans="2:78">
      <c r="B52" s="129" t="s">
        <v>34</v>
      </c>
      <c r="C52" s="131">
        <f t="shared" si="13"/>
        <v>2451.1999999999998</v>
      </c>
      <c r="D52" s="131">
        <f t="shared" si="13"/>
        <v>1848.8</v>
      </c>
      <c r="E52" s="131">
        <f t="shared" si="13"/>
        <v>1871</v>
      </c>
      <c r="F52" s="131">
        <f t="shared" si="13"/>
        <v>1769.6</v>
      </c>
      <c r="G52" s="131">
        <f t="shared" si="13"/>
        <v>2038.3999999999999</v>
      </c>
      <c r="H52" s="131">
        <f t="shared" si="13"/>
        <v>2312.1999999999998</v>
      </c>
      <c r="I52" s="131">
        <f t="shared" si="13"/>
        <v>2107.6</v>
      </c>
      <c r="J52" s="131">
        <f t="shared" si="13"/>
        <v>1947</v>
      </c>
      <c r="K52" s="131">
        <f t="shared" si="13"/>
        <v>1862</v>
      </c>
      <c r="L52" s="131">
        <f t="shared" si="13"/>
        <v>1885</v>
      </c>
      <c r="M52" s="131">
        <f t="shared" si="13"/>
        <v>1712.2</v>
      </c>
      <c r="N52" s="131">
        <f t="shared" si="13"/>
        <v>1600.2</v>
      </c>
      <c r="O52" s="131">
        <f t="shared" si="13"/>
        <v>1757</v>
      </c>
      <c r="P52" s="131">
        <f t="shared" si="13"/>
        <v>2012.8</v>
      </c>
      <c r="Q52" s="131">
        <f t="shared" si="13"/>
        <v>2023</v>
      </c>
      <c r="R52" s="131"/>
      <c r="S52" s="338">
        <v>222.7626779033364</v>
      </c>
      <c r="T52" s="131"/>
      <c r="U52" s="131"/>
      <c r="W52" s="129" t="s">
        <v>34</v>
      </c>
      <c r="X52" s="132">
        <v>1344</v>
      </c>
      <c r="Y52" s="132">
        <v>998</v>
      </c>
      <c r="Z52" s="132">
        <v>999</v>
      </c>
      <c r="AA52" s="132">
        <v>957</v>
      </c>
      <c r="AB52" s="132">
        <v>1097</v>
      </c>
      <c r="AC52" s="132">
        <v>1239</v>
      </c>
      <c r="AD52" s="132">
        <v>1140</v>
      </c>
      <c r="AE52" s="132">
        <v>1050</v>
      </c>
      <c r="AF52" s="132">
        <v>1012</v>
      </c>
      <c r="AG52" s="132">
        <v>1037</v>
      </c>
      <c r="AH52" s="132">
        <v>955</v>
      </c>
      <c r="AI52" s="132">
        <v>901</v>
      </c>
      <c r="AJ52" s="132">
        <v>1006</v>
      </c>
      <c r="AK52" s="132">
        <v>1169</v>
      </c>
      <c r="AL52" s="132">
        <v>1187</v>
      </c>
      <c r="AM52" s="132"/>
      <c r="AN52" s="316"/>
      <c r="AO52" s="316"/>
      <c r="AP52" s="500"/>
      <c r="AQ52" s="129" t="s">
        <v>34</v>
      </c>
      <c r="AR52" s="135">
        <v>450</v>
      </c>
      <c r="AS52" s="135">
        <v>335</v>
      </c>
      <c r="AT52" s="135">
        <v>343</v>
      </c>
      <c r="AU52" s="135">
        <v>326</v>
      </c>
      <c r="AV52" s="135">
        <v>361</v>
      </c>
      <c r="AW52" s="135">
        <v>397</v>
      </c>
      <c r="AX52" s="135">
        <v>375</v>
      </c>
      <c r="AY52" s="135">
        <v>376</v>
      </c>
      <c r="AZ52" s="135">
        <v>318</v>
      </c>
      <c r="BA52" s="135">
        <v>357</v>
      </c>
      <c r="BB52" s="135">
        <v>348</v>
      </c>
      <c r="BC52" s="135">
        <v>324</v>
      </c>
      <c r="BD52" s="135">
        <v>385</v>
      </c>
      <c r="BE52" s="135">
        <v>444</v>
      </c>
      <c r="BF52" s="135">
        <v>437</v>
      </c>
      <c r="BJ52" s="504"/>
      <c r="BK52" s="136" t="s">
        <v>34</v>
      </c>
      <c r="BL52" s="135">
        <v>346</v>
      </c>
      <c r="BM52" s="135">
        <v>288</v>
      </c>
      <c r="BN52" s="135">
        <v>321</v>
      </c>
      <c r="BO52" s="135">
        <v>284</v>
      </c>
      <c r="BP52" s="135">
        <v>342</v>
      </c>
      <c r="BQ52" s="135">
        <v>421</v>
      </c>
      <c r="BR52" s="135">
        <v>390</v>
      </c>
      <c r="BS52" s="135">
        <v>355</v>
      </c>
      <c r="BT52" s="135">
        <v>329</v>
      </c>
      <c r="BU52" s="135">
        <v>322</v>
      </c>
      <c r="BV52" s="135">
        <v>251</v>
      </c>
      <c r="BW52" s="135">
        <v>196</v>
      </c>
      <c r="BX52" s="135">
        <v>165</v>
      </c>
      <c r="BY52" s="135">
        <v>190</v>
      </c>
      <c r="BZ52" s="135">
        <v>221</v>
      </c>
    </row>
    <row r="53" spans="2:78">
      <c r="B53" s="129" t="s">
        <v>35</v>
      </c>
      <c r="C53" s="131">
        <f t="shared" ref="C53:Q53" si="14">X53</f>
        <v>273</v>
      </c>
      <c r="D53" s="131">
        <f t="shared" si="14"/>
        <v>340</v>
      </c>
      <c r="E53" s="131">
        <f t="shared" si="14"/>
        <v>379</v>
      </c>
      <c r="F53" s="131">
        <f t="shared" si="14"/>
        <v>556</v>
      </c>
      <c r="G53" s="131">
        <f t="shared" si="14"/>
        <v>649</v>
      </c>
      <c r="H53" s="131">
        <f t="shared" si="14"/>
        <v>735</v>
      </c>
      <c r="I53" s="131">
        <f t="shared" si="14"/>
        <v>674</v>
      </c>
      <c r="J53" s="131">
        <f t="shared" si="14"/>
        <v>791</v>
      </c>
      <c r="K53" s="131">
        <f t="shared" si="14"/>
        <v>843</v>
      </c>
      <c r="L53" s="131">
        <f t="shared" si="14"/>
        <v>959</v>
      </c>
      <c r="M53" s="131">
        <f t="shared" si="14"/>
        <v>1118</v>
      </c>
      <c r="N53" s="131">
        <f t="shared" si="14"/>
        <v>1075</v>
      </c>
      <c r="O53" s="131">
        <f t="shared" si="14"/>
        <v>1341</v>
      </c>
      <c r="P53" s="131">
        <f t="shared" si="14"/>
        <v>1315</v>
      </c>
      <c r="Q53" s="131">
        <f t="shared" si="14"/>
        <v>1475</v>
      </c>
      <c r="R53" s="131"/>
      <c r="S53" s="338">
        <v>228.97328810729573</v>
      </c>
      <c r="T53" s="131"/>
      <c r="U53" s="131"/>
      <c r="W53" s="129" t="s">
        <v>35</v>
      </c>
      <c r="X53" s="132">
        <v>273</v>
      </c>
      <c r="Y53" s="132">
        <v>340</v>
      </c>
      <c r="Z53" s="132">
        <v>379</v>
      </c>
      <c r="AA53" s="132">
        <v>556</v>
      </c>
      <c r="AB53" s="132">
        <v>649</v>
      </c>
      <c r="AC53" s="132">
        <v>735</v>
      </c>
      <c r="AD53" s="132">
        <v>674</v>
      </c>
      <c r="AE53" s="132">
        <v>791</v>
      </c>
      <c r="AF53" s="132">
        <v>843</v>
      </c>
      <c r="AG53" s="132">
        <v>959</v>
      </c>
      <c r="AH53" s="132">
        <v>1118</v>
      </c>
      <c r="AI53" s="132">
        <v>1075</v>
      </c>
      <c r="AJ53" s="132">
        <v>1341</v>
      </c>
      <c r="AK53" s="132">
        <v>1315</v>
      </c>
      <c r="AL53" s="132">
        <v>1475</v>
      </c>
      <c r="AM53" s="132"/>
      <c r="AN53" s="316"/>
      <c r="AO53" s="316"/>
      <c r="AP53" s="500"/>
      <c r="AQ53" s="129" t="s">
        <v>36</v>
      </c>
      <c r="AR53" s="135">
        <v>182</v>
      </c>
      <c r="AS53" s="135">
        <v>161</v>
      </c>
      <c r="AT53" s="135">
        <v>172</v>
      </c>
      <c r="AU53" s="135">
        <v>126</v>
      </c>
      <c r="AV53" s="135">
        <v>170</v>
      </c>
      <c r="AW53" s="135">
        <v>157</v>
      </c>
      <c r="AX53" s="135">
        <v>156</v>
      </c>
      <c r="AY53" s="135">
        <v>205</v>
      </c>
      <c r="AZ53" s="135">
        <v>195</v>
      </c>
      <c r="BA53" s="135">
        <v>212</v>
      </c>
      <c r="BB53" s="135">
        <v>206</v>
      </c>
      <c r="BC53" s="135">
        <v>181</v>
      </c>
      <c r="BD53" s="135">
        <v>214</v>
      </c>
      <c r="BE53" s="135">
        <v>249</v>
      </c>
      <c r="BF53" s="135">
        <v>271</v>
      </c>
      <c r="BJ53" s="504"/>
      <c r="BK53" s="136" t="s">
        <v>36</v>
      </c>
      <c r="BL53" s="135">
        <v>279</v>
      </c>
      <c r="BM53" s="135">
        <v>255</v>
      </c>
      <c r="BN53" s="135">
        <v>267</v>
      </c>
      <c r="BO53" s="135">
        <v>248</v>
      </c>
      <c r="BP53" s="135">
        <v>215</v>
      </c>
      <c r="BQ53" s="135">
        <v>267</v>
      </c>
      <c r="BR53" s="135">
        <v>269</v>
      </c>
      <c r="BS53" s="135">
        <v>286</v>
      </c>
      <c r="BT53" s="135">
        <v>288</v>
      </c>
      <c r="BU53" s="135">
        <v>285</v>
      </c>
      <c r="BV53" s="135">
        <v>303</v>
      </c>
      <c r="BW53" s="135">
        <v>241</v>
      </c>
      <c r="BX53" s="135">
        <v>217</v>
      </c>
      <c r="BY53" s="135">
        <v>212</v>
      </c>
      <c r="BZ53" s="135">
        <v>210</v>
      </c>
    </row>
    <row r="54" spans="2:78">
      <c r="B54" s="129" t="s">
        <v>36</v>
      </c>
      <c r="C54" s="131">
        <f t="shared" ref="C54:Q54" si="15">X54+$U$13*X55+$U$6*(AR53+$U$13*AR54)+$U$8*(AR60+$U$13*AR61)+$U$10*(AR67+$U$13*AR68)</f>
        <v>992.2</v>
      </c>
      <c r="D54" s="131">
        <f t="shared" si="15"/>
        <v>948.19999999999993</v>
      </c>
      <c r="E54" s="131">
        <f t="shared" si="15"/>
        <v>987.6</v>
      </c>
      <c r="F54" s="131">
        <f t="shared" si="15"/>
        <v>899.19999999999993</v>
      </c>
      <c r="G54" s="131">
        <f t="shared" si="15"/>
        <v>908.6</v>
      </c>
      <c r="H54" s="131">
        <f t="shared" si="15"/>
        <v>1027.2</v>
      </c>
      <c r="I54" s="131">
        <f t="shared" si="15"/>
        <v>1022.5999999999999</v>
      </c>
      <c r="J54" s="131">
        <f t="shared" si="15"/>
        <v>1152.4000000000001</v>
      </c>
      <c r="K54" s="131">
        <f t="shared" si="15"/>
        <v>1132</v>
      </c>
      <c r="L54" s="131">
        <f t="shared" si="15"/>
        <v>1190.2</v>
      </c>
      <c r="M54" s="131">
        <f t="shared" si="15"/>
        <v>1288.2</v>
      </c>
      <c r="N54" s="131">
        <f t="shared" si="15"/>
        <v>1153</v>
      </c>
      <c r="O54" s="131">
        <f t="shared" si="15"/>
        <v>1157.3</v>
      </c>
      <c r="P54" s="131">
        <f t="shared" si="15"/>
        <v>1330.5</v>
      </c>
      <c r="Q54" s="131">
        <f t="shared" si="15"/>
        <v>1323.7</v>
      </c>
      <c r="R54" s="131"/>
      <c r="S54" s="338">
        <v>100.01315691225608</v>
      </c>
      <c r="T54" s="131"/>
      <c r="U54" s="131"/>
      <c r="W54" s="129" t="s">
        <v>36</v>
      </c>
      <c r="X54" s="132">
        <v>534</v>
      </c>
      <c r="Y54" s="132">
        <v>517</v>
      </c>
      <c r="Z54" s="132">
        <v>526</v>
      </c>
      <c r="AA54" s="132">
        <v>472</v>
      </c>
      <c r="AB54" s="132">
        <v>483</v>
      </c>
      <c r="AC54" s="132">
        <v>543</v>
      </c>
      <c r="AD54" s="132">
        <v>540</v>
      </c>
      <c r="AE54" s="132">
        <v>611</v>
      </c>
      <c r="AF54" s="132">
        <v>599</v>
      </c>
      <c r="AG54" s="132">
        <v>626</v>
      </c>
      <c r="AH54" s="132">
        <v>687</v>
      </c>
      <c r="AI54" s="132">
        <v>595</v>
      </c>
      <c r="AJ54" s="132">
        <v>611</v>
      </c>
      <c r="AK54" s="132">
        <v>709</v>
      </c>
      <c r="AL54" s="132">
        <v>727</v>
      </c>
      <c r="AM54" s="132"/>
      <c r="AN54" s="316"/>
      <c r="AO54" s="316"/>
      <c r="AP54" s="500"/>
      <c r="AQ54" s="129" t="s">
        <v>150</v>
      </c>
      <c r="AR54" s="132">
        <v>0</v>
      </c>
      <c r="AS54" s="132">
        <v>0</v>
      </c>
      <c r="AT54" s="132">
        <v>0</v>
      </c>
      <c r="AU54" s="132">
        <v>0</v>
      </c>
      <c r="AV54" s="132">
        <v>0</v>
      </c>
      <c r="AW54" s="132">
        <v>0</v>
      </c>
      <c r="AX54" s="132">
        <v>0</v>
      </c>
      <c r="AY54" s="132">
        <v>0</v>
      </c>
      <c r="AZ54" s="132">
        <v>0</v>
      </c>
      <c r="BA54" s="135">
        <v>0</v>
      </c>
      <c r="BB54" s="135">
        <v>0</v>
      </c>
      <c r="BC54" s="135">
        <v>17</v>
      </c>
      <c r="BD54" s="135">
        <v>15</v>
      </c>
      <c r="BE54" s="135">
        <v>24</v>
      </c>
      <c r="BF54" s="135">
        <v>18</v>
      </c>
      <c r="BJ54" s="504"/>
      <c r="BK54" s="129" t="s">
        <v>150</v>
      </c>
      <c r="BL54" s="132">
        <v>0</v>
      </c>
      <c r="BM54" s="132">
        <v>0</v>
      </c>
      <c r="BN54" s="132">
        <v>0</v>
      </c>
      <c r="BO54" s="132">
        <v>0</v>
      </c>
      <c r="BP54" s="132">
        <v>0</v>
      </c>
      <c r="BQ54" s="132">
        <v>0</v>
      </c>
      <c r="BR54" s="132">
        <v>0</v>
      </c>
      <c r="BS54" s="132">
        <v>0</v>
      </c>
      <c r="BT54" s="132">
        <v>0</v>
      </c>
      <c r="BU54" s="135">
        <v>0</v>
      </c>
      <c r="BV54" s="135">
        <v>0</v>
      </c>
      <c r="BW54" s="135">
        <v>23</v>
      </c>
      <c r="BX54" s="135">
        <v>19</v>
      </c>
      <c r="BY54" s="135">
        <v>16</v>
      </c>
      <c r="BZ54" s="135">
        <v>8</v>
      </c>
    </row>
    <row r="55" spans="2:78">
      <c r="B55" s="129" t="s">
        <v>37</v>
      </c>
      <c r="C55" s="131">
        <f t="shared" ref="C55:Q56" si="16">X56+AR55*$U$6+AR62*$U$8+AR69*$U$10</f>
        <v>100.80000000000001</v>
      </c>
      <c r="D55" s="131">
        <f t="shared" si="16"/>
        <v>83</v>
      </c>
      <c r="E55" s="131">
        <f t="shared" si="16"/>
        <v>21</v>
      </c>
      <c r="F55" s="131">
        <f t="shared" si="16"/>
        <v>27.2</v>
      </c>
      <c r="G55" s="131">
        <f t="shared" si="16"/>
        <v>127.2</v>
      </c>
      <c r="H55" s="131">
        <f t="shared" si="16"/>
        <v>121.4</v>
      </c>
      <c r="I55" s="131">
        <f t="shared" si="16"/>
        <v>93.8</v>
      </c>
      <c r="J55" s="131">
        <f t="shared" si="16"/>
        <v>90.6</v>
      </c>
      <c r="K55" s="131">
        <f t="shared" si="16"/>
        <v>98.199999999999989</v>
      </c>
      <c r="L55" s="131">
        <f t="shared" si="16"/>
        <v>94.8</v>
      </c>
      <c r="M55" s="131">
        <f t="shared" si="16"/>
        <v>105.60000000000001</v>
      </c>
      <c r="N55" s="131">
        <f t="shared" si="16"/>
        <v>127</v>
      </c>
      <c r="O55" s="131">
        <f t="shared" si="16"/>
        <v>120</v>
      </c>
      <c r="P55" s="131">
        <f t="shared" si="16"/>
        <v>111.2</v>
      </c>
      <c r="Q55" s="131">
        <f t="shared" si="16"/>
        <v>77</v>
      </c>
      <c r="R55" s="131"/>
      <c r="S55" s="338">
        <v>35.222145811343701</v>
      </c>
      <c r="T55" s="131"/>
      <c r="U55" s="131"/>
      <c r="W55" s="129" t="s">
        <v>150</v>
      </c>
      <c r="X55" s="132">
        <v>0</v>
      </c>
      <c r="Y55" s="132">
        <v>0</v>
      </c>
      <c r="Z55" s="132">
        <v>0</v>
      </c>
      <c r="AA55" s="132">
        <v>0</v>
      </c>
      <c r="AB55" s="132">
        <v>0</v>
      </c>
      <c r="AC55" s="132">
        <v>0</v>
      </c>
      <c r="AD55" s="132">
        <v>0</v>
      </c>
      <c r="AE55" s="132">
        <v>0</v>
      </c>
      <c r="AF55" s="132">
        <v>0</v>
      </c>
      <c r="AG55" s="132">
        <v>0</v>
      </c>
      <c r="AH55" s="132">
        <v>0</v>
      </c>
      <c r="AI55" s="132">
        <v>65</v>
      </c>
      <c r="AJ55" s="132">
        <v>50</v>
      </c>
      <c r="AK55" s="132">
        <v>70</v>
      </c>
      <c r="AL55" s="132">
        <v>52</v>
      </c>
      <c r="AM55" s="132"/>
      <c r="AN55" s="316"/>
      <c r="AO55" s="316"/>
      <c r="AP55" s="500"/>
      <c r="AQ55" s="129" t="s">
        <v>37</v>
      </c>
      <c r="AR55" s="135">
        <v>38</v>
      </c>
      <c r="AS55" s="135">
        <v>19</v>
      </c>
      <c r="AT55" s="135">
        <v>7</v>
      </c>
      <c r="AU55" s="135">
        <v>5</v>
      </c>
      <c r="AV55" s="135">
        <v>26</v>
      </c>
      <c r="AW55" s="135">
        <v>28</v>
      </c>
      <c r="AX55" s="135">
        <v>21</v>
      </c>
      <c r="AY55" s="135">
        <v>19</v>
      </c>
      <c r="AZ55" s="135">
        <v>16</v>
      </c>
      <c r="BA55" s="135">
        <v>24</v>
      </c>
      <c r="BB55" s="135">
        <v>24</v>
      </c>
      <c r="BC55" s="135">
        <v>28</v>
      </c>
      <c r="BD55" s="135">
        <v>27</v>
      </c>
      <c r="BE55" s="135">
        <v>19</v>
      </c>
      <c r="BF55" s="135">
        <v>19</v>
      </c>
      <c r="BJ55" s="504"/>
      <c r="BK55" s="136" t="s">
        <v>37</v>
      </c>
      <c r="BL55" s="135">
        <v>37</v>
      </c>
      <c r="BM55" s="135">
        <v>26</v>
      </c>
      <c r="BN55" s="135">
        <v>8</v>
      </c>
      <c r="BO55" s="135">
        <v>10</v>
      </c>
      <c r="BP55" s="135">
        <v>51</v>
      </c>
      <c r="BQ55" s="135">
        <v>49</v>
      </c>
      <c r="BR55" s="135">
        <v>34</v>
      </c>
      <c r="BS55" s="135">
        <v>28</v>
      </c>
      <c r="BT55" s="135">
        <v>35</v>
      </c>
      <c r="BU55" s="135">
        <v>27</v>
      </c>
      <c r="BV55" s="135">
        <v>27</v>
      </c>
      <c r="BW55" s="135">
        <v>34</v>
      </c>
      <c r="BX55" s="135">
        <v>25</v>
      </c>
      <c r="BY55" s="135">
        <v>20</v>
      </c>
      <c r="BZ55" s="135">
        <v>19</v>
      </c>
    </row>
    <row r="56" spans="2:78" ht="18" customHeight="1">
      <c r="B56" s="129" t="s">
        <v>38</v>
      </c>
      <c r="C56" s="131">
        <f t="shared" si="16"/>
        <v>6.6</v>
      </c>
      <c r="D56" s="131">
        <f t="shared" si="16"/>
        <v>6.8</v>
      </c>
      <c r="E56" s="131">
        <f t="shared" si="16"/>
        <v>2</v>
      </c>
      <c r="F56" s="131">
        <f t="shared" si="16"/>
        <v>35</v>
      </c>
      <c r="G56" s="131">
        <f t="shared" si="16"/>
        <v>6</v>
      </c>
      <c r="H56" s="131">
        <f t="shared" si="16"/>
        <v>0</v>
      </c>
      <c r="I56" s="131">
        <f t="shared" si="16"/>
        <v>4.4000000000000004</v>
      </c>
      <c r="J56" s="131">
        <f t="shared" si="16"/>
        <v>0</v>
      </c>
      <c r="K56" s="131">
        <f t="shared" si="16"/>
        <v>0</v>
      </c>
      <c r="L56" s="131">
        <f t="shared" si="16"/>
        <v>142.79999999999998</v>
      </c>
      <c r="M56" s="131">
        <f t="shared" si="16"/>
        <v>170.2</v>
      </c>
      <c r="N56" s="131">
        <f t="shared" si="16"/>
        <v>214.2</v>
      </c>
      <c r="O56" s="131">
        <f t="shared" si="16"/>
        <v>213.8</v>
      </c>
      <c r="P56" s="131">
        <f t="shared" si="16"/>
        <v>193.4</v>
      </c>
      <c r="Q56" s="131">
        <f t="shared" si="16"/>
        <v>217.4</v>
      </c>
      <c r="R56" s="131"/>
      <c r="S56" s="338">
        <v>43.817343091013129</v>
      </c>
      <c r="T56" s="131"/>
      <c r="U56" s="131"/>
      <c r="W56" s="129" t="s">
        <v>37</v>
      </c>
      <c r="X56" s="132">
        <v>56</v>
      </c>
      <c r="Y56" s="132">
        <v>48</v>
      </c>
      <c r="Z56" s="132">
        <v>11</v>
      </c>
      <c r="AA56" s="132">
        <v>14</v>
      </c>
      <c r="AB56" s="132">
        <v>68</v>
      </c>
      <c r="AC56" s="132">
        <v>63</v>
      </c>
      <c r="AD56" s="132">
        <v>51</v>
      </c>
      <c r="AE56" s="132">
        <v>47</v>
      </c>
      <c r="AF56" s="132">
        <v>52</v>
      </c>
      <c r="AG56" s="132">
        <v>51</v>
      </c>
      <c r="AH56" s="132">
        <v>57</v>
      </c>
      <c r="AI56" s="132">
        <v>70</v>
      </c>
      <c r="AJ56" s="132">
        <v>66</v>
      </c>
      <c r="AK56" s="132">
        <v>61</v>
      </c>
      <c r="AL56" s="132">
        <v>43</v>
      </c>
      <c r="AM56" s="132"/>
      <c r="AN56" s="316"/>
      <c r="AO56" s="316"/>
      <c r="AP56" s="501"/>
      <c r="AQ56" s="140" t="s">
        <v>38</v>
      </c>
      <c r="AR56" s="138">
        <v>2</v>
      </c>
      <c r="AS56" s="138">
        <v>1</v>
      </c>
      <c r="AT56" s="139">
        <v>0</v>
      </c>
      <c r="AU56" s="138">
        <v>2</v>
      </c>
      <c r="AV56" s="138">
        <v>0</v>
      </c>
      <c r="AW56" s="139">
        <v>0</v>
      </c>
      <c r="AX56" s="139">
        <v>0</v>
      </c>
      <c r="AY56" s="139">
        <v>0</v>
      </c>
      <c r="AZ56" s="139">
        <v>0</v>
      </c>
      <c r="BA56" s="139">
        <v>29</v>
      </c>
      <c r="BB56" s="139">
        <v>39</v>
      </c>
      <c r="BC56" s="139">
        <v>50</v>
      </c>
      <c r="BD56" s="139">
        <v>48</v>
      </c>
      <c r="BE56" s="139">
        <v>35</v>
      </c>
      <c r="BF56" s="139">
        <v>50</v>
      </c>
      <c r="BJ56" s="504"/>
      <c r="BK56" s="137" t="s">
        <v>38</v>
      </c>
      <c r="BL56" s="138">
        <v>3</v>
      </c>
      <c r="BM56" s="138">
        <v>3</v>
      </c>
      <c r="BN56" s="139">
        <v>1</v>
      </c>
      <c r="BO56" s="138">
        <v>12</v>
      </c>
      <c r="BP56" s="138">
        <v>3</v>
      </c>
      <c r="BQ56" s="139">
        <v>0</v>
      </c>
      <c r="BR56" s="139">
        <v>2</v>
      </c>
      <c r="BS56" s="139">
        <v>0</v>
      </c>
      <c r="BT56" s="139">
        <v>0</v>
      </c>
      <c r="BU56" s="139">
        <v>34</v>
      </c>
      <c r="BV56" s="139">
        <v>46</v>
      </c>
      <c r="BW56" s="139">
        <v>40</v>
      </c>
      <c r="BX56" s="139">
        <v>47</v>
      </c>
      <c r="BY56" s="139">
        <v>29</v>
      </c>
      <c r="BZ56" s="139">
        <v>46</v>
      </c>
    </row>
    <row r="57" spans="2:78">
      <c r="B57" s="129" t="s">
        <v>39</v>
      </c>
      <c r="C57" s="131">
        <f t="shared" ref="C57:Q60" si="17">X58</f>
        <v>0</v>
      </c>
      <c r="D57" s="131">
        <f t="shared" si="17"/>
        <v>0</v>
      </c>
      <c r="E57" s="131">
        <f t="shared" si="17"/>
        <v>0</v>
      </c>
      <c r="F57" s="131">
        <f t="shared" si="17"/>
        <v>222</v>
      </c>
      <c r="G57" s="131">
        <f t="shared" si="17"/>
        <v>158</v>
      </c>
      <c r="H57" s="131">
        <f t="shared" si="17"/>
        <v>218</v>
      </c>
      <c r="I57" s="131">
        <f t="shared" si="17"/>
        <v>240</v>
      </c>
      <c r="J57" s="131">
        <f t="shared" si="17"/>
        <v>234</v>
      </c>
      <c r="K57" s="131">
        <f t="shared" si="17"/>
        <v>189</v>
      </c>
      <c r="L57" s="131">
        <f t="shared" si="17"/>
        <v>208</v>
      </c>
      <c r="M57" s="131">
        <f t="shared" si="17"/>
        <v>188</v>
      </c>
      <c r="N57" s="131">
        <f t="shared" si="17"/>
        <v>244</v>
      </c>
      <c r="O57" s="131">
        <f t="shared" si="17"/>
        <v>251</v>
      </c>
      <c r="P57" s="131">
        <f t="shared" si="17"/>
        <v>244</v>
      </c>
      <c r="Q57" s="131">
        <f t="shared" si="17"/>
        <v>249</v>
      </c>
      <c r="R57" s="131"/>
      <c r="S57" s="340">
        <v>26.824828584194716</v>
      </c>
      <c r="T57" s="131"/>
      <c r="U57" s="131"/>
      <c r="W57" s="129" t="s">
        <v>38</v>
      </c>
      <c r="X57" s="132">
        <v>4</v>
      </c>
      <c r="Y57" s="132">
        <v>4</v>
      </c>
      <c r="Z57" s="132">
        <v>1</v>
      </c>
      <c r="AA57" s="132">
        <v>17</v>
      </c>
      <c r="AB57" s="132">
        <v>3</v>
      </c>
      <c r="AC57" s="132">
        <v>0</v>
      </c>
      <c r="AD57" s="132">
        <v>2</v>
      </c>
      <c r="AE57" s="132">
        <v>0</v>
      </c>
      <c r="AF57" s="132">
        <v>0</v>
      </c>
      <c r="AG57" s="132">
        <v>78</v>
      </c>
      <c r="AH57" s="132">
        <v>98</v>
      </c>
      <c r="AI57" s="132">
        <v>120</v>
      </c>
      <c r="AJ57" s="132">
        <v>118</v>
      </c>
      <c r="AK57" s="132">
        <v>114</v>
      </c>
      <c r="AL57" s="132">
        <v>128</v>
      </c>
      <c r="AM57" s="132"/>
      <c r="AN57" s="316"/>
      <c r="AO57" s="316"/>
      <c r="AP57" s="500" t="s">
        <v>100</v>
      </c>
      <c r="AQ57" s="368" t="s">
        <v>33</v>
      </c>
      <c r="AR57" s="134">
        <v>677</v>
      </c>
      <c r="AS57" s="134">
        <v>680</v>
      </c>
      <c r="AT57" s="134">
        <v>659</v>
      </c>
      <c r="AU57" s="134">
        <v>747</v>
      </c>
      <c r="AV57" s="134">
        <v>657</v>
      </c>
      <c r="AW57" s="134">
        <v>817</v>
      </c>
      <c r="AX57" s="134">
        <v>575</v>
      </c>
      <c r="AY57" s="134">
        <v>576</v>
      </c>
      <c r="AZ57" s="134">
        <v>534</v>
      </c>
      <c r="BA57" s="134">
        <v>486</v>
      </c>
      <c r="BB57" s="134">
        <v>394</v>
      </c>
      <c r="BC57" s="135">
        <v>472</v>
      </c>
      <c r="BD57" s="135">
        <v>471</v>
      </c>
      <c r="BE57" s="135">
        <v>507</v>
      </c>
      <c r="BF57" s="135">
        <v>530</v>
      </c>
      <c r="BJ57" s="502" t="s">
        <v>52</v>
      </c>
      <c r="BK57" s="133" t="s">
        <v>33</v>
      </c>
      <c r="BL57" s="134">
        <v>945</v>
      </c>
      <c r="BM57" s="134">
        <v>1008</v>
      </c>
      <c r="BN57" s="134">
        <v>1022</v>
      </c>
      <c r="BO57" s="134">
        <v>1112</v>
      </c>
      <c r="BP57" s="134">
        <v>1036</v>
      </c>
      <c r="BQ57" s="134">
        <v>1338</v>
      </c>
      <c r="BR57" s="134">
        <v>995</v>
      </c>
      <c r="BS57" s="134">
        <v>957</v>
      </c>
      <c r="BT57" s="134">
        <v>880</v>
      </c>
      <c r="BU57" s="134">
        <v>814</v>
      </c>
      <c r="BV57" s="134">
        <v>733</v>
      </c>
      <c r="BW57" s="134">
        <v>795</v>
      </c>
      <c r="BX57" s="134">
        <v>772</v>
      </c>
      <c r="BY57" s="134">
        <v>831</v>
      </c>
      <c r="BZ57" s="134">
        <v>838</v>
      </c>
    </row>
    <row r="58" spans="2:78" ht="18" customHeight="1">
      <c r="B58" s="129" t="s">
        <v>15</v>
      </c>
      <c r="C58" s="131">
        <f t="shared" si="17"/>
        <v>342</v>
      </c>
      <c r="D58" s="131">
        <f t="shared" si="17"/>
        <v>401</v>
      </c>
      <c r="E58" s="131">
        <f t="shared" si="17"/>
        <v>437</v>
      </c>
      <c r="F58" s="131">
        <f t="shared" si="17"/>
        <v>384</v>
      </c>
      <c r="G58" s="131">
        <f t="shared" si="17"/>
        <v>386</v>
      </c>
      <c r="H58" s="131">
        <f t="shared" si="17"/>
        <v>359</v>
      </c>
      <c r="I58" s="131">
        <f t="shared" si="17"/>
        <v>410</v>
      </c>
      <c r="J58" s="131">
        <f t="shared" si="17"/>
        <v>449</v>
      </c>
      <c r="K58" s="131">
        <f t="shared" si="17"/>
        <v>415</v>
      </c>
      <c r="L58" s="131">
        <f t="shared" si="17"/>
        <v>391</v>
      </c>
      <c r="M58" s="131">
        <f t="shared" si="17"/>
        <v>436</v>
      </c>
      <c r="N58" s="131">
        <f t="shared" si="17"/>
        <v>439</v>
      </c>
      <c r="O58" s="131">
        <f t="shared" si="17"/>
        <v>391</v>
      </c>
      <c r="P58" s="131">
        <f t="shared" si="17"/>
        <v>429</v>
      </c>
      <c r="Q58" s="131">
        <f t="shared" si="17"/>
        <v>546</v>
      </c>
      <c r="R58" s="131"/>
      <c r="S58" s="338">
        <v>32.67074804435579</v>
      </c>
      <c r="T58" s="131"/>
      <c r="U58" s="131"/>
      <c r="W58" s="129" t="s">
        <v>39</v>
      </c>
      <c r="X58" s="132"/>
      <c r="Y58" s="132"/>
      <c r="Z58" s="132"/>
      <c r="AA58" s="132">
        <v>222</v>
      </c>
      <c r="AB58" s="132">
        <v>158</v>
      </c>
      <c r="AC58" s="132">
        <v>218</v>
      </c>
      <c r="AD58" s="132">
        <v>240</v>
      </c>
      <c r="AE58" s="132">
        <v>234</v>
      </c>
      <c r="AF58" s="132">
        <v>189</v>
      </c>
      <c r="AG58" s="132">
        <v>208</v>
      </c>
      <c r="AH58" s="132">
        <v>188</v>
      </c>
      <c r="AI58" s="132">
        <v>244</v>
      </c>
      <c r="AJ58" s="132">
        <v>251</v>
      </c>
      <c r="AK58" s="132">
        <v>244</v>
      </c>
      <c r="AL58" s="132">
        <v>249</v>
      </c>
      <c r="AM58" s="132"/>
      <c r="AN58" s="316"/>
      <c r="AO58" s="316"/>
      <c r="AP58" s="500"/>
      <c r="AQ58" s="129" t="s">
        <v>9</v>
      </c>
      <c r="AR58" s="135">
        <v>505</v>
      </c>
      <c r="AS58" s="135">
        <v>524</v>
      </c>
      <c r="AT58" s="135">
        <v>517</v>
      </c>
      <c r="AU58" s="135">
        <v>554</v>
      </c>
      <c r="AV58" s="135">
        <v>532</v>
      </c>
      <c r="AW58" s="135">
        <v>599</v>
      </c>
      <c r="AX58" s="135">
        <v>555</v>
      </c>
      <c r="AY58" s="135">
        <v>483</v>
      </c>
      <c r="AZ58" s="135">
        <v>468</v>
      </c>
      <c r="BA58" s="135">
        <v>420</v>
      </c>
      <c r="BB58" s="135">
        <v>334</v>
      </c>
      <c r="BC58" s="135">
        <v>399</v>
      </c>
      <c r="BD58" s="135">
        <v>406</v>
      </c>
      <c r="BE58" s="135">
        <v>414</v>
      </c>
      <c r="BF58" s="135">
        <v>452</v>
      </c>
      <c r="BJ58" s="500"/>
      <c r="BK58" s="136" t="s">
        <v>9</v>
      </c>
      <c r="BL58" s="135">
        <v>704</v>
      </c>
      <c r="BM58" s="135">
        <v>784</v>
      </c>
      <c r="BN58" s="135">
        <v>805</v>
      </c>
      <c r="BO58" s="135">
        <v>827</v>
      </c>
      <c r="BP58" s="135">
        <v>861</v>
      </c>
      <c r="BQ58" s="135">
        <v>1004</v>
      </c>
      <c r="BR58" s="135">
        <v>893</v>
      </c>
      <c r="BS58" s="135">
        <v>809</v>
      </c>
      <c r="BT58" s="135">
        <v>811</v>
      </c>
      <c r="BU58" s="135">
        <v>720</v>
      </c>
      <c r="BV58" s="135">
        <v>649</v>
      </c>
      <c r="BW58" s="135">
        <v>713</v>
      </c>
      <c r="BX58" s="135">
        <v>688</v>
      </c>
      <c r="BY58" s="135">
        <v>698</v>
      </c>
      <c r="BZ58" s="135">
        <v>748</v>
      </c>
    </row>
    <row r="59" spans="2:78">
      <c r="B59" s="129" t="s">
        <v>40</v>
      </c>
      <c r="C59" s="131">
        <f t="shared" si="17"/>
        <v>0</v>
      </c>
      <c r="D59" s="131">
        <f t="shared" si="17"/>
        <v>0</v>
      </c>
      <c r="E59" s="131">
        <f t="shared" si="17"/>
        <v>0</v>
      </c>
      <c r="F59" s="131">
        <f t="shared" si="17"/>
        <v>84335</v>
      </c>
      <c r="G59" s="131">
        <f t="shared" si="17"/>
        <v>44440</v>
      </c>
      <c r="H59" s="131">
        <f t="shared" si="17"/>
        <v>71585</v>
      </c>
      <c r="I59" s="131">
        <f t="shared" si="17"/>
        <v>67122</v>
      </c>
      <c r="J59" s="131">
        <f t="shared" si="17"/>
        <v>54072</v>
      </c>
      <c r="K59" s="131">
        <f t="shared" si="17"/>
        <v>63095</v>
      </c>
      <c r="L59" s="131">
        <f t="shared" si="17"/>
        <v>60894</v>
      </c>
      <c r="M59" s="131">
        <f t="shared" si="17"/>
        <v>49671</v>
      </c>
      <c r="N59" s="131">
        <f t="shared" si="17"/>
        <v>41839</v>
      </c>
      <c r="O59" s="131">
        <f t="shared" si="17"/>
        <v>51592</v>
      </c>
      <c r="P59" s="131">
        <f t="shared" si="17"/>
        <v>47246.13</v>
      </c>
      <c r="Q59" s="131">
        <f t="shared" si="17"/>
        <v>78361.5</v>
      </c>
      <c r="R59" s="131"/>
      <c r="S59" s="340">
        <v>12725.010475133671</v>
      </c>
      <c r="T59" s="131"/>
      <c r="W59" s="129" t="s">
        <v>15</v>
      </c>
      <c r="X59" s="132">
        <v>342</v>
      </c>
      <c r="Y59" s="132">
        <v>401</v>
      </c>
      <c r="Z59" s="132">
        <v>437</v>
      </c>
      <c r="AA59" s="132">
        <v>384</v>
      </c>
      <c r="AB59" s="132">
        <v>386</v>
      </c>
      <c r="AC59" s="132">
        <v>359</v>
      </c>
      <c r="AD59" s="132">
        <v>410</v>
      </c>
      <c r="AE59" s="132">
        <v>449</v>
      </c>
      <c r="AF59" s="132">
        <v>415</v>
      </c>
      <c r="AG59" s="132">
        <v>391</v>
      </c>
      <c r="AH59" s="132">
        <v>436</v>
      </c>
      <c r="AI59" s="132">
        <v>439</v>
      </c>
      <c r="AJ59" s="132">
        <v>391</v>
      </c>
      <c r="AK59" s="132">
        <v>429</v>
      </c>
      <c r="AL59" s="132">
        <v>546</v>
      </c>
      <c r="AM59" s="132"/>
      <c r="AN59" s="316"/>
      <c r="AO59" s="316"/>
      <c r="AP59" s="500"/>
      <c r="AQ59" s="129" t="s">
        <v>34</v>
      </c>
      <c r="AR59" s="135">
        <v>506</v>
      </c>
      <c r="AS59" s="135">
        <v>392</v>
      </c>
      <c r="AT59" s="135">
        <v>384</v>
      </c>
      <c r="AU59" s="135">
        <v>355</v>
      </c>
      <c r="AV59" s="135">
        <v>439</v>
      </c>
      <c r="AW59" s="135">
        <v>476</v>
      </c>
      <c r="AX59" s="135">
        <v>424</v>
      </c>
      <c r="AY59" s="135">
        <v>373</v>
      </c>
      <c r="AZ59" s="135">
        <v>358</v>
      </c>
      <c r="BA59" s="135">
        <v>356</v>
      </c>
      <c r="BB59" s="135">
        <v>306</v>
      </c>
      <c r="BC59" s="135">
        <v>308</v>
      </c>
      <c r="BD59" s="135">
        <v>323</v>
      </c>
      <c r="BE59" s="135">
        <v>359</v>
      </c>
      <c r="BF59" s="135">
        <v>340</v>
      </c>
      <c r="BJ59" s="500"/>
      <c r="BK59" s="136" t="s">
        <v>34</v>
      </c>
      <c r="BL59" s="135">
        <v>755</v>
      </c>
      <c r="BM59" s="135">
        <v>592</v>
      </c>
      <c r="BN59" s="135">
        <v>597</v>
      </c>
      <c r="BO59" s="135">
        <v>571</v>
      </c>
      <c r="BP59" s="135">
        <v>667</v>
      </c>
      <c r="BQ59" s="135">
        <v>803</v>
      </c>
      <c r="BR59" s="135">
        <v>701</v>
      </c>
      <c r="BS59" s="135">
        <v>670</v>
      </c>
      <c r="BT59" s="135">
        <v>657</v>
      </c>
      <c r="BU59" s="135">
        <v>653</v>
      </c>
      <c r="BV59" s="135">
        <v>575</v>
      </c>
      <c r="BW59" s="135">
        <v>570</v>
      </c>
      <c r="BX59" s="135">
        <v>592</v>
      </c>
      <c r="BY59" s="135">
        <v>632</v>
      </c>
      <c r="BZ59" s="135">
        <v>603</v>
      </c>
    </row>
    <row r="60" spans="2:78">
      <c r="B60" s="140" t="s">
        <v>41</v>
      </c>
      <c r="C60" s="141">
        <f t="shared" si="17"/>
        <v>20.132167108361106</v>
      </c>
      <c r="D60" s="141">
        <f t="shared" si="17"/>
        <v>19.643974688825537</v>
      </c>
      <c r="E60" s="141">
        <f t="shared" si="17"/>
        <v>19.378119925422506</v>
      </c>
      <c r="F60" s="141">
        <f t="shared" si="17"/>
        <v>17.249742673591804</v>
      </c>
      <c r="G60" s="141">
        <f t="shared" si="17"/>
        <v>18.826021593549267</v>
      </c>
      <c r="H60" s="141">
        <f t="shared" si="17"/>
        <v>17.58611683449897</v>
      </c>
      <c r="I60" s="141">
        <f t="shared" si="17"/>
        <v>16.333486872409029</v>
      </c>
      <c r="J60" s="141">
        <f t="shared" si="17"/>
        <v>19.68507863062057</v>
      </c>
      <c r="K60" s="141">
        <f t="shared" si="17"/>
        <v>20.514059430900286</v>
      </c>
      <c r="L60" s="141">
        <f t="shared" si="17"/>
        <v>21.696863515938809</v>
      </c>
      <c r="M60" s="141">
        <f t="shared" si="17"/>
        <v>24.617556553100908</v>
      </c>
      <c r="N60" s="141">
        <f t="shared" si="17"/>
        <v>21.279516749038986</v>
      </c>
      <c r="O60" s="141">
        <f t="shared" si="17"/>
        <v>20.770664641543302</v>
      </c>
      <c r="P60" s="141">
        <f t="shared" si="17"/>
        <v>22.129570237331624</v>
      </c>
      <c r="Q60" s="141">
        <f t="shared" si="17"/>
        <v>20.45588877752936</v>
      </c>
      <c r="R60" s="142"/>
      <c r="S60" s="339">
        <v>1.6319025888975476</v>
      </c>
      <c r="W60" s="129" t="s">
        <v>40</v>
      </c>
      <c r="X60" s="132"/>
      <c r="Y60" s="132"/>
      <c r="Z60" s="132"/>
      <c r="AA60" s="132">
        <v>84335</v>
      </c>
      <c r="AB60" s="132">
        <v>44440</v>
      </c>
      <c r="AC60" s="132">
        <v>71585</v>
      </c>
      <c r="AD60" s="132">
        <v>67122</v>
      </c>
      <c r="AE60" s="132">
        <v>54072</v>
      </c>
      <c r="AF60" s="132">
        <v>63095</v>
      </c>
      <c r="AG60" s="132">
        <v>60894</v>
      </c>
      <c r="AH60" s="132">
        <v>49671</v>
      </c>
      <c r="AI60" s="132">
        <v>41839</v>
      </c>
      <c r="AJ60" s="132">
        <v>51592</v>
      </c>
      <c r="AK60" s="132">
        <v>47246.13</v>
      </c>
      <c r="AL60" s="132">
        <v>78361.5</v>
      </c>
      <c r="AM60" s="132"/>
      <c r="AN60" s="316"/>
      <c r="AO60" s="316"/>
      <c r="AP60" s="500"/>
      <c r="AQ60" s="129" t="s">
        <v>36</v>
      </c>
      <c r="AR60" s="135">
        <v>195</v>
      </c>
      <c r="AS60" s="135">
        <v>186</v>
      </c>
      <c r="AT60" s="135">
        <v>186</v>
      </c>
      <c r="AU60" s="135">
        <v>180</v>
      </c>
      <c r="AV60" s="135">
        <v>166</v>
      </c>
      <c r="AW60" s="135">
        <v>205</v>
      </c>
      <c r="AX60" s="135">
        <v>185</v>
      </c>
      <c r="AY60" s="135">
        <v>201</v>
      </c>
      <c r="AZ60" s="135">
        <v>203</v>
      </c>
      <c r="BA60" s="135">
        <v>205</v>
      </c>
      <c r="BB60" s="135">
        <v>230</v>
      </c>
      <c r="BC60" s="135">
        <v>202</v>
      </c>
      <c r="BD60" s="135">
        <v>204</v>
      </c>
      <c r="BE60" s="135">
        <v>227</v>
      </c>
      <c r="BF60" s="135">
        <v>221</v>
      </c>
      <c r="BJ60" s="500"/>
      <c r="BK60" s="136" t="s">
        <v>36</v>
      </c>
      <c r="BL60" s="135">
        <v>250</v>
      </c>
      <c r="BM60" s="135">
        <v>235</v>
      </c>
      <c r="BN60" s="135">
        <v>278</v>
      </c>
      <c r="BO60" s="135">
        <v>267</v>
      </c>
      <c r="BP60" s="135">
        <v>270</v>
      </c>
      <c r="BQ60" s="135">
        <v>314</v>
      </c>
      <c r="BR60" s="135">
        <v>330</v>
      </c>
      <c r="BS60" s="135">
        <v>393</v>
      </c>
      <c r="BT60" s="135">
        <v>388</v>
      </c>
      <c r="BU60" s="135">
        <v>421</v>
      </c>
      <c r="BV60" s="135">
        <v>457</v>
      </c>
      <c r="BW60" s="135">
        <v>378</v>
      </c>
      <c r="BX60" s="135">
        <v>402</v>
      </c>
      <c r="BY60" s="135">
        <v>421</v>
      </c>
      <c r="BZ60" s="135">
        <v>404</v>
      </c>
    </row>
    <row r="61" spans="2:78">
      <c r="C61" s="129"/>
      <c r="D61" s="129"/>
      <c r="E61" s="129"/>
      <c r="S61" s="93"/>
      <c r="W61" s="140" t="s">
        <v>41</v>
      </c>
      <c r="X61" s="143">
        <v>20.132167108361106</v>
      </c>
      <c r="Y61" s="143">
        <v>19.643974688825537</v>
      </c>
      <c r="Z61" s="143">
        <v>19.378119925422506</v>
      </c>
      <c r="AA61" s="143">
        <v>17.249742673591804</v>
      </c>
      <c r="AB61" s="143">
        <v>18.826021593549267</v>
      </c>
      <c r="AC61" s="143">
        <v>17.58611683449897</v>
      </c>
      <c r="AD61" s="143">
        <v>16.333486872409029</v>
      </c>
      <c r="AE61" s="143">
        <v>19.68507863062057</v>
      </c>
      <c r="AF61" s="143">
        <v>20.514059430900286</v>
      </c>
      <c r="AG61" s="143">
        <v>21.696863515938809</v>
      </c>
      <c r="AH61" s="143">
        <v>24.617556553100908</v>
      </c>
      <c r="AI61" s="143">
        <v>21.279516749038986</v>
      </c>
      <c r="AJ61" s="143">
        <f>(AJ54+AJ56+$U$13*AJ55)/CP6*100</f>
        <v>20.770664641543302</v>
      </c>
      <c r="AK61" s="143">
        <f>(AK54+AK56+$U$13*AK55)/CQ6*100</f>
        <v>22.129570237331624</v>
      </c>
      <c r="AL61" s="143">
        <f>(AL54+AL56+$U$13*AL55)/CR6*100</f>
        <v>20.45588877752936</v>
      </c>
      <c r="AM61" s="152"/>
      <c r="AN61" s="316"/>
      <c r="AO61" s="316"/>
      <c r="AP61" s="500"/>
      <c r="AQ61" s="129" t="s">
        <v>150</v>
      </c>
      <c r="AR61" s="132">
        <v>0</v>
      </c>
      <c r="AS61" s="132">
        <v>0</v>
      </c>
      <c r="AT61" s="132">
        <v>0</v>
      </c>
      <c r="AU61" s="132">
        <v>0</v>
      </c>
      <c r="AV61" s="132">
        <v>0</v>
      </c>
      <c r="AW61" s="132">
        <v>0</v>
      </c>
      <c r="AX61" s="132">
        <v>0</v>
      </c>
      <c r="AY61" s="132">
        <v>0</v>
      </c>
      <c r="AZ61" s="132">
        <v>0</v>
      </c>
      <c r="BA61" s="135">
        <v>0</v>
      </c>
      <c r="BB61" s="135">
        <v>0</v>
      </c>
      <c r="BC61" s="135">
        <v>27</v>
      </c>
      <c r="BD61" s="135">
        <v>15</v>
      </c>
      <c r="BE61" s="135">
        <v>23</v>
      </c>
      <c r="BF61" s="135">
        <v>21</v>
      </c>
      <c r="BJ61" s="500"/>
      <c r="BK61" s="129" t="s">
        <v>150</v>
      </c>
      <c r="BL61" s="132">
        <v>0</v>
      </c>
      <c r="BM61" s="132">
        <v>0</v>
      </c>
      <c r="BN61" s="132">
        <v>0</v>
      </c>
      <c r="BO61" s="132">
        <v>0</v>
      </c>
      <c r="BP61" s="132">
        <v>0</v>
      </c>
      <c r="BQ61" s="132">
        <v>0</v>
      </c>
      <c r="BR61" s="132">
        <v>0</v>
      </c>
      <c r="BS61" s="132">
        <v>0</v>
      </c>
      <c r="BT61" s="132">
        <v>0</v>
      </c>
      <c r="BU61" s="135">
        <v>0</v>
      </c>
      <c r="BV61" s="135">
        <v>0</v>
      </c>
      <c r="BW61" s="135">
        <v>49</v>
      </c>
      <c r="BX61" s="135">
        <v>36</v>
      </c>
      <c r="BY61" s="135">
        <v>47</v>
      </c>
      <c r="BZ61" s="135">
        <v>33</v>
      </c>
    </row>
    <row r="62" spans="2:78">
      <c r="C62" s="129"/>
      <c r="D62" s="129"/>
      <c r="E62" s="129"/>
      <c r="S62" s="93"/>
      <c r="W62" s="316"/>
      <c r="X62" s="129"/>
      <c r="Y62" s="129"/>
      <c r="Z62" s="129"/>
      <c r="AA62" s="316"/>
      <c r="AB62" s="316"/>
      <c r="AC62" s="316"/>
      <c r="AD62" s="316"/>
      <c r="AE62" s="316"/>
      <c r="AF62" s="316"/>
      <c r="AG62" s="316"/>
      <c r="AH62" s="316"/>
      <c r="AI62" s="316"/>
      <c r="AJ62" s="316"/>
      <c r="AK62" s="261"/>
      <c r="AL62" s="316"/>
      <c r="AM62" s="316"/>
      <c r="AN62" s="316"/>
      <c r="AO62" s="316"/>
      <c r="AP62" s="500"/>
      <c r="AQ62" s="129" t="s">
        <v>37</v>
      </c>
      <c r="AR62" s="135">
        <v>12</v>
      </c>
      <c r="AS62" s="135">
        <v>15</v>
      </c>
      <c r="AT62" s="135">
        <v>2</v>
      </c>
      <c r="AU62" s="135">
        <v>8</v>
      </c>
      <c r="AV62" s="135">
        <v>30</v>
      </c>
      <c r="AW62" s="135">
        <v>24</v>
      </c>
      <c r="AX62" s="135">
        <v>20</v>
      </c>
      <c r="AY62" s="135">
        <v>14</v>
      </c>
      <c r="AZ62" s="135">
        <v>19</v>
      </c>
      <c r="BA62" s="135">
        <v>15</v>
      </c>
      <c r="BB62" s="135">
        <v>21</v>
      </c>
      <c r="BC62" s="135">
        <v>19</v>
      </c>
      <c r="BD62" s="135">
        <v>24</v>
      </c>
      <c r="BE62" s="135">
        <v>23</v>
      </c>
      <c r="BF62" s="135">
        <v>8</v>
      </c>
      <c r="BJ62" s="500"/>
      <c r="BK62" s="136" t="s">
        <v>37</v>
      </c>
      <c r="BL62" s="135">
        <v>9</v>
      </c>
      <c r="BM62" s="135">
        <v>9</v>
      </c>
      <c r="BN62" s="135">
        <v>4</v>
      </c>
      <c r="BO62" s="135">
        <v>8</v>
      </c>
      <c r="BP62" s="135">
        <v>28</v>
      </c>
      <c r="BQ62" s="135">
        <v>25</v>
      </c>
      <c r="BR62" s="135">
        <v>18</v>
      </c>
      <c r="BS62" s="135">
        <v>25</v>
      </c>
      <c r="BT62" s="135">
        <v>25</v>
      </c>
      <c r="BU62" s="135">
        <v>24</v>
      </c>
      <c r="BV62" s="135">
        <v>27</v>
      </c>
      <c r="BW62" s="135">
        <v>37</v>
      </c>
      <c r="BX62" s="135">
        <v>36</v>
      </c>
      <c r="BY62" s="135">
        <v>42</v>
      </c>
      <c r="BZ62" s="135">
        <v>23</v>
      </c>
    </row>
    <row r="63" spans="2:78">
      <c r="C63" s="129"/>
      <c r="D63" s="129"/>
      <c r="E63" s="129"/>
      <c r="S63" s="93"/>
      <c r="W63" s="316"/>
      <c r="X63" s="129"/>
      <c r="Y63" s="129"/>
      <c r="Z63" s="129"/>
      <c r="AA63" s="316"/>
      <c r="AB63" s="316"/>
      <c r="AC63" s="316"/>
      <c r="AD63" s="316"/>
      <c r="AE63" s="316"/>
      <c r="AF63" s="316"/>
      <c r="AG63" s="316"/>
      <c r="AH63" s="316"/>
      <c r="AI63" s="316"/>
      <c r="AJ63" s="316"/>
      <c r="AK63" s="261"/>
      <c r="AL63" s="316"/>
      <c r="AM63" s="316"/>
      <c r="AN63" s="316"/>
      <c r="AO63" s="316"/>
      <c r="AP63" s="501"/>
      <c r="AQ63" s="140" t="s">
        <v>38</v>
      </c>
      <c r="AR63" s="138">
        <v>1</v>
      </c>
      <c r="AS63" s="138">
        <v>2</v>
      </c>
      <c r="AT63" s="139">
        <v>1</v>
      </c>
      <c r="AU63" s="138">
        <v>8</v>
      </c>
      <c r="AV63" s="138">
        <v>3</v>
      </c>
      <c r="AW63" s="139">
        <v>0</v>
      </c>
      <c r="AX63" s="139">
        <v>0</v>
      </c>
      <c r="AY63" s="139">
        <v>0</v>
      </c>
      <c r="AZ63" s="139">
        <v>0</v>
      </c>
      <c r="BA63" s="139">
        <v>32</v>
      </c>
      <c r="BB63" s="139">
        <v>29</v>
      </c>
      <c r="BC63" s="139">
        <v>35</v>
      </c>
      <c r="BD63" s="139">
        <v>37</v>
      </c>
      <c r="BE63" s="139">
        <v>43</v>
      </c>
      <c r="BF63" s="139">
        <v>35</v>
      </c>
      <c r="BJ63" s="501"/>
      <c r="BK63" s="137" t="s">
        <v>38</v>
      </c>
      <c r="BL63" s="138">
        <v>0</v>
      </c>
      <c r="BM63" s="138">
        <v>0</v>
      </c>
      <c r="BN63" s="139">
        <v>1</v>
      </c>
      <c r="BO63" s="138">
        <v>12</v>
      </c>
      <c r="BP63" s="138">
        <v>0</v>
      </c>
      <c r="BQ63" s="139">
        <v>0</v>
      </c>
      <c r="BR63" s="139">
        <v>2</v>
      </c>
      <c r="BS63" s="139">
        <v>0</v>
      </c>
      <c r="BT63" s="139">
        <v>0</v>
      </c>
      <c r="BU63" s="139">
        <v>42</v>
      </c>
      <c r="BV63" s="139">
        <v>40</v>
      </c>
      <c r="BW63" s="139">
        <v>64</v>
      </c>
      <c r="BX63" s="139">
        <v>66</v>
      </c>
      <c r="BY63" s="139">
        <v>65</v>
      </c>
      <c r="BZ63" s="139">
        <v>59</v>
      </c>
    </row>
    <row r="64" spans="2:78" ht="18" customHeight="1">
      <c r="C64" s="129"/>
      <c r="D64" s="129"/>
      <c r="E64" s="129"/>
      <c r="S64" s="93"/>
      <c r="W64" s="316"/>
      <c r="X64" s="129"/>
      <c r="Y64" s="129"/>
      <c r="Z64" s="129"/>
      <c r="AA64" s="316"/>
      <c r="AB64" s="316"/>
      <c r="AC64" s="316"/>
      <c r="AD64" s="316"/>
      <c r="AE64" s="316"/>
      <c r="AF64" s="316"/>
      <c r="AG64" s="316"/>
      <c r="AH64" s="316"/>
      <c r="AI64" s="316"/>
      <c r="AJ64" s="316"/>
      <c r="AK64" s="261"/>
      <c r="AL64" s="316"/>
      <c r="AM64" s="316"/>
      <c r="AN64" s="316"/>
      <c r="AO64" s="316"/>
      <c r="AP64" s="502" t="s">
        <v>101</v>
      </c>
      <c r="AQ64" s="368" t="s">
        <v>33</v>
      </c>
      <c r="AR64" s="134">
        <v>182</v>
      </c>
      <c r="AS64" s="134">
        <v>206</v>
      </c>
      <c r="AT64" s="134">
        <v>210</v>
      </c>
      <c r="AU64" s="134">
        <v>207</v>
      </c>
      <c r="AV64" s="134">
        <v>187</v>
      </c>
      <c r="AW64" s="134">
        <v>310</v>
      </c>
      <c r="AX64" s="134">
        <v>255</v>
      </c>
      <c r="AY64" s="134">
        <v>227</v>
      </c>
      <c r="AZ64" s="134">
        <v>168</v>
      </c>
      <c r="BA64" s="134">
        <v>123</v>
      </c>
      <c r="BB64" s="134">
        <v>119</v>
      </c>
      <c r="BC64" s="135">
        <v>98</v>
      </c>
      <c r="BD64" s="135">
        <v>85</v>
      </c>
      <c r="BE64" s="135">
        <v>93</v>
      </c>
      <c r="BF64" s="135">
        <v>95</v>
      </c>
      <c r="BJ64" s="502" t="s">
        <v>70</v>
      </c>
      <c r="BK64" s="133" t="s">
        <v>33</v>
      </c>
      <c r="BL64" s="134">
        <v>1245</v>
      </c>
      <c r="BM64" s="134">
        <v>1283</v>
      </c>
      <c r="BN64" s="134">
        <v>1267</v>
      </c>
      <c r="BO64" s="134">
        <v>1335</v>
      </c>
      <c r="BP64" s="134">
        <v>1163</v>
      </c>
      <c r="BQ64" s="134">
        <v>1460</v>
      </c>
      <c r="BR64" s="134">
        <v>1095</v>
      </c>
      <c r="BS64" s="134">
        <v>1002</v>
      </c>
      <c r="BT64" s="134">
        <v>959</v>
      </c>
      <c r="BU64" s="134">
        <v>851</v>
      </c>
      <c r="BV64" s="134">
        <v>744</v>
      </c>
      <c r="BW64" s="134">
        <v>834</v>
      </c>
      <c r="BX64" s="134">
        <v>898</v>
      </c>
      <c r="BY64" s="134">
        <v>932</v>
      </c>
      <c r="BZ64" s="134">
        <v>1008</v>
      </c>
    </row>
    <row r="65" spans="2:78" ht="18" customHeight="1">
      <c r="C65" s="129"/>
      <c r="D65" s="129"/>
      <c r="E65" s="129"/>
      <c r="S65" s="93"/>
      <c r="W65" s="316"/>
      <c r="X65" s="129"/>
      <c r="Y65" s="129"/>
      <c r="Z65" s="129"/>
      <c r="AA65" s="316"/>
      <c r="AB65" s="316"/>
      <c r="AC65" s="316"/>
      <c r="AD65" s="316"/>
      <c r="AE65" s="316"/>
      <c r="AF65" s="316"/>
      <c r="AG65" s="316"/>
      <c r="AH65" s="316"/>
      <c r="AI65" s="316"/>
      <c r="AJ65" s="316"/>
      <c r="AK65" s="261"/>
      <c r="AL65" s="316"/>
      <c r="AM65" s="316"/>
      <c r="AN65" s="316"/>
      <c r="AO65" s="316"/>
      <c r="AP65" s="500"/>
      <c r="AQ65" s="129" t="s">
        <v>9</v>
      </c>
      <c r="AR65" s="135">
        <v>200</v>
      </c>
      <c r="AS65" s="135">
        <v>192</v>
      </c>
      <c r="AT65" s="135">
        <v>209</v>
      </c>
      <c r="AU65" s="135">
        <v>167</v>
      </c>
      <c r="AV65" s="135">
        <v>205</v>
      </c>
      <c r="AW65" s="135">
        <v>253</v>
      </c>
      <c r="AX65" s="135">
        <v>227</v>
      </c>
      <c r="AY65" s="135">
        <v>228</v>
      </c>
      <c r="AZ65" s="135">
        <v>213</v>
      </c>
      <c r="BA65" s="135">
        <v>166</v>
      </c>
      <c r="BB65" s="135">
        <v>144</v>
      </c>
      <c r="BC65" s="135">
        <v>100</v>
      </c>
      <c r="BD65" s="135">
        <v>102</v>
      </c>
      <c r="BE65" s="135">
        <v>100</v>
      </c>
      <c r="BF65" s="135">
        <v>106</v>
      </c>
      <c r="BJ65" s="500"/>
      <c r="BK65" s="136" t="s">
        <v>9</v>
      </c>
      <c r="BL65" s="135">
        <v>917</v>
      </c>
      <c r="BM65" s="135">
        <v>982</v>
      </c>
      <c r="BN65" s="135">
        <v>984</v>
      </c>
      <c r="BO65" s="135">
        <v>988</v>
      </c>
      <c r="BP65" s="135">
        <v>946</v>
      </c>
      <c r="BQ65" s="135">
        <v>1070</v>
      </c>
      <c r="BR65" s="135">
        <v>952</v>
      </c>
      <c r="BS65" s="135">
        <v>870</v>
      </c>
      <c r="BT65" s="135">
        <v>838</v>
      </c>
      <c r="BU65" s="135">
        <v>743</v>
      </c>
      <c r="BV65" s="135">
        <v>647</v>
      </c>
      <c r="BW65" s="135">
        <v>687</v>
      </c>
      <c r="BX65" s="135">
        <v>758</v>
      </c>
      <c r="BY65" s="135">
        <v>776</v>
      </c>
      <c r="BZ65" s="135">
        <v>859</v>
      </c>
    </row>
    <row r="66" spans="2:78">
      <c r="C66" s="129"/>
      <c r="D66" s="129"/>
      <c r="E66" s="129"/>
      <c r="S66" s="93"/>
      <c r="W66" s="316"/>
      <c r="X66" s="129"/>
      <c r="Y66" s="129"/>
      <c r="Z66" s="129"/>
      <c r="AA66" s="316"/>
      <c r="AB66" s="316"/>
      <c r="AC66" s="316"/>
      <c r="AD66" s="316"/>
      <c r="AE66" s="316"/>
      <c r="AF66" s="316"/>
      <c r="AG66" s="316"/>
      <c r="AH66" s="316"/>
      <c r="AI66" s="316"/>
      <c r="AJ66" s="316"/>
      <c r="AK66" s="261"/>
      <c r="AL66" s="316"/>
      <c r="AM66" s="316"/>
      <c r="AN66" s="316"/>
      <c r="AO66" s="316"/>
      <c r="AP66" s="500"/>
      <c r="AQ66" s="129" t="s">
        <v>34</v>
      </c>
      <c r="AR66" s="135">
        <v>201</v>
      </c>
      <c r="AS66" s="135">
        <v>159</v>
      </c>
      <c r="AT66" s="135">
        <v>178</v>
      </c>
      <c r="AU66" s="135">
        <v>164</v>
      </c>
      <c r="AV66" s="135">
        <v>178</v>
      </c>
      <c r="AW66" s="135">
        <v>233</v>
      </c>
      <c r="AX66" s="135">
        <v>203</v>
      </c>
      <c r="AY66" s="135">
        <v>186</v>
      </c>
      <c r="AZ66" s="135">
        <v>198</v>
      </c>
      <c r="BA66" s="135">
        <v>172</v>
      </c>
      <c r="BB66" s="135">
        <v>144</v>
      </c>
      <c r="BC66" s="135">
        <v>110</v>
      </c>
      <c r="BD66" s="135">
        <v>100</v>
      </c>
      <c r="BE66" s="135">
        <v>108</v>
      </c>
      <c r="BF66" s="135">
        <v>122</v>
      </c>
      <c r="BJ66" s="500"/>
      <c r="BK66" s="136" t="s">
        <v>34</v>
      </c>
      <c r="BL66" s="135">
        <v>964</v>
      </c>
      <c r="BM66" s="135">
        <v>716</v>
      </c>
      <c r="BN66" s="135">
        <v>727</v>
      </c>
      <c r="BO66" s="135">
        <v>673</v>
      </c>
      <c r="BP66" s="135">
        <v>764</v>
      </c>
      <c r="BQ66" s="135">
        <v>824</v>
      </c>
      <c r="BR66" s="135">
        <v>741</v>
      </c>
      <c r="BS66" s="135">
        <v>655</v>
      </c>
      <c r="BT66" s="135">
        <v>642</v>
      </c>
      <c r="BU66" s="135">
        <v>610</v>
      </c>
      <c r="BV66" s="135">
        <v>566</v>
      </c>
      <c r="BW66" s="135">
        <v>504</v>
      </c>
      <c r="BX66" s="135">
        <v>574</v>
      </c>
      <c r="BY66" s="135">
        <v>664</v>
      </c>
      <c r="BZ66" s="135">
        <v>659</v>
      </c>
    </row>
    <row r="67" spans="2:78">
      <c r="C67" s="129"/>
      <c r="D67" s="129"/>
      <c r="E67" s="129"/>
      <c r="S67" s="93"/>
      <c r="W67" s="316"/>
      <c r="X67" s="129"/>
      <c r="Y67" s="129"/>
      <c r="Z67" s="129"/>
      <c r="AA67" s="316"/>
      <c r="AB67" s="316"/>
      <c r="AC67" s="316"/>
      <c r="AD67" s="316"/>
      <c r="AE67" s="316"/>
      <c r="AF67" s="316"/>
      <c r="AG67" s="316"/>
      <c r="AH67" s="316"/>
      <c r="AI67" s="316"/>
      <c r="AJ67" s="316"/>
      <c r="AK67" s="261"/>
      <c r="AL67" s="316"/>
      <c r="AM67" s="316"/>
      <c r="AN67" s="316"/>
      <c r="AO67" s="316"/>
      <c r="AP67" s="500"/>
      <c r="AQ67" s="129" t="s">
        <v>36</v>
      </c>
      <c r="AR67" s="135">
        <v>98</v>
      </c>
      <c r="AS67" s="135">
        <v>97</v>
      </c>
      <c r="AT67" s="135">
        <v>115</v>
      </c>
      <c r="AU67" s="135">
        <v>122</v>
      </c>
      <c r="AV67" s="135">
        <v>103</v>
      </c>
      <c r="AW67" s="135">
        <v>128</v>
      </c>
      <c r="AX67" s="135">
        <v>144</v>
      </c>
      <c r="AY67" s="135">
        <v>147</v>
      </c>
      <c r="AZ67" s="135">
        <v>145</v>
      </c>
      <c r="BA67" s="135">
        <v>158</v>
      </c>
      <c r="BB67" s="135">
        <v>172</v>
      </c>
      <c r="BC67" s="135">
        <v>126</v>
      </c>
      <c r="BD67" s="135">
        <v>104</v>
      </c>
      <c r="BE67" s="135">
        <v>111</v>
      </c>
      <c r="BF67" s="135">
        <v>95</v>
      </c>
      <c r="BJ67" s="500"/>
      <c r="BK67" s="136" t="s">
        <v>36</v>
      </c>
      <c r="BL67" s="135">
        <v>337</v>
      </c>
      <c r="BM67" s="135">
        <v>334</v>
      </c>
      <c r="BN67" s="135">
        <v>344</v>
      </c>
      <c r="BO67" s="135">
        <v>337</v>
      </c>
      <c r="BP67" s="135">
        <v>326</v>
      </c>
      <c r="BQ67" s="135">
        <v>370</v>
      </c>
      <c r="BR67" s="135">
        <v>359</v>
      </c>
      <c r="BS67" s="135">
        <v>369</v>
      </c>
      <c r="BT67" s="135">
        <v>360</v>
      </c>
      <c r="BU67" s="135">
        <v>390</v>
      </c>
      <c r="BV67" s="135">
        <v>422</v>
      </c>
      <c r="BW67" s="135">
        <v>344</v>
      </c>
      <c r="BX67" s="135">
        <v>315</v>
      </c>
      <c r="BY67" s="135">
        <v>403</v>
      </c>
      <c r="BZ67" s="135">
        <v>384</v>
      </c>
    </row>
    <row r="68" spans="2:78">
      <c r="C68" s="129"/>
      <c r="D68" s="129"/>
      <c r="E68" s="129"/>
      <c r="F68" s="310" t="s">
        <v>14</v>
      </c>
      <c r="S68" s="93"/>
      <c r="W68" s="316"/>
      <c r="X68" s="129"/>
      <c r="Y68" s="129"/>
      <c r="Z68" s="129"/>
      <c r="AA68" s="316"/>
      <c r="AB68" s="316"/>
      <c r="AC68" s="316"/>
      <c r="AD68" s="316"/>
      <c r="AE68" s="316"/>
      <c r="AF68" s="316"/>
      <c r="AG68" s="316"/>
      <c r="AH68" s="316"/>
      <c r="AI68" s="316"/>
      <c r="AJ68" s="316"/>
      <c r="AK68" s="261"/>
      <c r="AL68" s="316"/>
      <c r="AM68" s="316"/>
      <c r="AN68" s="316"/>
      <c r="AO68" s="316"/>
      <c r="AP68" s="500"/>
      <c r="AQ68" s="129" t="s">
        <v>150</v>
      </c>
      <c r="AR68" s="132">
        <v>0</v>
      </c>
      <c r="AS68" s="132">
        <v>0</v>
      </c>
      <c r="AT68" s="132">
        <v>0</v>
      </c>
      <c r="AU68" s="132">
        <v>0</v>
      </c>
      <c r="AV68" s="132">
        <v>0</v>
      </c>
      <c r="AW68" s="132">
        <v>0</v>
      </c>
      <c r="AX68" s="132">
        <v>0</v>
      </c>
      <c r="AY68" s="132">
        <v>0</v>
      </c>
      <c r="AZ68" s="132">
        <v>0</v>
      </c>
      <c r="BA68" s="135">
        <v>0</v>
      </c>
      <c r="BB68" s="135">
        <v>0</v>
      </c>
      <c r="BC68" s="135">
        <v>12</v>
      </c>
      <c r="BD68" s="135">
        <v>13</v>
      </c>
      <c r="BE68" s="135">
        <v>10</v>
      </c>
      <c r="BF68" s="135">
        <v>2</v>
      </c>
      <c r="BJ68" s="500"/>
      <c r="BK68" s="129" t="s">
        <v>150</v>
      </c>
      <c r="BL68" s="132">
        <v>0</v>
      </c>
      <c r="BM68" s="132">
        <v>0</v>
      </c>
      <c r="BN68" s="132">
        <v>0</v>
      </c>
      <c r="BO68" s="132">
        <v>0</v>
      </c>
      <c r="BP68" s="132">
        <v>0</v>
      </c>
      <c r="BQ68" s="132">
        <v>0</v>
      </c>
      <c r="BR68" s="132">
        <v>0</v>
      </c>
      <c r="BS68" s="132">
        <v>0</v>
      </c>
      <c r="BT68" s="132">
        <v>0</v>
      </c>
      <c r="BU68" s="135">
        <v>0</v>
      </c>
      <c r="BV68" s="135">
        <v>0</v>
      </c>
      <c r="BW68" s="135">
        <v>35</v>
      </c>
      <c r="BX68" s="135">
        <v>29</v>
      </c>
      <c r="BY68" s="135">
        <v>37</v>
      </c>
      <c r="BZ68" s="135">
        <v>25</v>
      </c>
    </row>
    <row r="69" spans="2:78">
      <c r="C69" s="129"/>
      <c r="D69" s="129"/>
      <c r="E69" s="129"/>
      <c r="S69" s="93"/>
      <c r="U69" s="126"/>
      <c r="W69" s="316"/>
      <c r="X69" s="129"/>
      <c r="Y69" s="129"/>
      <c r="Z69" s="129"/>
      <c r="AA69" s="316"/>
      <c r="AB69" s="316"/>
      <c r="AC69" s="316"/>
      <c r="AD69" s="316"/>
      <c r="AE69" s="316"/>
      <c r="AF69" s="316"/>
      <c r="AG69" s="316"/>
      <c r="AH69" s="316"/>
      <c r="AI69" s="316"/>
      <c r="AJ69" s="316"/>
      <c r="AK69" s="261"/>
      <c r="AL69" s="316"/>
      <c r="AM69" s="316"/>
      <c r="AN69" s="316"/>
      <c r="AO69" s="316"/>
      <c r="AP69" s="500"/>
      <c r="AQ69" s="129" t="s">
        <v>37</v>
      </c>
      <c r="AR69" s="135">
        <v>2</v>
      </c>
      <c r="AS69" s="135">
        <v>4</v>
      </c>
      <c r="AT69" s="135">
        <v>2</v>
      </c>
      <c r="AU69" s="135">
        <v>1</v>
      </c>
      <c r="AV69" s="135">
        <v>7</v>
      </c>
      <c r="AW69" s="135">
        <v>10</v>
      </c>
      <c r="AX69" s="135">
        <v>5</v>
      </c>
      <c r="AY69" s="135">
        <v>12</v>
      </c>
      <c r="AZ69" s="135">
        <v>12</v>
      </c>
      <c r="BA69" s="135">
        <v>8</v>
      </c>
      <c r="BB69" s="135">
        <v>7</v>
      </c>
      <c r="BC69" s="135">
        <v>13</v>
      </c>
      <c r="BD69" s="135">
        <v>7</v>
      </c>
      <c r="BE69" s="135">
        <v>10</v>
      </c>
      <c r="BF69" s="135">
        <v>9</v>
      </c>
      <c r="BJ69" s="500"/>
      <c r="BK69" s="136" t="s">
        <v>37</v>
      </c>
      <c r="BL69" s="135">
        <v>22</v>
      </c>
      <c r="BM69" s="135">
        <v>26</v>
      </c>
      <c r="BN69" s="135">
        <v>5</v>
      </c>
      <c r="BO69" s="135">
        <v>6</v>
      </c>
      <c r="BP69" s="135">
        <v>28</v>
      </c>
      <c r="BQ69" s="135">
        <v>32</v>
      </c>
      <c r="BR69" s="135">
        <v>24</v>
      </c>
      <c r="BS69" s="135">
        <v>30</v>
      </c>
      <c r="BT69" s="135">
        <v>30</v>
      </c>
      <c r="BU69" s="135">
        <v>27</v>
      </c>
      <c r="BV69" s="135">
        <v>33</v>
      </c>
      <c r="BW69" s="135">
        <v>34</v>
      </c>
      <c r="BX69" s="135">
        <v>35</v>
      </c>
      <c r="BY69" s="135">
        <v>33</v>
      </c>
      <c r="BZ69" s="135">
        <v>20</v>
      </c>
    </row>
    <row r="70" spans="2:78" ht="18" customHeight="1">
      <c r="C70" s="129"/>
      <c r="D70" s="129"/>
      <c r="E70" s="129"/>
      <c r="S70" s="93"/>
      <c r="U70" s="131"/>
      <c r="W70" s="316"/>
      <c r="X70" s="129"/>
      <c r="Y70" s="129"/>
      <c r="Z70" s="129"/>
      <c r="AA70" s="316"/>
      <c r="AB70" s="316"/>
      <c r="AC70" s="316"/>
      <c r="AD70" s="316"/>
      <c r="AE70" s="316"/>
      <c r="AF70" s="316"/>
      <c r="AG70" s="316"/>
      <c r="AH70" s="316"/>
      <c r="AI70" s="316"/>
      <c r="AJ70" s="316"/>
      <c r="AK70" s="261"/>
      <c r="AL70" s="316"/>
      <c r="AM70" s="316"/>
      <c r="AN70" s="316"/>
      <c r="AO70" s="316"/>
      <c r="AP70" s="501"/>
      <c r="AQ70" s="140" t="s">
        <v>38</v>
      </c>
      <c r="AR70" s="138">
        <v>0</v>
      </c>
      <c r="AS70" s="138">
        <v>0</v>
      </c>
      <c r="AT70" s="139">
        <v>0</v>
      </c>
      <c r="AU70" s="138">
        <v>7</v>
      </c>
      <c r="AV70" s="138">
        <v>0</v>
      </c>
      <c r="AW70" s="139">
        <v>0</v>
      </c>
      <c r="AX70" s="139">
        <v>2</v>
      </c>
      <c r="AY70" s="139">
        <v>0</v>
      </c>
      <c r="AZ70" s="139">
        <v>0</v>
      </c>
      <c r="BA70" s="139">
        <v>8</v>
      </c>
      <c r="BB70" s="139">
        <v>10</v>
      </c>
      <c r="BC70" s="139">
        <v>16</v>
      </c>
      <c r="BD70" s="139">
        <v>17</v>
      </c>
      <c r="BE70" s="139">
        <v>7</v>
      </c>
      <c r="BF70" s="139">
        <v>12</v>
      </c>
      <c r="BJ70" s="501"/>
      <c r="BK70" s="137" t="s">
        <v>38</v>
      </c>
      <c r="BL70" s="138">
        <v>1</v>
      </c>
      <c r="BM70" s="138">
        <v>2</v>
      </c>
      <c r="BN70" s="139">
        <v>0</v>
      </c>
      <c r="BO70" s="138">
        <v>15</v>
      </c>
      <c r="BP70" s="138">
        <v>3</v>
      </c>
      <c r="BQ70" s="139">
        <v>0</v>
      </c>
      <c r="BR70" s="139">
        <v>2</v>
      </c>
      <c r="BS70" s="139">
        <v>0</v>
      </c>
      <c r="BT70" s="139">
        <v>0</v>
      </c>
      <c r="BU70" s="139">
        <v>41</v>
      </c>
      <c r="BV70" s="139">
        <v>41</v>
      </c>
      <c r="BW70" s="139">
        <v>64</v>
      </c>
      <c r="BX70" s="139">
        <v>60</v>
      </c>
      <c r="BY70" s="139">
        <v>48</v>
      </c>
      <c r="BZ70" s="139">
        <v>51</v>
      </c>
    </row>
    <row r="71" spans="2:78">
      <c r="C71" s="316"/>
      <c r="D71" s="316"/>
      <c r="E71" s="316"/>
      <c r="S71" s="93"/>
      <c r="T71" s="126"/>
      <c r="U71" s="131"/>
      <c r="W71" s="316"/>
      <c r="X71" s="316"/>
      <c r="Y71" s="316"/>
      <c r="Z71" s="316"/>
      <c r="AA71" s="316"/>
      <c r="AB71" s="316"/>
      <c r="AC71" s="316"/>
      <c r="AD71" s="316"/>
      <c r="AE71" s="316"/>
      <c r="AF71" s="316"/>
      <c r="AG71" s="316"/>
      <c r="AH71" s="316"/>
      <c r="AI71" s="316"/>
      <c r="AJ71" s="316"/>
      <c r="AK71" s="261"/>
      <c r="AL71" s="316"/>
      <c r="AM71" s="316"/>
      <c r="AN71" s="316"/>
      <c r="AO71" s="316"/>
      <c r="AP71" s="184"/>
      <c r="AR71" s="316"/>
      <c r="AS71" s="316"/>
      <c r="AT71" s="316"/>
      <c r="BB71" s="262"/>
      <c r="BK71" s="316"/>
      <c r="BL71" s="316"/>
      <c r="BM71" s="316"/>
      <c r="BN71" s="316"/>
      <c r="BO71" s="316"/>
      <c r="BP71" s="316"/>
      <c r="BQ71" s="316"/>
      <c r="BR71" s="316"/>
      <c r="BS71" s="316"/>
      <c r="BT71" s="316"/>
      <c r="BU71" s="316"/>
      <c r="BV71" s="316"/>
      <c r="BW71" s="316"/>
      <c r="BX71" s="316"/>
      <c r="BY71" s="261"/>
      <c r="BZ71" s="261"/>
    </row>
    <row r="72" spans="2:78">
      <c r="B72" s="124" t="s">
        <v>23</v>
      </c>
      <c r="C72" s="125" t="s">
        <v>124</v>
      </c>
      <c r="D72" s="125" t="s">
        <v>123</v>
      </c>
      <c r="E72" s="125" t="s">
        <v>122</v>
      </c>
      <c r="F72" s="124" t="s">
        <v>49</v>
      </c>
      <c r="G72" s="124" t="s">
        <v>48</v>
      </c>
      <c r="H72" s="124" t="s">
        <v>47</v>
      </c>
      <c r="I72" s="124" t="s">
        <v>46</v>
      </c>
      <c r="J72" s="124" t="s">
        <v>45</v>
      </c>
      <c r="K72" s="124" t="s">
        <v>44</v>
      </c>
      <c r="L72" s="124" t="s">
        <v>43</v>
      </c>
      <c r="M72" s="124" t="s">
        <v>96</v>
      </c>
      <c r="N72" s="124" t="s">
        <v>69</v>
      </c>
      <c r="O72" s="124" t="s">
        <v>77</v>
      </c>
      <c r="P72" s="124" t="s">
        <v>149</v>
      </c>
      <c r="Q72" s="124" t="str">
        <f>Q49</f>
        <v>2018-19</v>
      </c>
      <c r="R72" s="126"/>
      <c r="S72" s="87" t="s">
        <v>112</v>
      </c>
      <c r="T72" s="131"/>
      <c r="U72" s="131"/>
      <c r="W72" s="128" t="s">
        <v>23</v>
      </c>
      <c r="X72" s="128" t="s">
        <v>124</v>
      </c>
      <c r="Y72" s="128" t="s">
        <v>123</v>
      </c>
      <c r="Z72" s="128" t="s">
        <v>122</v>
      </c>
      <c r="AA72" s="128" t="s">
        <v>49</v>
      </c>
      <c r="AB72" s="128" t="s">
        <v>48</v>
      </c>
      <c r="AC72" s="128" t="s">
        <v>47</v>
      </c>
      <c r="AD72" s="128" t="s">
        <v>46</v>
      </c>
      <c r="AE72" s="128" t="s">
        <v>45</v>
      </c>
      <c r="AF72" s="128" t="s">
        <v>44</v>
      </c>
      <c r="AG72" s="128" t="s">
        <v>43</v>
      </c>
      <c r="AH72" s="128" t="s">
        <v>96</v>
      </c>
      <c r="AI72" s="128" t="s">
        <v>69</v>
      </c>
      <c r="AJ72" s="128" t="s">
        <v>77</v>
      </c>
      <c r="AK72" s="128" t="s">
        <v>149</v>
      </c>
      <c r="AL72" s="128" t="str">
        <f>AL49</f>
        <v>2018-19</v>
      </c>
      <c r="AM72" s="125"/>
      <c r="AN72" s="316"/>
      <c r="AO72" s="316"/>
      <c r="AP72" s="184"/>
      <c r="AQ72" s="125" t="s">
        <v>23</v>
      </c>
      <c r="AR72" s="125" t="s">
        <v>124</v>
      </c>
      <c r="AS72" s="125" t="s">
        <v>123</v>
      </c>
      <c r="AT72" s="125" t="s">
        <v>122</v>
      </c>
      <c r="AU72" s="125" t="s">
        <v>49</v>
      </c>
      <c r="AV72" s="125" t="s">
        <v>48</v>
      </c>
      <c r="AW72" s="125" t="s">
        <v>47</v>
      </c>
      <c r="AX72" s="125" t="s">
        <v>46</v>
      </c>
      <c r="AY72" s="125" t="s">
        <v>45</v>
      </c>
      <c r="AZ72" s="125" t="s">
        <v>44</v>
      </c>
      <c r="BA72" s="125" t="s">
        <v>43</v>
      </c>
      <c r="BB72" s="125" t="s">
        <v>96</v>
      </c>
      <c r="BC72" s="128" t="s">
        <v>69</v>
      </c>
      <c r="BD72" s="128" t="s">
        <v>77</v>
      </c>
      <c r="BE72" s="128" t="s">
        <v>149</v>
      </c>
      <c r="BF72" s="128" t="str">
        <f>BF49</f>
        <v>2018-19</v>
      </c>
      <c r="BK72" s="125" t="s">
        <v>23</v>
      </c>
      <c r="BL72" s="125" t="s">
        <v>124</v>
      </c>
      <c r="BM72" s="125" t="s">
        <v>123</v>
      </c>
      <c r="BN72" s="125" t="s">
        <v>122</v>
      </c>
      <c r="BO72" s="125" t="s">
        <v>49</v>
      </c>
      <c r="BP72" s="125" t="s">
        <v>48</v>
      </c>
      <c r="BQ72" s="125" t="s">
        <v>47</v>
      </c>
      <c r="BR72" s="125" t="s">
        <v>46</v>
      </c>
      <c r="BS72" s="125" t="s">
        <v>45</v>
      </c>
      <c r="BT72" s="125" t="s">
        <v>44</v>
      </c>
      <c r="BU72" s="125" t="s">
        <v>43</v>
      </c>
      <c r="BV72" s="125" t="s">
        <v>96</v>
      </c>
      <c r="BW72" s="125" t="s">
        <v>69</v>
      </c>
      <c r="BX72" s="125" t="s">
        <v>77</v>
      </c>
      <c r="BY72" s="125" t="s">
        <v>149</v>
      </c>
      <c r="BZ72" s="125" t="str">
        <f>BZ3</f>
        <v>2018-19</v>
      </c>
    </row>
    <row r="73" spans="2:78">
      <c r="B73" s="129" t="s">
        <v>33</v>
      </c>
      <c r="C73" s="130">
        <f t="shared" ref="C73:Q75" si="18">X73+AR73*$U$6+AR80*$U$8+AR87*$U$10</f>
        <v>1897.6</v>
      </c>
      <c r="D73" s="130">
        <f t="shared" si="18"/>
        <v>2023</v>
      </c>
      <c r="E73" s="130">
        <f t="shared" si="18"/>
        <v>1931.2</v>
      </c>
      <c r="F73" s="130">
        <f t="shared" si="18"/>
        <v>1952.6000000000001</v>
      </c>
      <c r="G73" s="130">
        <f t="shared" si="18"/>
        <v>2293</v>
      </c>
      <c r="H73" s="130">
        <f t="shared" si="18"/>
        <v>3134</v>
      </c>
      <c r="I73" s="130">
        <f t="shared" si="18"/>
        <v>2121</v>
      </c>
      <c r="J73" s="130">
        <f t="shared" si="18"/>
        <v>1954.8</v>
      </c>
      <c r="K73" s="130">
        <f t="shared" si="18"/>
        <v>1735.4</v>
      </c>
      <c r="L73" s="130">
        <f t="shared" si="18"/>
        <v>1495.2</v>
      </c>
      <c r="M73" s="130">
        <f t="shared" si="18"/>
        <v>1328</v>
      </c>
      <c r="N73" s="130">
        <f t="shared" si="18"/>
        <v>1335.4</v>
      </c>
      <c r="O73" s="130">
        <f t="shared" si="18"/>
        <v>1357.2</v>
      </c>
      <c r="P73" s="130">
        <f t="shared" si="18"/>
        <v>1591.6</v>
      </c>
      <c r="Q73" s="130">
        <f t="shared" si="18"/>
        <v>1387.2</v>
      </c>
      <c r="R73" s="131"/>
      <c r="S73" s="338">
        <v>439.6637346376823</v>
      </c>
      <c r="T73" s="131"/>
      <c r="U73" s="131"/>
      <c r="W73" s="129" t="s">
        <v>33</v>
      </c>
      <c r="X73" s="132">
        <v>970</v>
      </c>
      <c r="Y73" s="132">
        <v>1047</v>
      </c>
      <c r="Z73" s="132">
        <v>1008</v>
      </c>
      <c r="AA73" s="132">
        <v>1036</v>
      </c>
      <c r="AB73" s="132">
        <v>1208</v>
      </c>
      <c r="AC73" s="132">
        <v>1611</v>
      </c>
      <c r="AD73" s="132">
        <v>1122</v>
      </c>
      <c r="AE73" s="132">
        <v>1039</v>
      </c>
      <c r="AF73" s="132">
        <v>959</v>
      </c>
      <c r="AG73" s="132">
        <v>834</v>
      </c>
      <c r="AH73" s="132">
        <v>768</v>
      </c>
      <c r="AI73" s="132">
        <v>768</v>
      </c>
      <c r="AJ73" s="132">
        <v>779</v>
      </c>
      <c r="AK73" s="132">
        <v>948</v>
      </c>
      <c r="AL73" s="132">
        <v>780</v>
      </c>
      <c r="AM73" s="132"/>
      <c r="AN73" s="316"/>
      <c r="AO73" s="316"/>
      <c r="AP73" s="502" t="s">
        <v>99</v>
      </c>
      <c r="AQ73" s="368" t="s">
        <v>33</v>
      </c>
      <c r="AR73" s="134">
        <v>246</v>
      </c>
      <c r="AS73" s="134">
        <v>266</v>
      </c>
      <c r="AT73" s="134">
        <v>258</v>
      </c>
      <c r="AU73" s="134">
        <v>319</v>
      </c>
      <c r="AV73" s="134">
        <v>300</v>
      </c>
      <c r="AW73" s="134">
        <v>362</v>
      </c>
      <c r="AX73" s="134">
        <v>295</v>
      </c>
      <c r="AY73" s="134">
        <v>287</v>
      </c>
      <c r="AZ73" s="134">
        <v>254</v>
      </c>
      <c r="BA73" s="134">
        <v>271</v>
      </c>
      <c r="BB73" s="134">
        <v>264</v>
      </c>
      <c r="BC73" s="134">
        <v>289</v>
      </c>
      <c r="BD73" s="134">
        <v>280</v>
      </c>
      <c r="BE73" s="134">
        <v>327</v>
      </c>
      <c r="BF73" s="134">
        <v>248</v>
      </c>
      <c r="BJ73" s="503" t="s">
        <v>51</v>
      </c>
      <c r="BK73" s="133" t="s">
        <v>33</v>
      </c>
      <c r="BL73" s="134">
        <v>298</v>
      </c>
      <c r="BM73" s="134">
        <v>316</v>
      </c>
      <c r="BN73" s="134">
        <v>279</v>
      </c>
      <c r="BO73" s="134">
        <v>251</v>
      </c>
      <c r="BP73" s="134">
        <v>336</v>
      </c>
      <c r="BQ73" s="134">
        <v>525</v>
      </c>
      <c r="BR73" s="134">
        <v>331</v>
      </c>
      <c r="BS73" s="134">
        <v>327</v>
      </c>
      <c r="BT73" s="134">
        <v>253</v>
      </c>
      <c r="BU73" s="134">
        <v>152</v>
      </c>
      <c r="BV73" s="134">
        <v>93</v>
      </c>
      <c r="BW73" s="134">
        <v>99</v>
      </c>
      <c r="BX73" s="134">
        <v>101</v>
      </c>
      <c r="BY73" s="134">
        <v>110</v>
      </c>
      <c r="BZ73" s="134">
        <v>197</v>
      </c>
    </row>
    <row r="74" spans="2:78">
      <c r="B74" s="129" t="s">
        <v>9</v>
      </c>
      <c r="C74" s="131">
        <f t="shared" si="18"/>
        <v>1408</v>
      </c>
      <c r="D74" s="131">
        <f t="shared" si="18"/>
        <v>1389</v>
      </c>
      <c r="E74" s="131">
        <f t="shared" si="18"/>
        <v>1438.4</v>
      </c>
      <c r="F74" s="131">
        <f t="shared" si="18"/>
        <v>1262.8</v>
      </c>
      <c r="G74" s="131">
        <f t="shared" si="18"/>
        <v>1404.8</v>
      </c>
      <c r="H74" s="131">
        <f t="shared" si="18"/>
        <v>2028</v>
      </c>
      <c r="I74" s="131">
        <f t="shared" si="18"/>
        <v>1379.8</v>
      </c>
      <c r="J74" s="131">
        <f t="shared" si="18"/>
        <v>1501.4</v>
      </c>
      <c r="K74" s="131">
        <f t="shared" si="18"/>
        <v>1208.5999999999999</v>
      </c>
      <c r="L74" s="131">
        <f t="shared" si="18"/>
        <v>1024.5999999999999</v>
      </c>
      <c r="M74" s="131">
        <f t="shared" si="18"/>
        <v>911.80000000000007</v>
      </c>
      <c r="N74" s="131">
        <f t="shared" si="18"/>
        <v>936.80000000000007</v>
      </c>
      <c r="O74" s="131">
        <f t="shared" si="18"/>
        <v>887.8</v>
      </c>
      <c r="P74" s="131">
        <f t="shared" si="18"/>
        <v>946.4</v>
      </c>
      <c r="Q74" s="131">
        <f t="shared" si="18"/>
        <v>1020.2</v>
      </c>
      <c r="R74" s="131"/>
      <c r="S74" s="338">
        <v>260.4994561734573</v>
      </c>
      <c r="T74" s="131"/>
      <c r="U74" s="131"/>
      <c r="W74" s="129" t="s">
        <v>9</v>
      </c>
      <c r="X74" s="132">
        <v>714</v>
      </c>
      <c r="Y74" s="132">
        <v>719</v>
      </c>
      <c r="Z74" s="132">
        <v>736</v>
      </c>
      <c r="AA74" s="132">
        <v>658</v>
      </c>
      <c r="AB74" s="132">
        <v>732</v>
      </c>
      <c r="AC74" s="132">
        <v>1028</v>
      </c>
      <c r="AD74" s="132">
        <v>707</v>
      </c>
      <c r="AE74" s="132">
        <v>780</v>
      </c>
      <c r="AF74" s="132">
        <v>625</v>
      </c>
      <c r="AG74" s="132">
        <v>539</v>
      </c>
      <c r="AH74" s="132">
        <v>489</v>
      </c>
      <c r="AI74" s="132">
        <v>514</v>
      </c>
      <c r="AJ74" s="132">
        <v>479</v>
      </c>
      <c r="AK74" s="132">
        <v>523</v>
      </c>
      <c r="AL74" s="132">
        <v>569</v>
      </c>
      <c r="AM74" s="132"/>
      <c r="AN74" s="316"/>
      <c r="AO74" s="316"/>
      <c r="AP74" s="500"/>
      <c r="AQ74" s="129" t="s">
        <v>9</v>
      </c>
      <c r="AR74" s="135">
        <v>173</v>
      </c>
      <c r="AS74" s="135">
        <v>181</v>
      </c>
      <c r="AT74" s="135">
        <v>188</v>
      </c>
      <c r="AU74" s="135">
        <v>176</v>
      </c>
      <c r="AV74" s="135">
        <v>192</v>
      </c>
      <c r="AW74" s="135">
        <v>217</v>
      </c>
      <c r="AX74" s="135">
        <v>161</v>
      </c>
      <c r="AY74" s="135">
        <v>184</v>
      </c>
      <c r="AZ74" s="135">
        <v>128</v>
      </c>
      <c r="BA74" s="135">
        <v>151</v>
      </c>
      <c r="BB74" s="135">
        <v>157</v>
      </c>
      <c r="BC74" s="135">
        <v>169</v>
      </c>
      <c r="BD74" s="135">
        <v>161</v>
      </c>
      <c r="BE74" s="135">
        <v>183</v>
      </c>
      <c r="BF74" s="135">
        <v>174</v>
      </c>
      <c r="BJ74" s="504"/>
      <c r="BK74" s="136" t="s">
        <v>9</v>
      </c>
      <c r="BL74" s="135">
        <v>257</v>
      </c>
      <c r="BM74" s="135">
        <v>228</v>
      </c>
      <c r="BN74" s="135">
        <v>251</v>
      </c>
      <c r="BO74" s="135">
        <v>191</v>
      </c>
      <c r="BP74" s="135">
        <v>219</v>
      </c>
      <c r="BQ74" s="135">
        <v>389</v>
      </c>
      <c r="BR74" s="135">
        <v>277</v>
      </c>
      <c r="BS74" s="135">
        <v>277</v>
      </c>
      <c r="BT74" s="135">
        <v>253</v>
      </c>
      <c r="BU74" s="135">
        <v>162</v>
      </c>
      <c r="BV74" s="135">
        <v>98</v>
      </c>
      <c r="BW74" s="135">
        <v>95</v>
      </c>
      <c r="BX74" s="135">
        <v>107</v>
      </c>
      <c r="BY74" s="135">
        <v>106</v>
      </c>
      <c r="BZ74" s="135">
        <v>158</v>
      </c>
    </row>
    <row r="75" spans="2:78">
      <c r="B75" s="129" t="s">
        <v>34</v>
      </c>
      <c r="C75" s="131">
        <f t="shared" si="18"/>
        <v>1377.4</v>
      </c>
      <c r="D75" s="131">
        <f t="shared" si="18"/>
        <v>1036.8</v>
      </c>
      <c r="E75" s="131">
        <f t="shared" si="18"/>
        <v>1010.2</v>
      </c>
      <c r="F75" s="131">
        <f t="shared" si="18"/>
        <v>1000.5999999999999</v>
      </c>
      <c r="G75" s="131">
        <f t="shared" si="18"/>
        <v>977.4</v>
      </c>
      <c r="H75" s="131">
        <f t="shared" si="18"/>
        <v>1192.4000000000001</v>
      </c>
      <c r="I75" s="131">
        <f t="shared" si="18"/>
        <v>1043.4000000000001</v>
      </c>
      <c r="J75" s="131">
        <f t="shared" si="18"/>
        <v>1068.5999999999999</v>
      </c>
      <c r="K75" s="131">
        <f t="shared" si="18"/>
        <v>1059.2</v>
      </c>
      <c r="L75" s="131">
        <f t="shared" si="18"/>
        <v>885.4</v>
      </c>
      <c r="M75" s="131">
        <f t="shared" si="18"/>
        <v>825.80000000000007</v>
      </c>
      <c r="N75" s="131">
        <f t="shared" si="18"/>
        <v>728.6</v>
      </c>
      <c r="O75" s="131">
        <f t="shared" si="18"/>
        <v>710.4</v>
      </c>
      <c r="P75" s="131">
        <f t="shared" si="18"/>
        <v>724.8</v>
      </c>
      <c r="Q75" s="131">
        <f t="shared" si="18"/>
        <v>882.6</v>
      </c>
      <c r="R75" s="131"/>
      <c r="S75" s="338">
        <v>135.42670178202007</v>
      </c>
      <c r="T75" s="131"/>
      <c r="U75" s="131"/>
      <c r="W75" s="129" t="s">
        <v>34</v>
      </c>
      <c r="X75" s="132">
        <v>712</v>
      </c>
      <c r="Y75" s="132">
        <v>533</v>
      </c>
      <c r="Z75" s="132">
        <v>522</v>
      </c>
      <c r="AA75" s="132">
        <v>511</v>
      </c>
      <c r="AB75" s="132">
        <v>502</v>
      </c>
      <c r="AC75" s="132">
        <v>609</v>
      </c>
      <c r="AD75" s="132">
        <v>530</v>
      </c>
      <c r="AE75" s="132">
        <v>542</v>
      </c>
      <c r="AF75" s="132">
        <v>542</v>
      </c>
      <c r="AG75" s="132">
        <v>459</v>
      </c>
      <c r="AH75" s="132">
        <v>440</v>
      </c>
      <c r="AI75" s="132">
        <v>392</v>
      </c>
      <c r="AJ75" s="132">
        <v>387</v>
      </c>
      <c r="AK75" s="132">
        <v>386</v>
      </c>
      <c r="AL75" s="132">
        <v>481</v>
      </c>
      <c r="AM75" s="132"/>
      <c r="AN75" s="316"/>
      <c r="AO75" s="316"/>
      <c r="AP75" s="500"/>
      <c r="AQ75" s="129" t="s">
        <v>34</v>
      </c>
      <c r="AR75" s="135">
        <v>205</v>
      </c>
      <c r="AS75" s="135">
        <v>146</v>
      </c>
      <c r="AT75" s="135">
        <v>132</v>
      </c>
      <c r="AU75" s="135">
        <v>131</v>
      </c>
      <c r="AV75" s="135">
        <v>122</v>
      </c>
      <c r="AW75" s="135">
        <v>133</v>
      </c>
      <c r="AX75" s="135">
        <v>123</v>
      </c>
      <c r="AY75" s="135">
        <v>117</v>
      </c>
      <c r="AZ75" s="135">
        <v>119</v>
      </c>
      <c r="BA75" s="135">
        <v>106</v>
      </c>
      <c r="BB75" s="135">
        <v>124</v>
      </c>
      <c r="BC75" s="135">
        <v>127</v>
      </c>
      <c r="BD75" s="135">
        <v>137</v>
      </c>
      <c r="BE75" s="135">
        <v>115</v>
      </c>
      <c r="BF75" s="135">
        <v>150</v>
      </c>
      <c r="BJ75" s="504"/>
      <c r="BK75" s="136" t="s">
        <v>34</v>
      </c>
      <c r="BL75" s="135">
        <v>253</v>
      </c>
      <c r="BM75" s="135">
        <v>202</v>
      </c>
      <c r="BN75" s="135">
        <v>194</v>
      </c>
      <c r="BO75" s="135">
        <v>204</v>
      </c>
      <c r="BP75" s="135">
        <v>197</v>
      </c>
      <c r="BQ75" s="135">
        <v>252</v>
      </c>
      <c r="BR75" s="135">
        <v>228</v>
      </c>
      <c r="BS75" s="135">
        <v>252</v>
      </c>
      <c r="BT75" s="135">
        <v>232</v>
      </c>
      <c r="BU75" s="135">
        <v>170</v>
      </c>
      <c r="BV75" s="135">
        <v>119</v>
      </c>
      <c r="BW75" s="135">
        <v>102</v>
      </c>
      <c r="BX75" s="135">
        <v>95</v>
      </c>
      <c r="BY75" s="135">
        <v>102</v>
      </c>
      <c r="BZ75" s="135">
        <v>151</v>
      </c>
    </row>
    <row r="76" spans="2:78" ht="18" customHeight="1">
      <c r="B76" s="129" t="s">
        <v>35</v>
      </c>
      <c r="C76" s="131">
        <f t="shared" ref="C76:Q76" si="19">X76</f>
        <v>81</v>
      </c>
      <c r="D76" s="131">
        <f t="shared" si="19"/>
        <v>112</v>
      </c>
      <c r="E76" s="131">
        <f t="shared" si="19"/>
        <v>356</v>
      </c>
      <c r="F76" s="131">
        <f t="shared" si="19"/>
        <v>430</v>
      </c>
      <c r="G76" s="131">
        <f t="shared" si="19"/>
        <v>551</v>
      </c>
      <c r="H76" s="131">
        <f t="shared" si="19"/>
        <v>599</v>
      </c>
      <c r="I76" s="131">
        <f t="shared" si="19"/>
        <v>765</v>
      </c>
      <c r="J76" s="131">
        <f t="shared" si="19"/>
        <v>803</v>
      </c>
      <c r="K76" s="131">
        <f t="shared" si="19"/>
        <v>887</v>
      </c>
      <c r="L76" s="131">
        <f t="shared" si="19"/>
        <v>1025</v>
      </c>
      <c r="M76" s="131">
        <f t="shared" si="19"/>
        <v>981</v>
      </c>
      <c r="N76" s="131">
        <f t="shared" si="19"/>
        <v>1071</v>
      </c>
      <c r="O76" s="131">
        <f t="shared" si="19"/>
        <v>1048</v>
      </c>
      <c r="P76" s="131">
        <f t="shared" si="19"/>
        <v>1096</v>
      </c>
      <c r="Q76" s="131">
        <f t="shared" si="19"/>
        <v>997</v>
      </c>
      <c r="R76" s="131"/>
      <c r="S76" s="338">
        <v>318.76199759555891</v>
      </c>
      <c r="T76" s="131"/>
      <c r="U76" s="131"/>
      <c r="W76" s="129" t="s">
        <v>35</v>
      </c>
      <c r="X76" s="132">
        <v>81</v>
      </c>
      <c r="Y76" s="132">
        <v>112</v>
      </c>
      <c r="Z76" s="132">
        <v>356</v>
      </c>
      <c r="AA76" s="132">
        <v>430</v>
      </c>
      <c r="AB76" s="132">
        <v>551</v>
      </c>
      <c r="AC76" s="132">
        <v>599</v>
      </c>
      <c r="AD76" s="132">
        <v>765</v>
      </c>
      <c r="AE76" s="132">
        <v>803</v>
      </c>
      <c r="AF76" s="132">
        <v>887</v>
      </c>
      <c r="AG76" s="132">
        <v>1025</v>
      </c>
      <c r="AH76" s="132">
        <v>981</v>
      </c>
      <c r="AI76" s="132">
        <v>1071</v>
      </c>
      <c r="AJ76" s="132">
        <v>1048</v>
      </c>
      <c r="AK76" s="132">
        <v>1096</v>
      </c>
      <c r="AL76" s="132">
        <v>997</v>
      </c>
      <c r="AM76" s="132"/>
      <c r="AN76" s="316"/>
      <c r="AO76" s="316"/>
      <c r="AP76" s="500"/>
      <c r="AQ76" s="129" t="s">
        <v>36</v>
      </c>
      <c r="AR76" s="135">
        <v>67</v>
      </c>
      <c r="AS76" s="135">
        <v>62</v>
      </c>
      <c r="AT76" s="135">
        <v>63</v>
      </c>
      <c r="AU76" s="135">
        <v>43</v>
      </c>
      <c r="AV76" s="135">
        <v>62</v>
      </c>
      <c r="AW76" s="135">
        <v>57</v>
      </c>
      <c r="AX76" s="135">
        <v>60</v>
      </c>
      <c r="AY76" s="135">
        <v>56</v>
      </c>
      <c r="AZ76" s="135">
        <v>68</v>
      </c>
      <c r="BA76" s="135">
        <v>68</v>
      </c>
      <c r="BB76" s="135">
        <v>73</v>
      </c>
      <c r="BC76" s="135">
        <v>83</v>
      </c>
      <c r="BD76" s="135">
        <v>84</v>
      </c>
      <c r="BE76" s="135">
        <v>93</v>
      </c>
      <c r="BF76" s="135">
        <v>96</v>
      </c>
      <c r="BJ76" s="504"/>
      <c r="BK76" s="136" t="s">
        <v>36</v>
      </c>
      <c r="BL76" s="135">
        <v>138</v>
      </c>
      <c r="BM76" s="135">
        <v>140</v>
      </c>
      <c r="BN76" s="135">
        <v>118</v>
      </c>
      <c r="BO76" s="135">
        <v>112</v>
      </c>
      <c r="BP76" s="135">
        <v>127</v>
      </c>
      <c r="BQ76" s="135">
        <v>128</v>
      </c>
      <c r="BR76" s="135">
        <v>164</v>
      </c>
      <c r="BS76" s="135">
        <v>173</v>
      </c>
      <c r="BT76" s="135">
        <v>176</v>
      </c>
      <c r="BU76" s="135">
        <v>193</v>
      </c>
      <c r="BV76" s="135">
        <v>183</v>
      </c>
      <c r="BW76" s="135">
        <v>132</v>
      </c>
      <c r="BX76" s="135">
        <v>133</v>
      </c>
      <c r="BY76" s="135">
        <v>149</v>
      </c>
      <c r="BZ76" s="135">
        <v>162</v>
      </c>
    </row>
    <row r="77" spans="2:78">
      <c r="B77" s="129" t="s">
        <v>36</v>
      </c>
      <c r="C77" s="131">
        <f t="shared" ref="C77:Q77" si="20">X77+$U$13*X78+$U$6*(AR76+$U$13*AR77)+$U$8*(AR83+$U$13*AR84)+$U$10*(AR90+$U$13*AR91)</f>
        <v>453.6</v>
      </c>
      <c r="D77" s="131">
        <f t="shared" si="20"/>
        <v>438.20000000000005</v>
      </c>
      <c r="E77" s="131">
        <f t="shared" si="20"/>
        <v>420</v>
      </c>
      <c r="F77" s="131">
        <f t="shared" si="20"/>
        <v>365.59999999999997</v>
      </c>
      <c r="G77" s="131">
        <f t="shared" si="20"/>
        <v>416.20000000000005</v>
      </c>
      <c r="H77" s="131">
        <f t="shared" si="20"/>
        <v>424.40000000000003</v>
      </c>
      <c r="I77" s="131">
        <f t="shared" si="20"/>
        <v>511.8</v>
      </c>
      <c r="J77" s="131">
        <f t="shared" si="20"/>
        <v>556</v>
      </c>
      <c r="K77" s="131">
        <f t="shared" si="20"/>
        <v>587.4</v>
      </c>
      <c r="L77" s="131">
        <f t="shared" si="20"/>
        <v>648.4</v>
      </c>
      <c r="M77" s="131">
        <f t="shared" si="20"/>
        <v>605</v>
      </c>
      <c r="N77" s="131">
        <f t="shared" si="20"/>
        <v>540</v>
      </c>
      <c r="O77" s="131">
        <f t="shared" si="20"/>
        <v>562.4</v>
      </c>
      <c r="P77" s="131">
        <f t="shared" si="20"/>
        <v>645.5</v>
      </c>
      <c r="Q77" s="131">
        <f t="shared" si="20"/>
        <v>681.8</v>
      </c>
      <c r="R77" s="131"/>
      <c r="S77" s="338">
        <v>89.500055865903974</v>
      </c>
      <c r="T77" s="131"/>
      <c r="U77" s="131"/>
      <c r="W77" s="129" t="s">
        <v>36</v>
      </c>
      <c r="X77" s="132">
        <v>235</v>
      </c>
      <c r="Y77" s="132">
        <v>227</v>
      </c>
      <c r="Z77" s="132">
        <v>215</v>
      </c>
      <c r="AA77" s="132">
        <v>187</v>
      </c>
      <c r="AB77" s="132">
        <v>213</v>
      </c>
      <c r="AC77" s="132">
        <v>215</v>
      </c>
      <c r="AD77" s="132">
        <v>260</v>
      </c>
      <c r="AE77" s="132">
        <v>280</v>
      </c>
      <c r="AF77" s="132">
        <v>300</v>
      </c>
      <c r="AG77" s="132">
        <v>326</v>
      </c>
      <c r="AH77" s="132">
        <v>308</v>
      </c>
      <c r="AI77" s="132">
        <v>270</v>
      </c>
      <c r="AJ77" s="132">
        <v>292</v>
      </c>
      <c r="AK77" s="132">
        <v>320</v>
      </c>
      <c r="AL77" s="132">
        <v>352</v>
      </c>
      <c r="AM77" s="132"/>
      <c r="AN77" s="316"/>
      <c r="AO77" s="316"/>
      <c r="AP77" s="500"/>
      <c r="AQ77" s="129" t="s">
        <v>150</v>
      </c>
      <c r="AR77" s="132">
        <v>0</v>
      </c>
      <c r="AS77" s="132">
        <v>0</v>
      </c>
      <c r="AT77" s="132">
        <v>0</v>
      </c>
      <c r="AU77" s="132">
        <v>0</v>
      </c>
      <c r="AV77" s="132">
        <v>0</v>
      </c>
      <c r="AW77" s="132">
        <v>0</v>
      </c>
      <c r="AX77" s="132">
        <v>0</v>
      </c>
      <c r="AY77" s="132">
        <v>0</v>
      </c>
      <c r="AZ77" s="132">
        <v>0</v>
      </c>
      <c r="BA77" s="135">
        <v>0</v>
      </c>
      <c r="BB77" s="135">
        <v>0</v>
      </c>
      <c r="BC77" s="135">
        <v>6</v>
      </c>
      <c r="BD77" s="135">
        <v>2</v>
      </c>
      <c r="BE77" s="135">
        <v>7</v>
      </c>
      <c r="BF77" s="135">
        <v>4</v>
      </c>
      <c r="BJ77" s="504"/>
      <c r="BK77" s="129" t="s">
        <v>150</v>
      </c>
      <c r="BL77" s="132">
        <v>0</v>
      </c>
      <c r="BM77" s="132">
        <v>0</v>
      </c>
      <c r="BN77" s="132">
        <v>0</v>
      </c>
      <c r="BO77" s="132">
        <v>0</v>
      </c>
      <c r="BP77" s="132">
        <v>0</v>
      </c>
      <c r="BQ77" s="132">
        <v>0</v>
      </c>
      <c r="BR77" s="132">
        <v>0</v>
      </c>
      <c r="BS77" s="132">
        <v>0</v>
      </c>
      <c r="BT77" s="132">
        <v>0</v>
      </c>
      <c r="BU77" s="135">
        <v>0</v>
      </c>
      <c r="BV77" s="135">
        <v>0</v>
      </c>
      <c r="BW77" s="135">
        <v>3</v>
      </c>
      <c r="BX77" s="135">
        <v>3</v>
      </c>
      <c r="BY77" s="135">
        <v>13</v>
      </c>
      <c r="BZ77" s="135">
        <v>1</v>
      </c>
    </row>
    <row r="78" spans="2:78">
      <c r="B78" s="129" t="s">
        <v>37</v>
      </c>
      <c r="C78" s="131">
        <f t="shared" ref="C78:Q79" si="21">X79+AR78*$U$6+AR85*$U$8+AR92*$U$10</f>
        <v>21.799999999999997</v>
      </c>
      <c r="D78" s="131">
        <f t="shared" si="21"/>
        <v>16.600000000000001</v>
      </c>
      <c r="E78" s="131">
        <f t="shared" si="21"/>
        <v>23.799999999999997</v>
      </c>
      <c r="F78" s="131">
        <f t="shared" si="21"/>
        <v>0</v>
      </c>
      <c r="G78" s="131">
        <f t="shared" si="21"/>
        <v>0</v>
      </c>
      <c r="H78" s="131">
        <f t="shared" si="21"/>
        <v>0</v>
      </c>
      <c r="I78" s="131">
        <f t="shared" si="21"/>
        <v>30</v>
      </c>
      <c r="J78" s="131">
        <f t="shared" si="21"/>
        <v>62.599999999999994</v>
      </c>
      <c r="K78" s="131">
        <f t="shared" si="21"/>
        <v>50.599999999999994</v>
      </c>
      <c r="L78" s="131">
        <f t="shared" si="21"/>
        <v>67</v>
      </c>
      <c r="M78" s="131">
        <f t="shared" si="21"/>
        <v>42</v>
      </c>
      <c r="N78" s="131">
        <f t="shared" si="21"/>
        <v>42.8</v>
      </c>
      <c r="O78" s="131">
        <f t="shared" si="21"/>
        <v>106.6</v>
      </c>
      <c r="P78" s="131">
        <f t="shared" si="21"/>
        <v>61.8</v>
      </c>
      <c r="Q78" s="131">
        <f t="shared" si="21"/>
        <v>66.2</v>
      </c>
      <c r="R78" s="131"/>
      <c r="S78" s="338">
        <v>25.274748047980395</v>
      </c>
      <c r="T78" s="131"/>
      <c r="U78" s="131"/>
      <c r="W78" s="129" t="s">
        <v>150</v>
      </c>
      <c r="X78" s="132">
        <v>0</v>
      </c>
      <c r="Y78" s="132">
        <v>0</v>
      </c>
      <c r="Z78" s="132">
        <v>0</v>
      </c>
      <c r="AA78" s="132">
        <v>0</v>
      </c>
      <c r="AB78" s="132">
        <v>0</v>
      </c>
      <c r="AC78" s="132">
        <v>0</v>
      </c>
      <c r="AD78" s="132">
        <v>0</v>
      </c>
      <c r="AE78" s="132">
        <v>0</v>
      </c>
      <c r="AF78" s="132">
        <v>0</v>
      </c>
      <c r="AG78" s="132">
        <v>0</v>
      </c>
      <c r="AH78" s="132">
        <v>0</v>
      </c>
      <c r="AI78" s="132">
        <v>14</v>
      </c>
      <c r="AJ78" s="132">
        <v>7</v>
      </c>
      <c r="AK78" s="132">
        <v>39</v>
      </c>
      <c r="AL78" s="132">
        <v>8</v>
      </c>
      <c r="AM78" s="132"/>
      <c r="AN78" s="316"/>
      <c r="AO78" s="316"/>
      <c r="AP78" s="500"/>
      <c r="AQ78" s="129" t="s">
        <v>37</v>
      </c>
      <c r="AR78" s="135">
        <v>4</v>
      </c>
      <c r="AS78" s="135">
        <v>2</v>
      </c>
      <c r="AT78" s="135">
        <v>4</v>
      </c>
      <c r="AU78" s="135">
        <v>0</v>
      </c>
      <c r="AV78" s="135">
        <v>0</v>
      </c>
      <c r="AW78" s="135">
        <v>0</v>
      </c>
      <c r="AX78" s="135">
        <v>5</v>
      </c>
      <c r="AY78" s="135">
        <v>6</v>
      </c>
      <c r="AZ78" s="135">
        <v>6</v>
      </c>
      <c r="BA78" s="135">
        <v>6</v>
      </c>
      <c r="BB78" s="135">
        <v>2</v>
      </c>
      <c r="BC78" s="135">
        <v>6</v>
      </c>
      <c r="BD78" s="135">
        <v>14</v>
      </c>
      <c r="BE78" s="135">
        <v>8</v>
      </c>
      <c r="BF78" s="135">
        <v>5</v>
      </c>
      <c r="BJ78" s="504"/>
      <c r="BK78" s="136" t="s">
        <v>37</v>
      </c>
      <c r="BL78" s="135">
        <v>5</v>
      </c>
      <c r="BM78" s="135">
        <v>6</v>
      </c>
      <c r="BN78" s="135">
        <v>6</v>
      </c>
      <c r="BO78" s="135">
        <v>0</v>
      </c>
      <c r="BP78" s="135">
        <v>0</v>
      </c>
      <c r="BQ78" s="135">
        <v>0</v>
      </c>
      <c r="BR78" s="135">
        <v>11</v>
      </c>
      <c r="BS78" s="135">
        <v>22</v>
      </c>
      <c r="BT78" s="135">
        <v>18</v>
      </c>
      <c r="BU78" s="135">
        <v>24</v>
      </c>
      <c r="BV78" s="135">
        <v>15</v>
      </c>
      <c r="BW78" s="135">
        <v>8</v>
      </c>
      <c r="BX78" s="135">
        <v>38</v>
      </c>
      <c r="BY78" s="135">
        <v>22</v>
      </c>
      <c r="BZ78" s="135">
        <v>27</v>
      </c>
    </row>
    <row r="79" spans="2:78">
      <c r="B79" s="129" t="s">
        <v>38</v>
      </c>
      <c r="C79" s="131">
        <f t="shared" si="21"/>
        <v>31.4</v>
      </c>
      <c r="D79" s="131">
        <f t="shared" si="21"/>
        <v>20</v>
      </c>
      <c r="E79" s="131">
        <f t="shared" si="21"/>
        <v>41.2</v>
      </c>
      <c r="F79" s="131">
        <f t="shared" si="21"/>
        <v>11.399999999999999</v>
      </c>
      <c r="G79" s="131">
        <f t="shared" si="21"/>
        <v>30</v>
      </c>
      <c r="H79" s="131">
        <f t="shared" si="21"/>
        <v>24.799999999999997</v>
      </c>
      <c r="I79" s="131">
        <f t="shared" si="21"/>
        <v>0</v>
      </c>
      <c r="J79" s="131">
        <f t="shared" si="21"/>
        <v>41.4</v>
      </c>
      <c r="K79" s="131">
        <f t="shared" si="21"/>
        <v>43</v>
      </c>
      <c r="L79" s="131">
        <f t="shared" si="21"/>
        <v>39.6</v>
      </c>
      <c r="M79" s="131">
        <f t="shared" si="21"/>
        <v>87.6</v>
      </c>
      <c r="N79" s="131">
        <f t="shared" si="21"/>
        <v>85.6</v>
      </c>
      <c r="O79" s="131">
        <f t="shared" si="21"/>
        <v>67.8</v>
      </c>
      <c r="P79" s="131">
        <f t="shared" si="21"/>
        <v>145.80000000000001</v>
      </c>
      <c r="Q79" s="131">
        <f t="shared" si="21"/>
        <v>164.20000000000002</v>
      </c>
      <c r="R79" s="131"/>
      <c r="S79" s="338">
        <v>14.366024734305128</v>
      </c>
      <c r="T79" s="131"/>
      <c r="U79" s="131"/>
      <c r="W79" s="129" t="s">
        <v>37</v>
      </c>
      <c r="X79" s="132">
        <v>11</v>
      </c>
      <c r="Y79" s="132">
        <v>8</v>
      </c>
      <c r="Z79" s="132">
        <v>12</v>
      </c>
      <c r="AA79" s="132">
        <v>0</v>
      </c>
      <c r="AB79" s="132">
        <v>0</v>
      </c>
      <c r="AC79" s="132">
        <v>0</v>
      </c>
      <c r="AD79" s="132">
        <v>15</v>
      </c>
      <c r="AE79" s="132">
        <v>32</v>
      </c>
      <c r="AF79" s="132">
        <v>26</v>
      </c>
      <c r="AG79" s="132">
        <v>33</v>
      </c>
      <c r="AH79" s="132">
        <v>20</v>
      </c>
      <c r="AI79" s="132">
        <v>23</v>
      </c>
      <c r="AJ79" s="132">
        <v>55</v>
      </c>
      <c r="AK79" s="132">
        <v>31</v>
      </c>
      <c r="AL79" s="132">
        <v>32</v>
      </c>
      <c r="AM79" s="132"/>
      <c r="AN79" s="316"/>
      <c r="AO79" s="316"/>
      <c r="AP79" s="501"/>
      <c r="AQ79" s="140" t="s">
        <v>38</v>
      </c>
      <c r="AR79" s="138">
        <v>1</v>
      </c>
      <c r="AS79" s="138">
        <v>2</v>
      </c>
      <c r="AT79" s="139">
        <v>10</v>
      </c>
      <c r="AU79" s="138">
        <v>4</v>
      </c>
      <c r="AV79" s="138">
        <v>4</v>
      </c>
      <c r="AW79" s="139">
        <v>4</v>
      </c>
      <c r="AX79" s="139">
        <v>0</v>
      </c>
      <c r="AY79" s="139">
        <v>3</v>
      </c>
      <c r="AZ79" s="139">
        <v>4</v>
      </c>
      <c r="BA79" s="139">
        <v>2</v>
      </c>
      <c r="BB79" s="139">
        <v>11</v>
      </c>
      <c r="BC79" s="139">
        <v>15</v>
      </c>
      <c r="BD79" s="139">
        <v>8</v>
      </c>
      <c r="BE79" s="139">
        <v>25</v>
      </c>
      <c r="BF79" s="139">
        <v>21</v>
      </c>
      <c r="BJ79" s="504"/>
      <c r="BK79" s="137" t="s">
        <v>38</v>
      </c>
      <c r="BL79" s="138">
        <v>14</v>
      </c>
      <c r="BM79" s="138">
        <v>9</v>
      </c>
      <c r="BN79" s="139">
        <v>19</v>
      </c>
      <c r="BO79" s="138">
        <v>5</v>
      </c>
      <c r="BP79" s="138">
        <v>14</v>
      </c>
      <c r="BQ79" s="139">
        <v>12</v>
      </c>
      <c r="BR79" s="139">
        <v>0</v>
      </c>
      <c r="BS79" s="139">
        <v>15</v>
      </c>
      <c r="BT79" s="139">
        <v>12</v>
      </c>
      <c r="BU79" s="139">
        <v>13</v>
      </c>
      <c r="BV79" s="139">
        <v>22</v>
      </c>
      <c r="BW79" s="139">
        <v>17</v>
      </c>
      <c r="BX79" s="139">
        <v>20</v>
      </c>
      <c r="BY79" s="139">
        <v>36</v>
      </c>
      <c r="BZ79" s="139">
        <v>46</v>
      </c>
    </row>
    <row r="80" spans="2:78">
      <c r="B80" s="129" t="s">
        <v>39</v>
      </c>
      <c r="C80" s="131">
        <f t="shared" ref="C80:Q83" si="22">X81</f>
        <v>0</v>
      </c>
      <c r="D80" s="131">
        <f t="shared" si="22"/>
        <v>0</v>
      </c>
      <c r="E80" s="131">
        <f t="shared" si="22"/>
        <v>0</v>
      </c>
      <c r="F80" s="131">
        <f t="shared" si="22"/>
        <v>92</v>
      </c>
      <c r="G80" s="131">
        <f t="shared" si="22"/>
        <v>77</v>
      </c>
      <c r="H80" s="131">
        <f t="shared" si="22"/>
        <v>72</v>
      </c>
      <c r="I80" s="131">
        <f t="shared" si="22"/>
        <v>98</v>
      </c>
      <c r="J80" s="131">
        <f t="shared" si="22"/>
        <v>101</v>
      </c>
      <c r="K80" s="131">
        <f t="shared" si="22"/>
        <v>92</v>
      </c>
      <c r="L80" s="131">
        <f t="shared" si="22"/>
        <v>113</v>
      </c>
      <c r="M80" s="131">
        <f t="shared" si="22"/>
        <v>102</v>
      </c>
      <c r="N80" s="131">
        <f t="shared" si="22"/>
        <v>123</v>
      </c>
      <c r="O80" s="131">
        <f t="shared" si="22"/>
        <v>125</v>
      </c>
      <c r="P80" s="131">
        <f t="shared" si="22"/>
        <v>122</v>
      </c>
      <c r="Q80" s="131">
        <f t="shared" si="22"/>
        <v>119</v>
      </c>
      <c r="R80" s="131"/>
      <c r="S80" s="340">
        <v>22.010819850159848</v>
      </c>
      <c r="T80" s="131"/>
      <c r="U80" s="131"/>
      <c r="W80" s="129" t="s">
        <v>38</v>
      </c>
      <c r="X80" s="132">
        <v>15</v>
      </c>
      <c r="Y80" s="132">
        <v>10</v>
      </c>
      <c r="Z80" s="132">
        <v>21</v>
      </c>
      <c r="AA80" s="132">
        <v>6</v>
      </c>
      <c r="AB80" s="132">
        <v>15</v>
      </c>
      <c r="AC80" s="132">
        <v>12</v>
      </c>
      <c r="AD80" s="132">
        <v>0</v>
      </c>
      <c r="AE80" s="132">
        <v>20</v>
      </c>
      <c r="AF80" s="132">
        <v>21</v>
      </c>
      <c r="AG80" s="132">
        <v>19</v>
      </c>
      <c r="AH80" s="132">
        <v>46</v>
      </c>
      <c r="AI80" s="132">
        <v>45</v>
      </c>
      <c r="AJ80" s="132">
        <v>34</v>
      </c>
      <c r="AK80" s="132">
        <v>78</v>
      </c>
      <c r="AL80" s="132">
        <v>85</v>
      </c>
      <c r="AM80" s="132"/>
      <c r="AN80" s="316"/>
      <c r="AO80" s="316"/>
      <c r="AP80" s="500" t="s">
        <v>100</v>
      </c>
      <c r="AQ80" s="368" t="s">
        <v>33</v>
      </c>
      <c r="AR80" s="134">
        <v>474</v>
      </c>
      <c r="AS80" s="134">
        <v>516</v>
      </c>
      <c r="AT80" s="134">
        <v>490</v>
      </c>
      <c r="AU80" s="134">
        <v>455</v>
      </c>
      <c r="AV80" s="134">
        <v>563</v>
      </c>
      <c r="AW80" s="134">
        <v>745</v>
      </c>
      <c r="AX80" s="134">
        <v>445</v>
      </c>
      <c r="AY80" s="134">
        <v>391</v>
      </c>
      <c r="AZ80" s="134">
        <v>356</v>
      </c>
      <c r="BA80" s="134">
        <v>304</v>
      </c>
      <c r="BB80" s="134">
        <v>278</v>
      </c>
      <c r="BC80" s="135">
        <v>263</v>
      </c>
      <c r="BD80" s="135">
        <v>287</v>
      </c>
      <c r="BE80" s="135">
        <v>304</v>
      </c>
      <c r="BF80" s="135">
        <v>248</v>
      </c>
      <c r="BJ80" s="502" t="s">
        <v>52</v>
      </c>
      <c r="BK80" s="133" t="s">
        <v>33</v>
      </c>
      <c r="BL80" s="134">
        <v>738</v>
      </c>
      <c r="BM80" s="134">
        <v>762</v>
      </c>
      <c r="BN80" s="134">
        <v>743</v>
      </c>
      <c r="BO80" s="134">
        <v>739</v>
      </c>
      <c r="BP80" s="134">
        <v>876</v>
      </c>
      <c r="BQ80" s="134">
        <v>1265</v>
      </c>
      <c r="BR80" s="134">
        <v>841</v>
      </c>
      <c r="BS80" s="134">
        <v>756</v>
      </c>
      <c r="BT80" s="134">
        <v>657</v>
      </c>
      <c r="BU80" s="134">
        <v>568</v>
      </c>
      <c r="BV80" s="134">
        <v>493</v>
      </c>
      <c r="BW80" s="134">
        <v>482</v>
      </c>
      <c r="BX80" s="134">
        <v>489</v>
      </c>
      <c r="BY80" s="134">
        <v>556</v>
      </c>
      <c r="BZ80" s="134">
        <v>450</v>
      </c>
    </row>
    <row r="81" spans="2:78">
      <c r="B81" s="129" t="s">
        <v>15</v>
      </c>
      <c r="C81" s="131">
        <f t="shared" si="22"/>
        <v>201</v>
      </c>
      <c r="D81" s="131">
        <f t="shared" si="22"/>
        <v>207</v>
      </c>
      <c r="E81" s="131">
        <f t="shared" si="22"/>
        <v>188</v>
      </c>
      <c r="F81" s="131">
        <f t="shared" si="22"/>
        <v>191</v>
      </c>
      <c r="G81" s="131">
        <f t="shared" si="22"/>
        <v>170</v>
      </c>
      <c r="H81" s="131">
        <f t="shared" si="22"/>
        <v>180</v>
      </c>
      <c r="I81" s="131">
        <f t="shared" si="22"/>
        <v>190</v>
      </c>
      <c r="J81" s="131">
        <f t="shared" si="22"/>
        <v>218</v>
      </c>
      <c r="K81" s="131">
        <f t="shared" si="22"/>
        <v>243</v>
      </c>
      <c r="L81" s="131">
        <f t="shared" si="22"/>
        <v>209</v>
      </c>
      <c r="M81" s="131">
        <f t="shared" si="22"/>
        <v>183</v>
      </c>
      <c r="N81" s="131">
        <f t="shared" si="22"/>
        <v>173</v>
      </c>
      <c r="O81" s="131">
        <f t="shared" si="22"/>
        <v>183</v>
      </c>
      <c r="P81" s="131">
        <f t="shared" si="22"/>
        <v>177</v>
      </c>
      <c r="Q81" s="131">
        <f t="shared" si="22"/>
        <v>154</v>
      </c>
      <c r="R81" s="131"/>
      <c r="S81" s="338">
        <v>20.891518746983319</v>
      </c>
      <c r="T81" s="131"/>
      <c r="W81" s="129" t="s">
        <v>39</v>
      </c>
      <c r="X81" s="132"/>
      <c r="Y81" s="132"/>
      <c r="Z81" s="132"/>
      <c r="AA81" s="132">
        <v>92</v>
      </c>
      <c r="AB81" s="132">
        <v>77</v>
      </c>
      <c r="AC81" s="132">
        <v>72</v>
      </c>
      <c r="AD81" s="132">
        <v>98</v>
      </c>
      <c r="AE81" s="132">
        <v>101</v>
      </c>
      <c r="AF81" s="132">
        <v>92</v>
      </c>
      <c r="AG81" s="132">
        <v>113</v>
      </c>
      <c r="AH81" s="132">
        <v>102</v>
      </c>
      <c r="AI81" s="132">
        <v>123</v>
      </c>
      <c r="AJ81" s="132">
        <v>125</v>
      </c>
      <c r="AK81" s="132">
        <v>122</v>
      </c>
      <c r="AL81" s="132">
        <v>119</v>
      </c>
      <c r="AM81" s="132"/>
      <c r="AN81" s="316"/>
      <c r="AO81" s="316"/>
      <c r="AP81" s="500"/>
      <c r="AQ81" s="129" t="s">
        <v>9</v>
      </c>
      <c r="AR81" s="135">
        <v>342</v>
      </c>
      <c r="AS81" s="135">
        <v>338</v>
      </c>
      <c r="AT81" s="135">
        <v>342</v>
      </c>
      <c r="AU81" s="135">
        <v>290</v>
      </c>
      <c r="AV81" s="135">
        <v>320</v>
      </c>
      <c r="AW81" s="135">
        <v>458</v>
      </c>
      <c r="AX81" s="135">
        <v>280</v>
      </c>
      <c r="AY81" s="135">
        <v>315</v>
      </c>
      <c r="AZ81" s="135">
        <v>240</v>
      </c>
      <c r="BA81" s="135">
        <v>210</v>
      </c>
      <c r="BB81" s="135">
        <v>206</v>
      </c>
      <c r="BC81" s="135">
        <v>212</v>
      </c>
      <c r="BD81" s="135">
        <v>202</v>
      </c>
      <c r="BE81" s="135">
        <v>205</v>
      </c>
      <c r="BF81" s="135">
        <v>180</v>
      </c>
      <c r="BJ81" s="500"/>
      <c r="BK81" s="136" t="s">
        <v>9</v>
      </c>
      <c r="BL81" s="135">
        <v>521</v>
      </c>
      <c r="BM81" s="135">
        <v>507</v>
      </c>
      <c r="BN81" s="135">
        <v>554</v>
      </c>
      <c r="BO81" s="135">
        <v>499</v>
      </c>
      <c r="BP81" s="135">
        <v>544</v>
      </c>
      <c r="BQ81" s="135">
        <v>828</v>
      </c>
      <c r="BR81" s="135">
        <v>565</v>
      </c>
      <c r="BS81" s="135">
        <v>598</v>
      </c>
      <c r="BT81" s="135">
        <v>483</v>
      </c>
      <c r="BU81" s="135">
        <v>415</v>
      </c>
      <c r="BV81" s="135">
        <v>365</v>
      </c>
      <c r="BW81" s="135">
        <v>357</v>
      </c>
      <c r="BX81" s="135">
        <v>346</v>
      </c>
      <c r="BY81" s="135">
        <v>353</v>
      </c>
      <c r="BZ81" s="135">
        <v>349</v>
      </c>
    </row>
    <row r="82" spans="2:78">
      <c r="B82" s="129" t="s">
        <v>40</v>
      </c>
      <c r="C82" s="131">
        <f t="shared" si="22"/>
        <v>0</v>
      </c>
      <c r="D82" s="131">
        <f t="shared" si="22"/>
        <v>0</v>
      </c>
      <c r="E82" s="131">
        <f t="shared" si="22"/>
        <v>0</v>
      </c>
      <c r="F82" s="131">
        <f t="shared" si="22"/>
        <v>6793</v>
      </c>
      <c r="G82" s="131">
        <f t="shared" si="22"/>
        <v>6373</v>
      </c>
      <c r="H82" s="131">
        <f t="shared" si="22"/>
        <v>5938</v>
      </c>
      <c r="I82" s="131">
        <f t="shared" si="22"/>
        <v>5909</v>
      </c>
      <c r="J82" s="131">
        <f t="shared" si="22"/>
        <v>6027</v>
      </c>
      <c r="K82" s="131">
        <f t="shared" si="22"/>
        <v>7114</v>
      </c>
      <c r="L82" s="131">
        <f t="shared" si="22"/>
        <v>18945</v>
      </c>
      <c r="M82" s="131">
        <f t="shared" si="22"/>
        <v>12239</v>
      </c>
      <c r="N82" s="131">
        <f t="shared" si="22"/>
        <v>14434</v>
      </c>
      <c r="O82" s="131">
        <f t="shared" si="22"/>
        <v>8528.5</v>
      </c>
      <c r="P82" s="131">
        <f t="shared" si="22"/>
        <v>11115.7</v>
      </c>
      <c r="Q82" s="131">
        <f t="shared" si="22"/>
        <v>8278</v>
      </c>
      <c r="R82" s="131"/>
      <c r="S82" s="340">
        <v>4778.8449163748674</v>
      </c>
      <c r="T82" s="131"/>
      <c r="W82" s="129" t="s">
        <v>15</v>
      </c>
      <c r="X82" s="132">
        <v>201</v>
      </c>
      <c r="Y82" s="132">
        <v>207</v>
      </c>
      <c r="Z82" s="132">
        <v>188</v>
      </c>
      <c r="AA82" s="132">
        <v>191</v>
      </c>
      <c r="AB82" s="132">
        <v>170</v>
      </c>
      <c r="AC82" s="132">
        <v>180</v>
      </c>
      <c r="AD82" s="132">
        <v>190</v>
      </c>
      <c r="AE82" s="132">
        <v>218</v>
      </c>
      <c r="AF82" s="132">
        <v>243</v>
      </c>
      <c r="AG82" s="132">
        <v>209</v>
      </c>
      <c r="AH82" s="132">
        <v>183</v>
      </c>
      <c r="AI82" s="132">
        <v>173</v>
      </c>
      <c r="AJ82" s="132">
        <v>183</v>
      </c>
      <c r="AK82" s="132">
        <v>177</v>
      </c>
      <c r="AL82" s="132">
        <v>154</v>
      </c>
      <c r="AM82" s="132"/>
      <c r="AN82" s="316"/>
      <c r="AO82" s="316"/>
      <c r="AP82" s="500"/>
      <c r="AQ82" s="129" t="s">
        <v>34</v>
      </c>
      <c r="AR82" s="135">
        <v>289</v>
      </c>
      <c r="AS82" s="135">
        <v>225</v>
      </c>
      <c r="AT82" s="135">
        <v>223</v>
      </c>
      <c r="AU82" s="135">
        <v>218</v>
      </c>
      <c r="AV82" s="135">
        <v>205</v>
      </c>
      <c r="AW82" s="135">
        <v>249</v>
      </c>
      <c r="AX82" s="135">
        <v>205</v>
      </c>
      <c r="AY82" s="135">
        <v>187</v>
      </c>
      <c r="AZ82" s="135">
        <v>212</v>
      </c>
      <c r="BA82" s="135">
        <v>176</v>
      </c>
      <c r="BB82" s="135">
        <v>175</v>
      </c>
      <c r="BC82" s="135">
        <v>151</v>
      </c>
      <c r="BD82" s="135">
        <v>143</v>
      </c>
      <c r="BE82" s="135">
        <v>170</v>
      </c>
      <c r="BF82" s="135">
        <v>170</v>
      </c>
      <c r="BJ82" s="500"/>
      <c r="BK82" s="136" t="s">
        <v>34</v>
      </c>
      <c r="BL82" s="135">
        <v>511</v>
      </c>
      <c r="BM82" s="135">
        <v>378</v>
      </c>
      <c r="BN82" s="135">
        <v>376</v>
      </c>
      <c r="BO82" s="135">
        <v>390</v>
      </c>
      <c r="BP82" s="135">
        <v>377</v>
      </c>
      <c r="BQ82" s="135">
        <v>483</v>
      </c>
      <c r="BR82" s="135">
        <v>422</v>
      </c>
      <c r="BS82" s="135">
        <v>429</v>
      </c>
      <c r="BT82" s="135">
        <v>430</v>
      </c>
      <c r="BU82" s="135">
        <v>371</v>
      </c>
      <c r="BV82" s="135">
        <v>338</v>
      </c>
      <c r="BW82" s="135">
        <v>282</v>
      </c>
      <c r="BX82" s="135">
        <v>279</v>
      </c>
      <c r="BY82" s="135">
        <v>285</v>
      </c>
      <c r="BZ82" s="135">
        <v>321</v>
      </c>
    </row>
    <row r="83" spans="2:78">
      <c r="B83" s="140" t="s">
        <v>41</v>
      </c>
      <c r="C83" s="141">
        <f t="shared" si="22"/>
        <v>14.648960876555709</v>
      </c>
      <c r="D83" s="141">
        <f t="shared" si="22"/>
        <v>14.494839425963239</v>
      </c>
      <c r="E83" s="141">
        <f t="shared" si="22"/>
        <v>14.645791216826529</v>
      </c>
      <c r="F83" s="141">
        <f t="shared" si="22"/>
        <v>12.52847380410023</v>
      </c>
      <c r="G83" s="141">
        <f t="shared" si="22"/>
        <v>13.32027015759193</v>
      </c>
      <c r="H83" s="141">
        <f t="shared" si="22"/>
        <v>10.386306178644467</v>
      </c>
      <c r="I83" s="141">
        <f t="shared" si="22"/>
        <v>12.741312741312742</v>
      </c>
      <c r="J83" s="141">
        <f t="shared" si="22"/>
        <v>15.07319194163969</v>
      </c>
      <c r="K83" s="141">
        <f t="shared" si="22"/>
        <v>16.83246704072149</v>
      </c>
      <c r="L83" s="141">
        <f t="shared" si="22"/>
        <v>22.409954431011879</v>
      </c>
      <c r="M83" s="141">
        <f t="shared" si="22"/>
        <v>23.658395845354875</v>
      </c>
      <c r="N83" s="141">
        <f t="shared" si="22"/>
        <v>21.62525830169638</v>
      </c>
      <c r="O83" s="141">
        <f t="shared" si="22"/>
        <v>25.370973579442634</v>
      </c>
      <c r="P83" s="141">
        <f t="shared" si="22"/>
        <v>28.394430961808663</v>
      </c>
      <c r="Q83" s="141">
        <f t="shared" si="22"/>
        <v>26.810392482034274</v>
      </c>
      <c r="R83" s="142"/>
      <c r="S83" s="339">
        <v>3.2187065201758625</v>
      </c>
      <c r="W83" s="129" t="s">
        <v>40</v>
      </c>
      <c r="X83" s="132"/>
      <c r="Y83" s="132"/>
      <c r="Z83" s="132"/>
      <c r="AA83" s="132">
        <v>6793</v>
      </c>
      <c r="AB83" s="132">
        <v>6373</v>
      </c>
      <c r="AC83" s="132">
        <v>5938</v>
      </c>
      <c r="AD83" s="132">
        <v>5909</v>
      </c>
      <c r="AE83" s="132">
        <v>6027</v>
      </c>
      <c r="AF83" s="132">
        <v>7114</v>
      </c>
      <c r="AG83" s="132">
        <v>18945</v>
      </c>
      <c r="AH83" s="132">
        <v>12239</v>
      </c>
      <c r="AI83" s="132">
        <v>14434</v>
      </c>
      <c r="AJ83" s="132">
        <v>8528.5</v>
      </c>
      <c r="AK83" s="132">
        <v>11115.7</v>
      </c>
      <c r="AL83" s="132">
        <v>8278</v>
      </c>
      <c r="AM83" s="132"/>
      <c r="AN83" s="316"/>
      <c r="AO83" s="316"/>
      <c r="AP83" s="500"/>
      <c r="AQ83" s="129" t="s">
        <v>36</v>
      </c>
      <c r="AR83" s="135">
        <v>87</v>
      </c>
      <c r="AS83" s="135">
        <v>74</v>
      </c>
      <c r="AT83" s="135">
        <v>73</v>
      </c>
      <c r="AU83" s="135">
        <v>71</v>
      </c>
      <c r="AV83" s="135">
        <v>78</v>
      </c>
      <c r="AW83" s="135">
        <v>69</v>
      </c>
      <c r="AX83" s="135">
        <v>85</v>
      </c>
      <c r="AY83" s="135">
        <v>104</v>
      </c>
      <c r="AZ83" s="135">
        <v>101</v>
      </c>
      <c r="BA83" s="135">
        <v>106</v>
      </c>
      <c r="BB83" s="135">
        <v>91</v>
      </c>
      <c r="BC83" s="135">
        <v>93</v>
      </c>
      <c r="BD83" s="135">
        <v>97</v>
      </c>
      <c r="BE83" s="135">
        <v>114</v>
      </c>
      <c r="BF83" s="135">
        <v>151</v>
      </c>
      <c r="BJ83" s="500"/>
      <c r="BK83" s="136" t="s">
        <v>36</v>
      </c>
      <c r="BL83" s="135">
        <v>131</v>
      </c>
      <c r="BM83" s="135">
        <v>140</v>
      </c>
      <c r="BN83" s="135">
        <v>147</v>
      </c>
      <c r="BO83" s="135">
        <v>124</v>
      </c>
      <c r="BP83" s="135">
        <v>141</v>
      </c>
      <c r="BQ83" s="135">
        <v>146</v>
      </c>
      <c r="BR83" s="135">
        <v>194</v>
      </c>
      <c r="BS83" s="135">
        <v>209</v>
      </c>
      <c r="BT83" s="135">
        <v>224</v>
      </c>
      <c r="BU83" s="135">
        <v>260</v>
      </c>
      <c r="BV83" s="135">
        <v>241</v>
      </c>
      <c r="BW83" s="135">
        <v>214</v>
      </c>
      <c r="BX83" s="135">
        <v>219</v>
      </c>
      <c r="BY83" s="135">
        <v>232</v>
      </c>
      <c r="BZ83" s="135">
        <v>263</v>
      </c>
    </row>
    <row r="84" spans="2:78" ht="18" customHeight="1">
      <c r="C84" s="129"/>
      <c r="D84" s="129"/>
      <c r="E84" s="129"/>
      <c r="O84" s="146"/>
      <c r="P84" s="146"/>
      <c r="Q84" s="146"/>
      <c r="S84" s="93"/>
      <c r="W84" s="140" t="s">
        <v>41</v>
      </c>
      <c r="X84" s="143">
        <v>14.648960876555709</v>
      </c>
      <c r="Y84" s="143">
        <v>14.494839425963239</v>
      </c>
      <c r="Z84" s="143">
        <v>14.645791216826529</v>
      </c>
      <c r="AA84" s="143">
        <v>12.52847380410023</v>
      </c>
      <c r="AB84" s="143">
        <v>13.32027015759193</v>
      </c>
      <c r="AC84" s="143">
        <v>10.386306178644467</v>
      </c>
      <c r="AD84" s="143">
        <v>12.741312741312742</v>
      </c>
      <c r="AE84" s="143">
        <v>15.07319194163969</v>
      </c>
      <c r="AF84" s="143">
        <v>16.83246704072149</v>
      </c>
      <c r="AG84" s="143">
        <v>22.409954431011879</v>
      </c>
      <c r="AH84" s="143">
        <v>23.658395845354875</v>
      </c>
      <c r="AI84" s="143">
        <v>21.62525830169638</v>
      </c>
      <c r="AJ84" s="143">
        <f>(AJ77+AJ79+$U$13*AJ78)/CP7*100</f>
        <v>25.370973579442634</v>
      </c>
      <c r="AK84" s="143">
        <f>(AK77+AK79+$U$13*AK78)/CQ7*100</f>
        <v>28.394430961808663</v>
      </c>
      <c r="AL84" s="143">
        <f>(AL77+AL79+$U$13*AL78)/CR7*100</f>
        <v>26.810392482034274</v>
      </c>
      <c r="AM84" s="152"/>
      <c r="AN84" s="316"/>
      <c r="AO84" s="316"/>
      <c r="AP84" s="500"/>
      <c r="AQ84" s="129" t="s">
        <v>150</v>
      </c>
      <c r="AR84" s="132">
        <v>0</v>
      </c>
      <c r="AS84" s="132">
        <v>0</v>
      </c>
      <c r="AT84" s="132">
        <v>0</v>
      </c>
      <c r="AU84" s="132">
        <v>0</v>
      </c>
      <c r="AV84" s="132">
        <v>0</v>
      </c>
      <c r="AW84" s="132">
        <v>0</v>
      </c>
      <c r="AX84" s="132">
        <v>0</v>
      </c>
      <c r="AY84" s="132">
        <v>0</v>
      </c>
      <c r="AZ84" s="132">
        <v>0</v>
      </c>
      <c r="BA84" s="135">
        <v>0</v>
      </c>
      <c r="BB84" s="135">
        <v>0</v>
      </c>
      <c r="BC84" s="135">
        <v>2</v>
      </c>
      <c r="BD84" s="135">
        <v>1</v>
      </c>
      <c r="BE84" s="135">
        <v>16</v>
      </c>
      <c r="BF84" s="135">
        <v>2</v>
      </c>
      <c r="BJ84" s="500"/>
      <c r="BK84" s="129" t="s">
        <v>150</v>
      </c>
      <c r="BL84" s="132">
        <v>0</v>
      </c>
      <c r="BM84" s="132">
        <v>0</v>
      </c>
      <c r="BN84" s="132">
        <v>0</v>
      </c>
      <c r="BO84" s="132">
        <v>0</v>
      </c>
      <c r="BP84" s="132">
        <v>0</v>
      </c>
      <c r="BQ84" s="132">
        <v>0</v>
      </c>
      <c r="BR84" s="132">
        <v>0</v>
      </c>
      <c r="BS84" s="132">
        <v>0</v>
      </c>
      <c r="BT84" s="132">
        <v>0</v>
      </c>
      <c r="BU84" s="135">
        <v>0</v>
      </c>
      <c r="BV84" s="135">
        <v>0</v>
      </c>
      <c r="BW84" s="135">
        <v>11</v>
      </c>
      <c r="BX84" s="135">
        <v>6</v>
      </c>
      <c r="BY84" s="135">
        <v>27</v>
      </c>
      <c r="BZ84" s="135">
        <v>7</v>
      </c>
    </row>
    <row r="85" spans="2:78">
      <c r="C85" s="129"/>
      <c r="D85" s="129"/>
      <c r="E85" s="129"/>
      <c r="S85" s="93"/>
      <c r="W85" s="316"/>
      <c r="X85" s="129"/>
      <c r="Y85" s="129"/>
      <c r="Z85" s="129"/>
      <c r="AA85" s="316"/>
      <c r="AB85" s="316"/>
      <c r="AC85" s="316"/>
      <c r="AD85" s="316"/>
      <c r="AE85" s="316"/>
      <c r="AF85" s="316"/>
      <c r="AG85" s="316"/>
      <c r="AH85" s="316"/>
      <c r="AI85" s="316"/>
      <c r="AJ85" s="316"/>
      <c r="AK85" s="261"/>
      <c r="AL85" s="316"/>
      <c r="AM85" s="316"/>
      <c r="AN85" s="316"/>
      <c r="AO85" s="316"/>
      <c r="AP85" s="500"/>
      <c r="AQ85" s="129" t="s">
        <v>37</v>
      </c>
      <c r="AR85" s="135">
        <v>4</v>
      </c>
      <c r="AS85" s="135">
        <v>1</v>
      </c>
      <c r="AT85" s="135">
        <v>5</v>
      </c>
      <c r="AU85" s="135">
        <v>0</v>
      </c>
      <c r="AV85" s="135">
        <v>0</v>
      </c>
      <c r="AW85" s="135">
        <v>0</v>
      </c>
      <c r="AX85" s="135">
        <v>5</v>
      </c>
      <c r="AY85" s="135">
        <v>15</v>
      </c>
      <c r="AZ85" s="135">
        <v>3</v>
      </c>
      <c r="BA85" s="135">
        <v>10</v>
      </c>
      <c r="BB85" s="135">
        <v>6</v>
      </c>
      <c r="BC85" s="135">
        <v>9</v>
      </c>
      <c r="BD85" s="135">
        <v>20</v>
      </c>
      <c r="BE85" s="135">
        <v>10</v>
      </c>
      <c r="BF85" s="135">
        <v>11</v>
      </c>
      <c r="BJ85" s="500"/>
      <c r="BK85" s="136" t="s">
        <v>37</v>
      </c>
      <c r="BL85" s="135">
        <v>8</v>
      </c>
      <c r="BM85" s="135">
        <v>7</v>
      </c>
      <c r="BN85" s="135">
        <v>7</v>
      </c>
      <c r="BO85" s="135">
        <v>0</v>
      </c>
      <c r="BP85" s="135">
        <v>0</v>
      </c>
      <c r="BQ85" s="135">
        <v>0</v>
      </c>
      <c r="BR85" s="135">
        <v>11</v>
      </c>
      <c r="BS85" s="135">
        <v>22</v>
      </c>
      <c r="BT85" s="135">
        <v>18</v>
      </c>
      <c r="BU85" s="135">
        <v>24</v>
      </c>
      <c r="BV85" s="135">
        <v>17</v>
      </c>
      <c r="BW85" s="135">
        <v>16</v>
      </c>
      <c r="BX85" s="135">
        <v>39</v>
      </c>
      <c r="BY85" s="135">
        <v>23</v>
      </c>
      <c r="BZ85" s="135">
        <v>27</v>
      </c>
    </row>
    <row r="86" spans="2:78">
      <c r="C86" s="129"/>
      <c r="D86" s="129"/>
      <c r="E86" s="129"/>
      <c r="S86" s="93"/>
      <c r="U86" s="146"/>
      <c r="W86" s="316"/>
      <c r="X86" s="129"/>
      <c r="Y86" s="129"/>
      <c r="Z86" s="129"/>
      <c r="AA86" s="316"/>
      <c r="AB86" s="316"/>
      <c r="AC86" s="316"/>
      <c r="AD86" s="316"/>
      <c r="AE86" s="316"/>
      <c r="AF86" s="316"/>
      <c r="AG86" s="316"/>
      <c r="AH86" s="316"/>
      <c r="AI86" s="316"/>
      <c r="AJ86" s="316"/>
      <c r="AK86" s="261"/>
      <c r="AL86" s="316"/>
      <c r="AM86" s="316"/>
      <c r="AN86" s="316"/>
      <c r="AO86" s="316"/>
      <c r="AP86" s="501"/>
      <c r="AQ86" s="140" t="s">
        <v>38</v>
      </c>
      <c r="AR86" s="138">
        <v>6</v>
      </c>
      <c r="AS86" s="138">
        <v>6</v>
      </c>
      <c r="AT86" s="139">
        <v>5</v>
      </c>
      <c r="AU86" s="138">
        <v>1</v>
      </c>
      <c r="AV86" s="138">
        <v>7</v>
      </c>
      <c r="AW86" s="139">
        <v>0</v>
      </c>
      <c r="AX86" s="139">
        <v>0</v>
      </c>
      <c r="AY86" s="139">
        <v>7</v>
      </c>
      <c r="AZ86" s="139">
        <v>8</v>
      </c>
      <c r="BA86" s="139">
        <v>7</v>
      </c>
      <c r="BB86" s="139">
        <v>16</v>
      </c>
      <c r="BC86" s="139">
        <v>19</v>
      </c>
      <c r="BD86" s="139">
        <v>13</v>
      </c>
      <c r="BE86" s="139">
        <v>25</v>
      </c>
      <c r="BF86" s="139">
        <v>30</v>
      </c>
      <c r="BJ86" s="501"/>
      <c r="BK86" s="137" t="s">
        <v>38</v>
      </c>
      <c r="BL86" s="138">
        <v>14</v>
      </c>
      <c r="BM86" s="138">
        <v>7</v>
      </c>
      <c r="BN86" s="139">
        <v>10</v>
      </c>
      <c r="BO86" s="138">
        <v>2</v>
      </c>
      <c r="BP86" s="138">
        <v>10</v>
      </c>
      <c r="BQ86" s="139">
        <v>8</v>
      </c>
      <c r="BR86" s="139">
        <v>0</v>
      </c>
      <c r="BS86" s="139">
        <v>16</v>
      </c>
      <c r="BT86" s="139">
        <v>19</v>
      </c>
      <c r="BU86" s="139">
        <v>17</v>
      </c>
      <c r="BV86" s="139">
        <v>32</v>
      </c>
      <c r="BW86" s="139">
        <v>29</v>
      </c>
      <c r="BX86" s="139">
        <v>28</v>
      </c>
      <c r="BY86" s="139">
        <v>52</v>
      </c>
      <c r="BZ86" s="139">
        <v>64</v>
      </c>
    </row>
    <row r="87" spans="2:78">
      <c r="C87" s="129"/>
      <c r="D87" s="129"/>
      <c r="E87" s="129"/>
      <c r="S87" s="93"/>
      <c r="U87" s="146"/>
      <c r="W87" s="316"/>
      <c r="X87" s="129"/>
      <c r="Y87" s="129"/>
      <c r="Z87" s="129"/>
      <c r="AA87" s="316"/>
      <c r="AB87" s="316"/>
      <c r="AC87" s="316"/>
      <c r="AD87" s="316"/>
      <c r="AE87" s="316"/>
      <c r="AF87" s="316"/>
      <c r="AG87" s="316"/>
      <c r="AH87" s="316"/>
      <c r="AI87" s="316"/>
      <c r="AJ87" s="316"/>
      <c r="AK87" s="261"/>
      <c r="AL87" s="316"/>
      <c r="AM87" s="316"/>
      <c r="AN87" s="316"/>
      <c r="AO87" s="316"/>
      <c r="AP87" s="502" t="s">
        <v>101</v>
      </c>
      <c r="AQ87" s="368" t="s">
        <v>33</v>
      </c>
      <c r="AR87" s="134">
        <v>214</v>
      </c>
      <c r="AS87" s="134">
        <v>206</v>
      </c>
      <c r="AT87" s="134">
        <v>189</v>
      </c>
      <c r="AU87" s="134">
        <v>172</v>
      </c>
      <c r="AV87" s="134">
        <v>235</v>
      </c>
      <c r="AW87" s="134">
        <v>407</v>
      </c>
      <c r="AX87" s="134">
        <v>265</v>
      </c>
      <c r="AY87" s="134">
        <v>246</v>
      </c>
      <c r="AZ87" s="134">
        <v>181</v>
      </c>
      <c r="BA87" s="134">
        <v>117</v>
      </c>
      <c r="BB87" s="134">
        <v>59</v>
      </c>
      <c r="BC87" s="135">
        <v>61</v>
      </c>
      <c r="BD87" s="135">
        <v>56</v>
      </c>
      <c r="BE87" s="135">
        <v>65</v>
      </c>
      <c r="BF87" s="135">
        <v>134</v>
      </c>
      <c r="BJ87" s="502" t="s">
        <v>70</v>
      </c>
      <c r="BK87" s="133" t="s">
        <v>33</v>
      </c>
      <c r="BL87" s="134">
        <v>800</v>
      </c>
      <c r="BM87" s="134">
        <v>838</v>
      </c>
      <c r="BN87" s="134">
        <v>783</v>
      </c>
      <c r="BO87" s="134">
        <v>755</v>
      </c>
      <c r="BP87" s="134">
        <v>919</v>
      </c>
      <c r="BQ87" s="134">
        <v>1283</v>
      </c>
      <c r="BR87" s="134">
        <v>808</v>
      </c>
      <c r="BS87" s="134">
        <v>724</v>
      </c>
      <c r="BT87" s="134">
        <v>599</v>
      </c>
      <c r="BU87" s="134">
        <v>510</v>
      </c>
      <c r="BV87" s="134">
        <v>411</v>
      </c>
      <c r="BW87" s="134">
        <v>417</v>
      </c>
      <c r="BX87" s="134">
        <v>432</v>
      </c>
      <c r="BY87" s="134">
        <v>464</v>
      </c>
      <c r="BZ87" s="134">
        <v>499</v>
      </c>
    </row>
    <row r="88" spans="2:78">
      <c r="C88" s="129"/>
      <c r="D88" s="129"/>
      <c r="E88" s="129"/>
      <c r="S88" s="93"/>
      <c r="U88" s="146"/>
      <c r="W88" s="316"/>
      <c r="X88" s="129"/>
      <c r="Y88" s="129"/>
      <c r="Z88" s="129"/>
      <c r="AA88" s="316"/>
      <c r="AB88" s="316"/>
      <c r="AC88" s="316"/>
      <c r="AD88" s="316"/>
      <c r="AE88" s="316"/>
      <c r="AF88" s="316"/>
      <c r="AG88" s="316"/>
      <c r="AH88" s="316"/>
      <c r="AI88" s="316"/>
      <c r="AJ88" s="316"/>
      <c r="AK88" s="261"/>
      <c r="AL88" s="316"/>
      <c r="AM88" s="316"/>
      <c r="AN88" s="316"/>
      <c r="AO88" s="316"/>
      <c r="AP88" s="500"/>
      <c r="AQ88" s="129" t="s">
        <v>9</v>
      </c>
      <c r="AR88" s="135">
        <v>178</v>
      </c>
      <c r="AS88" s="135">
        <v>156</v>
      </c>
      <c r="AT88" s="135">
        <v>175</v>
      </c>
      <c r="AU88" s="135">
        <v>145</v>
      </c>
      <c r="AV88" s="135">
        <v>166</v>
      </c>
      <c r="AW88" s="135">
        <v>307</v>
      </c>
      <c r="AX88" s="135">
        <v>220</v>
      </c>
      <c r="AY88" s="135">
        <v>216</v>
      </c>
      <c r="AZ88" s="135">
        <v>201</v>
      </c>
      <c r="BA88" s="135">
        <v>129</v>
      </c>
      <c r="BB88" s="135">
        <v>76</v>
      </c>
      <c r="BC88" s="135">
        <v>63</v>
      </c>
      <c r="BD88" s="135">
        <v>65</v>
      </c>
      <c r="BE88" s="135">
        <v>60</v>
      </c>
      <c r="BF88" s="135">
        <v>110</v>
      </c>
      <c r="BJ88" s="500"/>
      <c r="BK88" s="136" t="s">
        <v>9</v>
      </c>
      <c r="BL88" s="135">
        <v>613</v>
      </c>
      <c r="BM88" s="135">
        <v>590</v>
      </c>
      <c r="BN88" s="135">
        <v>592</v>
      </c>
      <c r="BO88" s="135">
        <v>501</v>
      </c>
      <c r="BP88" s="135">
        <v>567</v>
      </c>
      <c r="BQ88" s="135">
        <v>837</v>
      </c>
      <c r="BR88" s="135">
        <v>539</v>
      </c>
      <c r="BS88" s="135">
        <v>587</v>
      </c>
      <c r="BT88" s="135">
        <v>475</v>
      </c>
      <c r="BU88" s="135">
        <v>381</v>
      </c>
      <c r="BV88" s="135">
        <v>334</v>
      </c>
      <c r="BW88" s="135">
        <v>330</v>
      </c>
      <c r="BX88" s="135">
        <v>307</v>
      </c>
      <c r="BY88" s="135">
        <v>314</v>
      </c>
      <c r="BZ88" s="135">
        <v>357</v>
      </c>
    </row>
    <row r="89" spans="2:78">
      <c r="C89" s="129"/>
      <c r="D89" s="129"/>
      <c r="E89" s="129"/>
      <c r="S89" s="93"/>
      <c r="U89" s="146"/>
      <c r="W89" s="316"/>
      <c r="X89" s="129"/>
      <c r="Y89" s="129"/>
      <c r="Z89" s="129"/>
      <c r="AA89" s="316"/>
      <c r="AB89" s="316"/>
      <c r="AC89" s="316"/>
      <c r="AD89" s="316"/>
      <c r="AE89" s="316"/>
      <c r="AF89" s="316"/>
      <c r="AG89" s="316"/>
      <c r="AH89" s="316"/>
      <c r="AI89" s="316"/>
      <c r="AJ89" s="316"/>
      <c r="AK89" s="261"/>
      <c r="AL89" s="316"/>
      <c r="AM89" s="316"/>
      <c r="AN89" s="316"/>
      <c r="AO89" s="316"/>
      <c r="AP89" s="500"/>
      <c r="AQ89" s="129" t="s">
        <v>34</v>
      </c>
      <c r="AR89" s="135">
        <v>177</v>
      </c>
      <c r="AS89" s="135">
        <v>135</v>
      </c>
      <c r="AT89" s="135">
        <v>133</v>
      </c>
      <c r="AU89" s="135">
        <v>139</v>
      </c>
      <c r="AV89" s="135">
        <v>144</v>
      </c>
      <c r="AW89" s="135">
        <v>190</v>
      </c>
      <c r="AX89" s="135">
        <v>175</v>
      </c>
      <c r="AY89" s="135">
        <v>205</v>
      </c>
      <c r="AZ89" s="135">
        <v>175</v>
      </c>
      <c r="BA89" s="135">
        <v>138</v>
      </c>
      <c r="BB89" s="135">
        <v>93</v>
      </c>
      <c r="BC89" s="135">
        <v>70</v>
      </c>
      <c r="BD89" s="135">
        <v>59</v>
      </c>
      <c r="BE89" s="135">
        <v>64</v>
      </c>
      <c r="BF89" s="135">
        <v>93</v>
      </c>
      <c r="BJ89" s="500"/>
      <c r="BK89" s="136" t="s">
        <v>34</v>
      </c>
      <c r="BL89" s="135">
        <v>550</v>
      </c>
      <c r="BM89" s="135">
        <v>421</v>
      </c>
      <c r="BN89" s="135">
        <v>407</v>
      </c>
      <c r="BO89" s="135">
        <v>390</v>
      </c>
      <c r="BP89" s="135">
        <v>390</v>
      </c>
      <c r="BQ89" s="135">
        <v>466</v>
      </c>
      <c r="BR89" s="135">
        <v>408</v>
      </c>
      <c r="BS89" s="135">
        <v>425</v>
      </c>
      <c r="BT89" s="135">
        <v>406</v>
      </c>
      <c r="BU89" s="135">
        <v>331</v>
      </c>
      <c r="BV89" s="135">
        <v>296</v>
      </c>
      <c r="BW89" s="135">
        <v>255</v>
      </c>
      <c r="BX89" s="135">
        <v>226</v>
      </c>
      <c r="BY89" s="135">
        <v>260</v>
      </c>
      <c r="BZ89" s="135">
        <v>297</v>
      </c>
    </row>
    <row r="90" spans="2:78" ht="18" customHeight="1">
      <c r="C90" s="129"/>
      <c r="D90" s="129"/>
      <c r="E90" s="129"/>
      <c r="S90" s="93"/>
      <c r="W90" s="316"/>
      <c r="X90" s="129"/>
      <c r="Y90" s="129"/>
      <c r="Z90" s="129"/>
      <c r="AA90" s="316"/>
      <c r="AB90" s="316"/>
      <c r="AC90" s="316"/>
      <c r="AD90" s="316"/>
      <c r="AE90" s="316"/>
      <c r="AF90" s="316"/>
      <c r="AG90" s="316"/>
      <c r="AH90" s="316"/>
      <c r="AI90" s="316"/>
      <c r="AJ90" s="316"/>
      <c r="AK90" s="261"/>
      <c r="AL90" s="316"/>
      <c r="AM90" s="316"/>
      <c r="AN90" s="316"/>
      <c r="AO90" s="316"/>
      <c r="AP90" s="500"/>
      <c r="AQ90" s="129" t="s">
        <v>36</v>
      </c>
      <c r="AR90" s="135">
        <v>65</v>
      </c>
      <c r="AS90" s="135">
        <v>73</v>
      </c>
      <c r="AT90" s="135">
        <v>68</v>
      </c>
      <c r="AU90" s="135">
        <v>61</v>
      </c>
      <c r="AV90" s="135">
        <v>63</v>
      </c>
      <c r="AW90" s="135">
        <v>79</v>
      </c>
      <c r="AX90" s="135">
        <v>99</v>
      </c>
      <c r="AY90" s="135">
        <v>106</v>
      </c>
      <c r="AZ90" s="135">
        <v>110</v>
      </c>
      <c r="BA90" s="135">
        <v>135</v>
      </c>
      <c r="BB90" s="135">
        <v>123</v>
      </c>
      <c r="BC90" s="135">
        <v>82</v>
      </c>
      <c r="BD90" s="135">
        <v>83</v>
      </c>
      <c r="BE90" s="135">
        <v>85</v>
      </c>
      <c r="BF90" s="135">
        <v>79</v>
      </c>
      <c r="BJ90" s="500"/>
      <c r="BK90" s="136" t="s">
        <v>36</v>
      </c>
      <c r="BL90" s="135">
        <v>167</v>
      </c>
      <c r="BM90" s="135">
        <v>149</v>
      </c>
      <c r="BN90" s="135">
        <v>148</v>
      </c>
      <c r="BO90" s="135">
        <v>132</v>
      </c>
      <c r="BP90" s="135">
        <v>139</v>
      </c>
      <c r="BQ90" s="135">
        <v>158</v>
      </c>
      <c r="BR90" s="135">
        <v>169</v>
      </c>
      <c r="BS90" s="135">
        <v>200</v>
      </c>
      <c r="BT90" s="135">
        <v>200</v>
      </c>
      <c r="BU90" s="135">
        <v>232</v>
      </c>
      <c r="BV90" s="135">
        <v>200</v>
      </c>
      <c r="BW90" s="135">
        <v>169</v>
      </c>
      <c r="BX90" s="135">
        <v>175</v>
      </c>
      <c r="BY90" s="135">
        <v>195</v>
      </c>
      <c r="BZ90" s="135">
        <v>210</v>
      </c>
    </row>
    <row r="91" spans="2:78">
      <c r="C91" s="129"/>
      <c r="D91" s="129"/>
      <c r="E91" s="129"/>
      <c r="S91" s="93"/>
      <c r="T91" s="146"/>
      <c r="W91" s="316"/>
      <c r="X91" s="129"/>
      <c r="Y91" s="129"/>
      <c r="Z91" s="129"/>
      <c r="AA91" s="316"/>
      <c r="AB91" s="316"/>
      <c r="AC91" s="316"/>
      <c r="AD91" s="316"/>
      <c r="AE91" s="316"/>
      <c r="AF91" s="316"/>
      <c r="AG91" s="316"/>
      <c r="AH91" s="316"/>
      <c r="AI91" s="316"/>
      <c r="AJ91" s="316"/>
      <c r="AK91" s="261"/>
      <c r="AL91" s="316"/>
      <c r="AM91" s="316"/>
      <c r="AN91" s="316"/>
      <c r="AO91" s="316"/>
      <c r="AP91" s="500"/>
      <c r="AQ91" s="129" t="s">
        <v>150</v>
      </c>
      <c r="AR91" s="132">
        <v>0</v>
      </c>
      <c r="AS91" s="132">
        <v>0</v>
      </c>
      <c r="AT91" s="132">
        <v>0</v>
      </c>
      <c r="AU91" s="132">
        <v>0</v>
      </c>
      <c r="AV91" s="132">
        <v>0</v>
      </c>
      <c r="AW91" s="132">
        <v>0</v>
      </c>
      <c r="AX91" s="132">
        <v>0</v>
      </c>
      <c r="AY91" s="132">
        <v>0</v>
      </c>
      <c r="AZ91" s="132">
        <v>0</v>
      </c>
      <c r="BA91" s="135">
        <v>0</v>
      </c>
      <c r="BB91" s="135">
        <v>0</v>
      </c>
      <c r="BC91" s="135">
        <v>3</v>
      </c>
      <c r="BD91" s="135">
        <v>3</v>
      </c>
      <c r="BE91" s="135">
        <v>8</v>
      </c>
      <c r="BF91" s="135">
        <v>1</v>
      </c>
      <c r="BJ91" s="500"/>
      <c r="BK91" s="129" t="s">
        <v>150</v>
      </c>
      <c r="BL91" s="132">
        <v>0</v>
      </c>
      <c r="BM91" s="132">
        <v>0</v>
      </c>
      <c r="BN91" s="132">
        <v>0</v>
      </c>
      <c r="BO91" s="132">
        <v>0</v>
      </c>
      <c r="BP91" s="132">
        <v>0</v>
      </c>
      <c r="BQ91" s="132">
        <v>0</v>
      </c>
      <c r="BR91" s="132">
        <v>0</v>
      </c>
      <c r="BS91" s="132">
        <v>0</v>
      </c>
      <c r="BT91" s="132">
        <v>0</v>
      </c>
      <c r="BU91" s="135">
        <v>0</v>
      </c>
      <c r="BV91" s="135">
        <v>0</v>
      </c>
      <c r="BW91" s="135">
        <v>5</v>
      </c>
      <c r="BX91" s="135">
        <v>4</v>
      </c>
      <c r="BY91" s="135">
        <v>23</v>
      </c>
      <c r="BZ91" s="135">
        <v>3</v>
      </c>
    </row>
    <row r="92" spans="2:78">
      <c r="B92" s="262"/>
      <c r="C92" s="129"/>
      <c r="D92" s="129"/>
      <c r="E92" s="129"/>
      <c r="F92" s="146"/>
      <c r="G92" s="146"/>
      <c r="H92" s="146"/>
      <c r="I92" s="146"/>
      <c r="J92" s="146"/>
      <c r="K92" s="146"/>
      <c r="L92" s="146"/>
      <c r="M92" s="146"/>
      <c r="N92" s="146"/>
      <c r="R92" s="146"/>
      <c r="S92" s="148"/>
      <c r="U92" s="126"/>
      <c r="W92" s="261"/>
      <c r="X92" s="129"/>
      <c r="Y92" s="129"/>
      <c r="Z92" s="129"/>
      <c r="AA92" s="150"/>
      <c r="AB92" s="150"/>
      <c r="AC92" s="150"/>
      <c r="AD92" s="150"/>
      <c r="AE92" s="150"/>
      <c r="AF92" s="150"/>
      <c r="AG92" s="150"/>
      <c r="AH92" s="150"/>
      <c r="AI92" s="150"/>
      <c r="AJ92" s="150"/>
      <c r="AK92" s="150"/>
      <c r="AL92" s="150"/>
      <c r="AM92" s="150"/>
      <c r="AN92" s="316"/>
      <c r="AO92" s="316"/>
      <c r="AP92" s="500"/>
      <c r="AQ92" s="129" t="s">
        <v>37</v>
      </c>
      <c r="AR92" s="135">
        <v>3</v>
      </c>
      <c r="AS92" s="135">
        <v>5</v>
      </c>
      <c r="AT92" s="135">
        <v>3</v>
      </c>
      <c r="AU92" s="135">
        <v>0</v>
      </c>
      <c r="AV92" s="135">
        <v>0</v>
      </c>
      <c r="AW92" s="135">
        <v>0</v>
      </c>
      <c r="AX92" s="135">
        <v>5</v>
      </c>
      <c r="AY92" s="135">
        <v>9</v>
      </c>
      <c r="AZ92" s="135">
        <v>14</v>
      </c>
      <c r="BA92" s="135">
        <v>16</v>
      </c>
      <c r="BB92" s="135">
        <v>12</v>
      </c>
      <c r="BC92" s="135">
        <v>5</v>
      </c>
      <c r="BD92" s="135">
        <v>17</v>
      </c>
      <c r="BE92" s="135">
        <v>12</v>
      </c>
      <c r="BF92" s="135">
        <v>16</v>
      </c>
      <c r="BJ92" s="500"/>
      <c r="BK92" s="136" t="s">
        <v>37</v>
      </c>
      <c r="BL92" s="135">
        <v>8</v>
      </c>
      <c r="BM92" s="135">
        <v>6</v>
      </c>
      <c r="BN92" s="135">
        <v>10</v>
      </c>
      <c r="BO92" s="135">
        <v>0</v>
      </c>
      <c r="BP92" s="135">
        <v>0</v>
      </c>
      <c r="BQ92" s="135">
        <v>0</v>
      </c>
      <c r="BR92" s="135">
        <v>8</v>
      </c>
      <c r="BS92" s="135">
        <v>19</v>
      </c>
      <c r="BT92" s="135">
        <v>18</v>
      </c>
      <c r="BU92" s="135">
        <v>26</v>
      </c>
      <c r="BV92" s="135">
        <v>18</v>
      </c>
      <c r="BW92" s="135">
        <v>15</v>
      </c>
      <c r="BX92" s="135">
        <v>28</v>
      </c>
      <c r="BY92" s="135">
        <v>19</v>
      </c>
      <c r="BZ92" s="135">
        <v>21</v>
      </c>
    </row>
    <row r="93" spans="2:78">
      <c r="C93" s="129"/>
      <c r="D93" s="129"/>
      <c r="E93" s="129"/>
      <c r="S93" s="93"/>
      <c r="U93" s="131"/>
      <c r="W93" s="316"/>
      <c r="X93" s="129"/>
      <c r="Y93" s="129"/>
      <c r="Z93" s="129"/>
      <c r="AA93" s="316"/>
      <c r="AB93" s="316"/>
      <c r="AC93" s="316"/>
      <c r="AD93" s="316"/>
      <c r="AE93" s="316"/>
      <c r="AF93" s="316"/>
      <c r="AG93" s="316"/>
      <c r="AH93" s="316"/>
      <c r="AI93" s="316"/>
      <c r="AJ93" s="316"/>
      <c r="AK93" s="261"/>
      <c r="AL93" s="316"/>
      <c r="AM93" s="316"/>
      <c r="AN93" s="316"/>
      <c r="AO93" s="316"/>
      <c r="AP93" s="501"/>
      <c r="AQ93" s="140" t="s">
        <v>38</v>
      </c>
      <c r="AR93" s="138">
        <v>8</v>
      </c>
      <c r="AS93" s="138">
        <v>2</v>
      </c>
      <c r="AT93" s="139">
        <v>6</v>
      </c>
      <c r="AU93" s="138">
        <v>1</v>
      </c>
      <c r="AV93" s="138">
        <v>4</v>
      </c>
      <c r="AW93" s="139">
        <v>8</v>
      </c>
      <c r="AX93" s="139">
        <v>0</v>
      </c>
      <c r="AY93" s="139">
        <v>10</v>
      </c>
      <c r="AZ93" s="139">
        <v>9</v>
      </c>
      <c r="BA93" s="139">
        <v>10</v>
      </c>
      <c r="BB93" s="139">
        <v>14</v>
      </c>
      <c r="BC93" s="139">
        <v>8</v>
      </c>
      <c r="BD93" s="139">
        <v>12</v>
      </c>
      <c r="BE93" s="139">
        <v>19</v>
      </c>
      <c r="BF93" s="139">
        <v>27</v>
      </c>
      <c r="BJ93" s="501"/>
      <c r="BK93" s="137" t="s">
        <v>38</v>
      </c>
      <c r="BL93" s="138">
        <v>9</v>
      </c>
      <c r="BM93" s="138">
        <v>4</v>
      </c>
      <c r="BN93" s="139">
        <v>9</v>
      </c>
      <c r="BO93" s="138">
        <v>2</v>
      </c>
      <c r="BP93" s="138">
        <v>6</v>
      </c>
      <c r="BQ93" s="139">
        <v>8</v>
      </c>
      <c r="BR93" s="139">
        <v>0</v>
      </c>
      <c r="BS93" s="139">
        <v>16</v>
      </c>
      <c r="BT93" s="139">
        <v>16</v>
      </c>
      <c r="BU93" s="139">
        <v>16</v>
      </c>
      <c r="BV93" s="139">
        <v>31</v>
      </c>
      <c r="BW93" s="139">
        <v>31</v>
      </c>
      <c r="BX93" s="139">
        <v>22</v>
      </c>
      <c r="BY93" s="139">
        <v>44</v>
      </c>
      <c r="BZ93" s="139">
        <v>52</v>
      </c>
    </row>
    <row r="94" spans="2:78">
      <c r="C94" s="316"/>
      <c r="D94" s="316"/>
      <c r="E94" s="316"/>
      <c r="S94" s="93"/>
      <c r="T94" s="126"/>
      <c r="U94" s="131"/>
      <c r="W94" s="316"/>
      <c r="X94" s="316"/>
      <c r="Y94" s="316"/>
      <c r="Z94" s="316"/>
      <c r="AA94" s="316"/>
      <c r="AB94" s="316"/>
      <c r="AC94" s="316"/>
      <c r="AD94" s="316"/>
      <c r="AE94" s="316"/>
      <c r="AF94" s="316"/>
      <c r="AG94" s="316"/>
      <c r="AH94" s="316"/>
      <c r="AI94" s="316"/>
      <c r="AJ94" s="316"/>
      <c r="AK94" s="261"/>
      <c r="AL94" s="316"/>
      <c r="AM94" s="316"/>
      <c r="AN94" s="316"/>
      <c r="AO94" s="316"/>
      <c r="AP94" s="184"/>
      <c r="AR94" s="316"/>
      <c r="AS94" s="316"/>
      <c r="AT94" s="316"/>
      <c r="BB94" s="262"/>
      <c r="BK94" s="316"/>
      <c r="BL94" s="316"/>
      <c r="BM94" s="316"/>
      <c r="BN94" s="316"/>
      <c r="BO94" s="316"/>
      <c r="BP94" s="316"/>
      <c r="BQ94" s="316"/>
      <c r="BR94" s="316"/>
      <c r="BS94" s="316"/>
      <c r="BT94" s="316"/>
      <c r="BU94" s="316"/>
      <c r="BV94" s="316"/>
      <c r="BW94" s="316"/>
      <c r="BX94" s="316"/>
      <c r="BY94" s="261"/>
      <c r="BZ94" s="261"/>
    </row>
    <row r="95" spans="2:78" ht="18" customHeight="1">
      <c r="B95" s="124" t="s">
        <v>24</v>
      </c>
      <c r="C95" s="125" t="s">
        <v>124</v>
      </c>
      <c r="D95" s="125" t="s">
        <v>123</v>
      </c>
      <c r="E95" s="125" t="s">
        <v>122</v>
      </c>
      <c r="F95" s="124" t="s">
        <v>49</v>
      </c>
      <c r="G95" s="124" t="s">
        <v>48</v>
      </c>
      <c r="H95" s="124" t="s">
        <v>47</v>
      </c>
      <c r="I95" s="124" t="s">
        <v>46</v>
      </c>
      <c r="J95" s="124" t="s">
        <v>45</v>
      </c>
      <c r="K95" s="124" t="s">
        <v>44</v>
      </c>
      <c r="L95" s="124" t="s">
        <v>43</v>
      </c>
      <c r="M95" s="124" t="s">
        <v>96</v>
      </c>
      <c r="N95" s="124" t="s">
        <v>69</v>
      </c>
      <c r="O95" s="124" t="s">
        <v>77</v>
      </c>
      <c r="P95" s="124" t="s">
        <v>149</v>
      </c>
      <c r="Q95" s="124" t="str">
        <f>Q72</f>
        <v>2018-19</v>
      </c>
      <c r="R95" s="126"/>
      <c r="S95" s="87" t="s">
        <v>112</v>
      </c>
      <c r="T95" s="131"/>
      <c r="U95" s="131"/>
      <c r="W95" s="128" t="s">
        <v>24</v>
      </c>
      <c r="X95" s="128" t="s">
        <v>124</v>
      </c>
      <c r="Y95" s="128" t="s">
        <v>123</v>
      </c>
      <c r="Z95" s="128" t="s">
        <v>122</v>
      </c>
      <c r="AA95" s="128" t="s">
        <v>49</v>
      </c>
      <c r="AB95" s="128" t="s">
        <v>48</v>
      </c>
      <c r="AC95" s="128" t="s">
        <v>47</v>
      </c>
      <c r="AD95" s="128" t="s">
        <v>46</v>
      </c>
      <c r="AE95" s="128" t="s">
        <v>45</v>
      </c>
      <c r="AF95" s="128" t="s">
        <v>44</v>
      </c>
      <c r="AG95" s="128" t="s">
        <v>43</v>
      </c>
      <c r="AH95" s="128" t="s">
        <v>96</v>
      </c>
      <c r="AI95" s="128" t="s">
        <v>69</v>
      </c>
      <c r="AJ95" s="128" t="s">
        <v>77</v>
      </c>
      <c r="AK95" s="128" t="s">
        <v>149</v>
      </c>
      <c r="AL95" s="128" t="str">
        <f>AL72</f>
        <v>2018-19</v>
      </c>
      <c r="AM95" s="125"/>
      <c r="AN95" s="316"/>
      <c r="AO95" s="316"/>
      <c r="AP95" s="184"/>
      <c r="AQ95" s="125" t="s">
        <v>24</v>
      </c>
      <c r="AR95" s="125" t="s">
        <v>124</v>
      </c>
      <c r="AS95" s="125" t="s">
        <v>123</v>
      </c>
      <c r="AT95" s="125" t="s">
        <v>122</v>
      </c>
      <c r="AU95" s="125" t="s">
        <v>49</v>
      </c>
      <c r="AV95" s="125" t="s">
        <v>48</v>
      </c>
      <c r="AW95" s="125" t="s">
        <v>47</v>
      </c>
      <c r="AX95" s="125" t="s">
        <v>46</v>
      </c>
      <c r="AY95" s="125" t="s">
        <v>45</v>
      </c>
      <c r="AZ95" s="125" t="s">
        <v>44</v>
      </c>
      <c r="BA95" s="125" t="s">
        <v>43</v>
      </c>
      <c r="BB95" s="125" t="s">
        <v>96</v>
      </c>
      <c r="BC95" s="128" t="s">
        <v>69</v>
      </c>
      <c r="BD95" s="128" t="s">
        <v>77</v>
      </c>
      <c r="BE95" s="128" t="s">
        <v>149</v>
      </c>
      <c r="BF95" s="128" t="str">
        <f>BF72</f>
        <v>2018-19</v>
      </c>
      <c r="BK95" s="125" t="s">
        <v>24</v>
      </c>
      <c r="BL95" s="125" t="s">
        <v>124</v>
      </c>
      <c r="BM95" s="125" t="s">
        <v>123</v>
      </c>
      <c r="BN95" s="125" t="s">
        <v>122</v>
      </c>
      <c r="BO95" s="125" t="s">
        <v>49</v>
      </c>
      <c r="BP95" s="125" t="s">
        <v>48</v>
      </c>
      <c r="BQ95" s="125" t="s">
        <v>47</v>
      </c>
      <c r="BR95" s="125" t="s">
        <v>46</v>
      </c>
      <c r="BS95" s="125" t="s">
        <v>45</v>
      </c>
      <c r="BT95" s="125" t="s">
        <v>44</v>
      </c>
      <c r="BU95" s="125" t="s">
        <v>43</v>
      </c>
      <c r="BV95" s="125" t="s">
        <v>96</v>
      </c>
      <c r="BW95" s="125" t="s">
        <v>69</v>
      </c>
      <c r="BX95" s="125" t="s">
        <v>77</v>
      </c>
      <c r="BY95" s="125" t="s">
        <v>149</v>
      </c>
      <c r="BZ95" s="125" t="str">
        <f>BZ3</f>
        <v>2018-19</v>
      </c>
    </row>
    <row r="96" spans="2:78" ht="18" customHeight="1">
      <c r="B96" s="129" t="s">
        <v>33</v>
      </c>
      <c r="C96" s="130">
        <f t="shared" ref="C96:Q98" si="23">X96+AR96*$U$6+AR103*$U$8+AR110*$U$10</f>
        <v>2945.3999999999996</v>
      </c>
      <c r="D96" s="130">
        <f t="shared" si="23"/>
        <v>3244.2</v>
      </c>
      <c r="E96" s="130">
        <f t="shared" si="23"/>
        <v>3557</v>
      </c>
      <c r="F96" s="130">
        <f t="shared" si="23"/>
        <v>3606.3999999999996</v>
      </c>
      <c r="G96" s="130">
        <f t="shared" si="23"/>
        <v>3550.7999999999997</v>
      </c>
      <c r="H96" s="130">
        <f t="shared" si="23"/>
        <v>4577.3999999999996</v>
      </c>
      <c r="I96" s="130">
        <f t="shared" si="23"/>
        <v>2565.3999999999996</v>
      </c>
      <c r="J96" s="130">
        <f t="shared" si="23"/>
        <v>2259.4</v>
      </c>
      <c r="K96" s="130">
        <f t="shared" si="23"/>
        <v>2093.8000000000002</v>
      </c>
      <c r="L96" s="130">
        <f t="shared" si="23"/>
        <v>2131.4</v>
      </c>
      <c r="M96" s="130">
        <f t="shared" si="23"/>
        <v>2301.6</v>
      </c>
      <c r="N96" s="130">
        <f t="shared" si="23"/>
        <v>2577.4</v>
      </c>
      <c r="O96" s="130">
        <f t="shared" si="23"/>
        <v>2501</v>
      </c>
      <c r="P96" s="130">
        <f t="shared" si="23"/>
        <v>2398.4</v>
      </c>
      <c r="Q96" s="130">
        <f t="shared" si="23"/>
        <v>2479.1999999999998</v>
      </c>
      <c r="R96" s="131"/>
      <c r="S96" s="338">
        <v>807.78627096253479</v>
      </c>
      <c r="T96" s="131"/>
      <c r="U96" s="131"/>
      <c r="W96" s="129" t="s">
        <v>33</v>
      </c>
      <c r="X96" s="132">
        <v>1574</v>
      </c>
      <c r="Y96" s="132">
        <v>1748</v>
      </c>
      <c r="Z96" s="132">
        <v>1890</v>
      </c>
      <c r="AA96" s="132">
        <v>1915</v>
      </c>
      <c r="AB96" s="132">
        <v>1882</v>
      </c>
      <c r="AC96" s="132">
        <v>2375</v>
      </c>
      <c r="AD96" s="132">
        <v>1351</v>
      </c>
      <c r="AE96" s="132">
        <v>1194</v>
      </c>
      <c r="AF96" s="132">
        <v>1127</v>
      </c>
      <c r="AG96" s="132">
        <v>1179</v>
      </c>
      <c r="AH96" s="132">
        <v>1318</v>
      </c>
      <c r="AI96" s="132">
        <v>1464</v>
      </c>
      <c r="AJ96" s="132">
        <v>1409</v>
      </c>
      <c r="AK96" s="132">
        <v>1363</v>
      </c>
      <c r="AL96" s="132">
        <v>1416</v>
      </c>
      <c r="AM96" s="132"/>
      <c r="AN96" s="316"/>
      <c r="AO96" s="316"/>
      <c r="AP96" s="502" t="s">
        <v>99</v>
      </c>
      <c r="AQ96" s="368" t="s">
        <v>33</v>
      </c>
      <c r="AR96" s="134">
        <v>489</v>
      </c>
      <c r="AS96" s="134">
        <v>537</v>
      </c>
      <c r="AT96" s="134">
        <v>576</v>
      </c>
      <c r="AU96" s="134">
        <v>539</v>
      </c>
      <c r="AV96" s="134">
        <v>524</v>
      </c>
      <c r="AW96" s="134">
        <v>545</v>
      </c>
      <c r="AX96" s="134">
        <v>294</v>
      </c>
      <c r="AY96" s="134">
        <v>305</v>
      </c>
      <c r="AZ96" s="134">
        <v>331</v>
      </c>
      <c r="BA96" s="134">
        <v>373</v>
      </c>
      <c r="BB96" s="134">
        <v>427</v>
      </c>
      <c r="BC96" s="134">
        <v>533</v>
      </c>
      <c r="BD96" s="134">
        <v>450</v>
      </c>
      <c r="BE96" s="134">
        <v>480</v>
      </c>
      <c r="BF96" s="134">
        <v>427</v>
      </c>
      <c r="BJ96" s="503" t="s">
        <v>51</v>
      </c>
      <c r="BK96" s="133" t="s">
        <v>33</v>
      </c>
      <c r="BL96" s="134">
        <v>354</v>
      </c>
      <c r="BM96" s="134">
        <v>409</v>
      </c>
      <c r="BN96" s="134">
        <v>480</v>
      </c>
      <c r="BO96" s="134">
        <v>429</v>
      </c>
      <c r="BP96" s="134">
        <v>430</v>
      </c>
      <c r="BQ96" s="134">
        <v>699</v>
      </c>
      <c r="BR96" s="134">
        <v>397</v>
      </c>
      <c r="BS96" s="134">
        <v>292</v>
      </c>
      <c r="BT96" s="134">
        <v>263</v>
      </c>
      <c r="BU96" s="134">
        <v>189</v>
      </c>
      <c r="BV96" s="134">
        <v>175</v>
      </c>
      <c r="BW96" s="134">
        <v>136</v>
      </c>
      <c r="BX96" s="134">
        <v>146</v>
      </c>
      <c r="BY96" s="134">
        <v>145</v>
      </c>
      <c r="BZ96" s="134">
        <v>267</v>
      </c>
    </row>
    <row r="97" spans="2:78">
      <c r="B97" s="129" t="s">
        <v>9</v>
      </c>
      <c r="C97" s="131">
        <f t="shared" si="23"/>
        <v>1850.6</v>
      </c>
      <c r="D97" s="131">
        <f t="shared" si="23"/>
        <v>1801</v>
      </c>
      <c r="E97" s="131">
        <f t="shared" si="23"/>
        <v>2019.2</v>
      </c>
      <c r="F97" s="131">
        <f t="shared" si="23"/>
        <v>2079.4</v>
      </c>
      <c r="G97" s="131">
        <f t="shared" si="23"/>
        <v>2087.4</v>
      </c>
      <c r="H97" s="131">
        <f t="shared" si="23"/>
        <v>2573</v>
      </c>
      <c r="I97" s="131">
        <f t="shared" si="23"/>
        <v>1972.8</v>
      </c>
      <c r="J97" s="131">
        <f t="shared" si="23"/>
        <v>1793.8</v>
      </c>
      <c r="K97" s="131">
        <f t="shared" si="23"/>
        <v>1734.1999999999998</v>
      </c>
      <c r="L97" s="131">
        <f t="shared" si="23"/>
        <v>1443.6</v>
      </c>
      <c r="M97" s="131">
        <f t="shared" si="23"/>
        <v>1529</v>
      </c>
      <c r="N97" s="131">
        <f t="shared" si="23"/>
        <v>1762.2</v>
      </c>
      <c r="O97" s="131">
        <f t="shared" si="23"/>
        <v>1685.4</v>
      </c>
      <c r="P97" s="131">
        <f t="shared" si="23"/>
        <v>1621.6000000000001</v>
      </c>
      <c r="Q97" s="131">
        <f t="shared" si="23"/>
        <v>1682.2</v>
      </c>
      <c r="R97" s="131"/>
      <c r="S97" s="338">
        <v>297.64706915704483</v>
      </c>
      <c r="T97" s="131"/>
      <c r="U97" s="131"/>
      <c r="W97" s="129" t="s">
        <v>9</v>
      </c>
      <c r="X97" s="132">
        <v>955</v>
      </c>
      <c r="Y97" s="132">
        <v>947</v>
      </c>
      <c r="Z97" s="132">
        <v>1056</v>
      </c>
      <c r="AA97" s="132">
        <v>1086</v>
      </c>
      <c r="AB97" s="132">
        <v>1088</v>
      </c>
      <c r="AC97" s="132">
        <v>1314</v>
      </c>
      <c r="AD97" s="132">
        <v>1010</v>
      </c>
      <c r="AE97" s="132">
        <v>921</v>
      </c>
      <c r="AF97" s="132">
        <v>899</v>
      </c>
      <c r="AG97" s="132">
        <v>763</v>
      </c>
      <c r="AH97" s="132">
        <v>831</v>
      </c>
      <c r="AI97" s="132">
        <v>941</v>
      </c>
      <c r="AJ97" s="132">
        <v>907</v>
      </c>
      <c r="AK97" s="132">
        <v>875</v>
      </c>
      <c r="AL97" s="132">
        <v>896</v>
      </c>
      <c r="AM97" s="132"/>
      <c r="AN97" s="316"/>
      <c r="AO97" s="316"/>
      <c r="AP97" s="500"/>
      <c r="AQ97" s="129" t="s">
        <v>9</v>
      </c>
      <c r="AR97" s="135">
        <v>230</v>
      </c>
      <c r="AS97" s="135">
        <v>255</v>
      </c>
      <c r="AT97" s="135">
        <v>299</v>
      </c>
      <c r="AU97" s="135">
        <v>316</v>
      </c>
      <c r="AV97" s="135">
        <v>294</v>
      </c>
      <c r="AW97" s="135">
        <v>297</v>
      </c>
      <c r="AX97" s="135">
        <v>212</v>
      </c>
      <c r="AY97" s="135">
        <v>214</v>
      </c>
      <c r="AZ97" s="135">
        <v>237</v>
      </c>
      <c r="BA97" s="135">
        <v>205</v>
      </c>
      <c r="BB97" s="135">
        <v>250</v>
      </c>
      <c r="BC97" s="135">
        <v>305</v>
      </c>
      <c r="BD97" s="135">
        <v>279</v>
      </c>
      <c r="BE97" s="135">
        <v>288</v>
      </c>
      <c r="BF97" s="135">
        <v>249</v>
      </c>
      <c r="BJ97" s="504"/>
      <c r="BK97" s="136" t="s">
        <v>9</v>
      </c>
      <c r="BL97" s="135">
        <v>309</v>
      </c>
      <c r="BM97" s="135">
        <v>282</v>
      </c>
      <c r="BN97" s="135">
        <v>326</v>
      </c>
      <c r="BO97" s="135">
        <v>302</v>
      </c>
      <c r="BP97" s="135">
        <v>298</v>
      </c>
      <c r="BQ97" s="135">
        <v>471</v>
      </c>
      <c r="BR97" s="135">
        <v>383</v>
      </c>
      <c r="BS97" s="135">
        <v>313</v>
      </c>
      <c r="BT97" s="135">
        <v>274</v>
      </c>
      <c r="BU97" s="135">
        <v>212</v>
      </c>
      <c r="BV97" s="135">
        <v>177</v>
      </c>
      <c r="BW97" s="135">
        <v>171</v>
      </c>
      <c r="BX97" s="135">
        <v>169</v>
      </c>
      <c r="BY97" s="135">
        <v>166</v>
      </c>
      <c r="BZ97" s="135">
        <v>248</v>
      </c>
    </row>
    <row r="98" spans="2:78">
      <c r="B98" s="129" t="s">
        <v>34</v>
      </c>
      <c r="C98" s="131">
        <f t="shared" si="23"/>
        <v>1922.6000000000001</v>
      </c>
      <c r="D98" s="131">
        <f t="shared" si="23"/>
        <v>1381.6</v>
      </c>
      <c r="E98" s="131">
        <f t="shared" si="23"/>
        <v>1529</v>
      </c>
      <c r="F98" s="131">
        <f t="shared" si="23"/>
        <v>1578.2</v>
      </c>
      <c r="G98" s="131">
        <f t="shared" si="23"/>
        <v>1662.3999999999999</v>
      </c>
      <c r="H98" s="131">
        <f t="shared" si="23"/>
        <v>1885.6</v>
      </c>
      <c r="I98" s="131">
        <f t="shared" si="23"/>
        <v>1654.3999999999999</v>
      </c>
      <c r="J98" s="131">
        <f t="shared" si="23"/>
        <v>1505.6</v>
      </c>
      <c r="K98" s="131">
        <f t="shared" si="23"/>
        <v>1340.1999999999998</v>
      </c>
      <c r="L98" s="131">
        <f t="shared" si="23"/>
        <v>1393.2</v>
      </c>
      <c r="M98" s="131">
        <f t="shared" si="23"/>
        <v>1335</v>
      </c>
      <c r="N98" s="131">
        <f t="shared" si="23"/>
        <v>1260.2</v>
      </c>
      <c r="O98" s="131">
        <f t="shared" si="23"/>
        <v>1443.8</v>
      </c>
      <c r="P98" s="131">
        <f t="shared" si="23"/>
        <v>1323.2</v>
      </c>
      <c r="Q98" s="131">
        <f t="shared" si="23"/>
        <v>1473.8</v>
      </c>
      <c r="R98" s="131"/>
      <c r="S98" s="338">
        <v>201.94003620437007</v>
      </c>
      <c r="T98" s="131"/>
      <c r="U98" s="131"/>
      <c r="W98" s="129" t="s">
        <v>34</v>
      </c>
      <c r="X98" s="132">
        <v>1033</v>
      </c>
      <c r="Y98" s="132">
        <v>731</v>
      </c>
      <c r="Z98" s="132">
        <v>804</v>
      </c>
      <c r="AA98" s="132">
        <v>824</v>
      </c>
      <c r="AB98" s="132">
        <v>863</v>
      </c>
      <c r="AC98" s="132">
        <v>976</v>
      </c>
      <c r="AD98" s="132">
        <v>847</v>
      </c>
      <c r="AE98" s="132">
        <v>782</v>
      </c>
      <c r="AF98" s="132">
        <v>691</v>
      </c>
      <c r="AG98" s="132">
        <v>721</v>
      </c>
      <c r="AH98" s="132">
        <v>704</v>
      </c>
      <c r="AI98" s="132">
        <v>684</v>
      </c>
      <c r="AJ98" s="132">
        <v>779</v>
      </c>
      <c r="AK98" s="132">
        <v>705</v>
      </c>
      <c r="AL98" s="132">
        <v>786</v>
      </c>
      <c r="AM98" s="132"/>
      <c r="AN98" s="316"/>
      <c r="AO98" s="316"/>
      <c r="AP98" s="500"/>
      <c r="AQ98" s="129" t="s">
        <v>34</v>
      </c>
      <c r="AR98" s="135">
        <v>349</v>
      </c>
      <c r="AS98" s="135">
        <v>205</v>
      </c>
      <c r="AT98" s="135">
        <v>226</v>
      </c>
      <c r="AU98" s="135">
        <v>241</v>
      </c>
      <c r="AV98" s="135">
        <v>226</v>
      </c>
      <c r="AW98" s="135">
        <v>246</v>
      </c>
      <c r="AX98" s="135">
        <v>201</v>
      </c>
      <c r="AY98" s="135">
        <v>187</v>
      </c>
      <c r="AZ98" s="135">
        <v>172</v>
      </c>
      <c r="BA98" s="135">
        <v>175</v>
      </c>
      <c r="BB98" s="135">
        <v>194</v>
      </c>
      <c r="BC98" s="135">
        <v>209</v>
      </c>
      <c r="BD98" s="135">
        <v>256</v>
      </c>
      <c r="BE98" s="135">
        <v>224</v>
      </c>
      <c r="BF98" s="135">
        <v>234</v>
      </c>
      <c r="BJ98" s="504"/>
      <c r="BK98" s="136" t="s">
        <v>34</v>
      </c>
      <c r="BL98" s="135">
        <v>274</v>
      </c>
      <c r="BM98" s="135">
        <v>230</v>
      </c>
      <c r="BN98" s="135">
        <v>264</v>
      </c>
      <c r="BO98" s="135">
        <v>306</v>
      </c>
      <c r="BP98" s="135">
        <v>297</v>
      </c>
      <c r="BQ98" s="135">
        <v>356</v>
      </c>
      <c r="BR98" s="135">
        <v>349</v>
      </c>
      <c r="BS98" s="135">
        <v>279</v>
      </c>
      <c r="BT98" s="135">
        <v>243</v>
      </c>
      <c r="BU98" s="135">
        <v>256</v>
      </c>
      <c r="BV98" s="135">
        <v>211</v>
      </c>
      <c r="BW98" s="135">
        <v>143</v>
      </c>
      <c r="BX98" s="135">
        <v>159</v>
      </c>
      <c r="BY98" s="135">
        <v>162</v>
      </c>
      <c r="BZ98" s="135">
        <v>213</v>
      </c>
    </row>
    <row r="99" spans="2:78">
      <c r="B99" s="129" t="s">
        <v>35</v>
      </c>
      <c r="C99" s="131">
        <f t="shared" ref="C99:Q99" si="24">X99</f>
        <v>66</v>
      </c>
      <c r="D99" s="131">
        <f t="shared" si="24"/>
        <v>97</v>
      </c>
      <c r="E99" s="131">
        <f t="shared" si="24"/>
        <v>87</v>
      </c>
      <c r="F99" s="131">
        <f t="shared" si="24"/>
        <v>361</v>
      </c>
      <c r="G99" s="131">
        <f t="shared" si="24"/>
        <v>666</v>
      </c>
      <c r="H99" s="131">
        <f t="shared" si="24"/>
        <v>837</v>
      </c>
      <c r="I99" s="131">
        <f t="shared" si="24"/>
        <v>971</v>
      </c>
      <c r="J99" s="131">
        <f t="shared" si="24"/>
        <v>815</v>
      </c>
      <c r="K99" s="131">
        <f t="shared" si="24"/>
        <v>800</v>
      </c>
      <c r="L99" s="131">
        <f t="shared" si="24"/>
        <v>1324</v>
      </c>
      <c r="M99" s="131">
        <f t="shared" si="24"/>
        <v>2005</v>
      </c>
      <c r="N99" s="131">
        <f t="shared" si="24"/>
        <v>1983</v>
      </c>
      <c r="O99" s="131">
        <f t="shared" si="24"/>
        <v>1696</v>
      </c>
      <c r="P99" s="131">
        <f t="shared" si="24"/>
        <v>1932</v>
      </c>
      <c r="Q99" s="131">
        <f t="shared" si="24"/>
        <v>1774</v>
      </c>
      <c r="R99" s="131"/>
      <c r="S99" s="338">
        <v>430.36991840353647</v>
      </c>
      <c r="T99" s="131"/>
      <c r="U99" s="131"/>
      <c r="W99" s="129" t="s">
        <v>35</v>
      </c>
      <c r="X99" s="132">
        <v>66</v>
      </c>
      <c r="Y99" s="132">
        <v>97</v>
      </c>
      <c r="Z99" s="132">
        <v>87</v>
      </c>
      <c r="AA99" s="132">
        <v>361</v>
      </c>
      <c r="AB99" s="132">
        <v>666</v>
      </c>
      <c r="AC99" s="132">
        <v>837</v>
      </c>
      <c r="AD99" s="132">
        <v>971</v>
      </c>
      <c r="AE99" s="132">
        <v>815</v>
      </c>
      <c r="AF99" s="132">
        <v>800</v>
      </c>
      <c r="AG99" s="132">
        <v>1324</v>
      </c>
      <c r="AH99" s="132">
        <v>2005</v>
      </c>
      <c r="AI99" s="132">
        <v>1983</v>
      </c>
      <c r="AJ99" s="132">
        <v>1696</v>
      </c>
      <c r="AK99" s="132">
        <v>1932</v>
      </c>
      <c r="AL99" s="132">
        <v>1774</v>
      </c>
      <c r="AM99" s="132"/>
      <c r="AN99" s="316"/>
      <c r="AO99" s="316"/>
      <c r="AP99" s="500"/>
      <c r="AQ99" s="129" t="s">
        <v>36</v>
      </c>
      <c r="AR99" s="135">
        <v>147</v>
      </c>
      <c r="AS99" s="135">
        <v>165</v>
      </c>
      <c r="AT99" s="135">
        <v>130</v>
      </c>
      <c r="AU99" s="135">
        <v>142</v>
      </c>
      <c r="AV99" s="135">
        <v>151</v>
      </c>
      <c r="AW99" s="135">
        <v>167</v>
      </c>
      <c r="AX99" s="135">
        <v>182</v>
      </c>
      <c r="AY99" s="135">
        <v>125</v>
      </c>
      <c r="AZ99" s="135">
        <v>127</v>
      </c>
      <c r="BA99" s="135">
        <v>114</v>
      </c>
      <c r="BB99" s="135">
        <v>108</v>
      </c>
      <c r="BC99" s="135">
        <v>116</v>
      </c>
      <c r="BD99" s="135">
        <v>131</v>
      </c>
      <c r="BE99" s="135">
        <v>143</v>
      </c>
      <c r="BF99" s="135">
        <v>148</v>
      </c>
      <c r="BJ99" s="504"/>
      <c r="BK99" s="136" t="s">
        <v>36</v>
      </c>
      <c r="BL99" s="135">
        <v>227</v>
      </c>
      <c r="BM99" s="135">
        <v>213</v>
      </c>
      <c r="BN99" s="135">
        <v>232</v>
      </c>
      <c r="BO99" s="135">
        <v>263</v>
      </c>
      <c r="BP99" s="135">
        <v>258</v>
      </c>
      <c r="BQ99" s="135">
        <v>297</v>
      </c>
      <c r="BR99" s="135">
        <v>312</v>
      </c>
      <c r="BS99" s="135">
        <v>322</v>
      </c>
      <c r="BT99" s="135">
        <v>282</v>
      </c>
      <c r="BU99" s="135">
        <v>236</v>
      </c>
      <c r="BV99" s="135">
        <v>209</v>
      </c>
      <c r="BW99" s="135">
        <v>182</v>
      </c>
      <c r="BX99" s="135">
        <v>170</v>
      </c>
      <c r="BY99" s="135">
        <v>158</v>
      </c>
      <c r="BZ99" s="135">
        <v>165</v>
      </c>
    </row>
    <row r="100" spans="2:78">
      <c r="B100" s="129" t="s">
        <v>36</v>
      </c>
      <c r="C100" s="131">
        <f t="shared" ref="C100:Q100" si="25">X100+$U$13*X101+$U$6*(AR99+$U$13*AR100)+$U$8*(AR106+$U$13*AR107)+$U$10*(AR113+$U$13*AR114)</f>
        <v>833.80000000000007</v>
      </c>
      <c r="D100" s="131">
        <f t="shared" si="25"/>
        <v>817.4</v>
      </c>
      <c r="E100" s="131">
        <f t="shared" si="25"/>
        <v>784.2</v>
      </c>
      <c r="F100" s="131">
        <f t="shared" si="25"/>
        <v>902.4</v>
      </c>
      <c r="G100" s="131">
        <f t="shared" si="25"/>
        <v>877.4</v>
      </c>
      <c r="H100" s="131">
        <f t="shared" si="25"/>
        <v>1000.8</v>
      </c>
      <c r="I100" s="131">
        <f t="shared" si="25"/>
        <v>1112</v>
      </c>
      <c r="J100" s="131">
        <f t="shared" si="25"/>
        <v>1086.4000000000001</v>
      </c>
      <c r="K100" s="131">
        <f t="shared" si="25"/>
        <v>983.4</v>
      </c>
      <c r="L100" s="131">
        <f t="shared" si="25"/>
        <v>913.80000000000007</v>
      </c>
      <c r="M100" s="131">
        <f t="shared" si="25"/>
        <v>812</v>
      </c>
      <c r="N100" s="131">
        <f t="shared" si="25"/>
        <v>826.3</v>
      </c>
      <c r="O100" s="131">
        <f t="shared" si="25"/>
        <v>876.1</v>
      </c>
      <c r="P100" s="131">
        <f t="shared" si="25"/>
        <v>967.5</v>
      </c>
      <c r="Q100" s="131">
        <f t="shared" si="25"/>
        <v>900.59999999999991</v>
      </c>
      <c r="R100" s="131"/>
      <c r="S100" s="338">
        <v>111.45038956115552</v>
      </c>
      <c r="T100" s="131"/>
      <c r="U100" s="131"/>
      <c r="W100" s="129" t="s">
        <v>36</v>
      </c>
      <c r="X100" s="132">
        <v>449</v>
      </c>
      <c r="Y100" s="132">
        <v>438</v>
      </c>
      <c r="Z100" s="132">
        <v>419</v>
      </c>
      <c r="AA100" s="132">
        <v>470</v>
      </c>
      <c r="AB100" s="132">
        <v>462</v>
      </c>
      <c r="AC100" s="132">
        <v>524</v>
      </c>
      <c r="AD100" s="132">
        <v>576</v>
      </c>
      <c r="AE100" s="132">
        <v>554</v>
      </c>
      <c r="AF100" s="132">
        <v>509</v>
      </c>
      <c r="AG100" s="132">
        <v>470</v>
      </c>
      <c r="AH100" s="132">
        <v>416</v>
      </c>
      <c r="AI100" s="132">
        <v>416</v>
      </c>
      <c r="AJ100" s="132">
        <v>440</v>
      </c>
      <c r="AK100" s="132">
        <v>494</v>
      </c>
      <c r="AL100" s="132">
        <v>462</v>
      </c>
      <c r="AM100" s="132"/>
      <c r="AN100" s="316"/>
      <c r="AO100" s="316"/>
      <c r="AP100" s="500"/>
      <c r="AQ100" s="129" t="s">
        <v>150</v>
      </c>
      <c r="AR100" s="132">
        <v>0</v>
      </c>
      <c r="AS100" s="132">
        <v>0</v>
      </c>
      <c r="AT100" s="132">
        <v>0</v>
      </c>
      <c r="AU100" s="132">
        <v>0</v>
      </c>
      <c r="AV100" s="132">
        <v>0</v>
      </c>
      <c r="AW100" s="132">
        <v>0</v>
      </c>
      <c r="AX100" s="132">
        <v>0</v>
      </c>
      <c r="AY100" s="132">
        <v>0</v>
      </c>
      <c r="AZ100" s="132">
        <v>0</v>
      </c>
      <c r="BA100" s="135">
        <v>0</v>
      </c>
      <c r="BB100" s="135">
        <v>0</v>
      </c>
      <c r="BC100" s="135">
        <v>5</v>
      </c>
      <c r="BD100" s="135">
        <v>11</v>
      </c>
      <c r="BE100" s="135">
        <v>15</v>
      </c>
      <c r="BF100" s="135">
        <v>15</v>
      </c>
      <c r="BJ100" s="504"/>
      <c r="BK100" s="129" t="s">
        <v>150</v>
      </c>
      <c r="BL100" s="132">
        <v>0</v>
      </c>
      <c r="BM100" s="132">
        <v>0</v>
      </c>
      <c r="BN100" s="132">
        <v>0</v>
      </c>
      <c r="BO100" s="132">
        <v>0</v>
      </c>
      <c r="BP100" s="132">
        <v>0</v>
      </c>
      <c r="BQ100" s="132">
        <v>0</v>
      </c>
      <c r="BR100" s="132">
        <v>0</v>
      </c>
      <c r="BS100" s="132">
        <v>0</v>
      </c>
      <c r="BT100" s="132">
        <v>0</v>
      </c>
      <c r="BU100" s="135">
        <v>0</v>
      </c>
      <c r="BV100" s="135">
        <v>0</v>
      </c>
      <c r="BW100" s="135">
        <v>14</v>
      </c>
      <c r="BX100" s="135">
        <v>19</v>
      </c>
      <c r="BY100" s="135">
        <v>14</v>
      </c>
      <c r="BZ100" s="135">
        <v>12</v>
      </c>
    </row>
    <row r="101" spans="2:78">
      <c r="B101" s="129" t="s">
        <v>37</v>
      </c>
      <c r="C101" s="131">
        <f t="shared" ref="C101:Q102" si="26">X102+AR101*$U$6+AR108*$U$8+AR115*$U$10</f>
        <v>1.8</v>
      </c>
      <c r="D101" s="131">
        <f t="shared" si="26"/>
        <v>46.8</v>
      </c>
      <c r="E101" s="131">
        <f t="shared" si="26"/>
        <v>19.799999999999997</v>
      </c>
      <c r="F101" s="131">
        <f t="shared" si="26"/>
        <v>18.799999999999997</v>
      </c>
      <c r="G101" s="131">
        <f t="shared" si="26"/>
        <v>38.199999999999996</v>
      </c>
      <c r="H101" s="131">
        <f t="shared" si="26"/>
        <v>24.2</v>
      </c>
      <c r="I101" s="131">
        <f t="shared" si="26"/>
        <v>0</v>
      </c>
      <c r="J101" s="131">
        <f t="shared" si="26"/>
        <v>65.599999999999994</v>
      </c>
      <c r="K101" s="131">
        <f t="shared" si="26"/>
        <v>67.2</v>
      </c>
      <c r="L101" s="131">
        <f t="shared" si="26"/>
        <v>73.2</v>
      </c>
      <c r="M101" s="131">
        <f t="shared" si="26"/>
        <v>27.8</v>
      </c>
      <c r="N101" s="131">
        <f t="shared" si="26"/>
        <v>18.399999999999999</v>
      </c>
      <c r="O101" s="131">
        <f t="shared" si="26"/>
        <v>0</v>
      </c>
      <c r="P101" s="131">
        <f t="shared" si="26"/>
        <v>26.4</v>
      </c>
      <c r="Q101" s="131">
        <f t="shared" si="26"/>
        <v>62.8</v>
      </c>
      <c r="R101" s="131"/>
      <c r="S101" s="338">
        <v>26.876515977914831</v>
      </c>
      <c r="T101" s="131"/>
      <c r="U101" s="131"/>
      <c r="W101" s="129" t="s">
        <v>150</v>
      </c>
      <c r="X101" s="132">
        <v>0</v>
      </c>
      <c r="Y101" s="132">
        <v>0</v>
      </c>
      <c r="Z101" s="132">
        <v>0</v>
      </c>
      <c r="AA101" s="132">
        <v>0</v>
      </c>
      <c r="AB101" s="132">
        <v>0</v>
      </c>
      <c r="AC101" s="132">
        <v>0</v>
      </c>
      <c r="AD101" s="132">
        <v>0</v>
      </c>
      <c r="AE101" s="132">
        <v>0</v>
      </c>
      <c r="AF101" s="132">
        <v>0</v>
      </c>
      <c r="AG101" s="132">
        <v>0</v>
      </c>
      <c r="AH101" s="132">
        <v>0</v>
      </c>
      <c r="AI101" s="132">
        <v>40</v>
      </c>
      <c r="AJ101" s="132">
        <v>47</v>
      </c>
      <c r="AK101" s="132">
        <v>48</v>
      </c>
      <c r="AL101" s="132">
        <v>36</v>
      </c>
      <c r="AM101" s="132"/>
      <c r="AN101" s="316"/>
      <c r="AO101" s="316"/>
      <c r="AP101" s="500"/>
      <c r="AQ101" s="129" t="s">
        <v>37</v>
      </c>
      <c r="AR101" s="135">
        <v>1</v>
      </c>
      <c r="AS101" s="135">
        <v>8</v>
      </c>
      <c r="AT101" s="135">
        <v>3</v>
      </c>
      <c r="AU101" s="135">
        <v>3</v>
      </c>
      <c r="AV101" s="135">
        <v>8</v>
      </c>
      <c r="AW101" s="135">
        <v>5</v>
      </c>
      <c r="AX101" s="135">
        <v>0</v>
      </c>
      <c r="AY101" s="135">
        <v>8</v>
      </c>
      <c r="AZ101" s="135">
        <v>7</v>
      </c>
      <c r="BA101" s="135">
        <v>9</v>
      </c>
      <c r="BB101" s="135">
        <v>0</v>
      </c>
      <c r="BC101" s="135">
        <v>2</v>
      </c>
      <c r="BD101" s="135">
        <v>0</v>
      </c>
      <c r="BE101" s="135">
        <v>4</v>
      </c>
      <c r="BF101" s="135">
        <v>2</v>
      </c>
      <c r="BJ101" s="504"/>
      <c r="BK101" s="136" t="s">
        <v>37</v>
      </c>
      <c r="BL101" s="135">
        <v>1</v>
      </c>
      <c r="BM101" s="135">
        <v>19</v>
      </c>
      <c r="BN101" s="135">
        <v>8</v>
      </c>
      <c r="BO101" s="135">
        <v>5</v>
      </c>
      <c r="BP101" s="135">
        <v>13</v>
      </c>
      <c r="BQ101" s="135">
        <v>7</v>
      </c>
      <c r="BR101" s="135">
        <v>0</v>
      </c>
      <c r="BS101" s="135">
        <v>16</v>
      </c>
      <c r="BT101" s="135">
        <v>17</v>
      </c>
      <c r="BU101" s="135">
        <v>20</v>
      </c>
      <c r="BV101" s="135">
        <v>10</v>
      </c>
      <c r="BW101" s="135">
        <v>7</v>
      </c>
      <c r="BX101" s="135">
        <v>0</v>
      </c>
      <c r="BY101" s="135">
        <v>9</v>
      </c>
      <c r="BZ101" s="135">
        <v>17</v>
      </c>
    </row>
    <row r="102" spans="2:78" ht="18" customHeight="1">
      <c r="B102" s="129" t="s">
        <v>38</v>
      </c>
      <c r="C102" s="131">
        <f t="shared" si="26"/>
        <v>15.6</v>
      </c>
      <c r="D102" s="131">
        <f t="shared" si="26"/>
        <v>55.599999999999994</v>
      </c>
      <c r="E102" s="131">
        <f t="shared" si="26"/>
        <v>22.4</v>
      </c>
      <c r="F102" s="131">
        <f t="shared" si="26"/>
        <v>29.6</v>
      </c>
      <c r="G102" s="131">
        <f t="shared" si="26"/>
        <v>43.8</v>
      </c>
      <c r="H102" s="131">
        <f t="shared" si="26"/>
        <v>63</v>
      </c>
      <c r="I102" s="131">
        <f t="shared" si="26"/>
        <v>53.8</v>
      </c>
      <c r="J102" s="131">
        <f t="shared" si="26"/>
        <v>32.4</v>
      </c>
      <c r="K102" s="131">
        <f t="shared" si="26"/>
        <v>53.6</v>
      </c>
      <c r="L102" s="131">
        <f t="shared" si="26"/>
        <v>70.8</v>
      </c>
      <c r="M102" s="131">
        <f t="shared" si="26"/>
        <v>164.2</v>
      </c>
      <c r="N102" s="131">
        <f t="shared" si="26"/>
        <v>119.2</v>
      </c>
      <c r="O102" s="131">
        <f t="shared" si="26"/>
        <v>69.599999999999994</v>
      </c>
      <c r="P102" s="131">
        <f t="shared" si="26"/>
        <v>174.6</v>
      </c>
      <c r="Q102" s="131">
        <f t="shared" si="26"/>
        <v>107</v>
      </c>
      <c r="R102" s="131"/>
      <c r="S102" s="338">
        <v>18.309208369318171</v>
      </c>
      <c r="T102" s="131"/>
      <c r="U102" s="131"/>
      <c r="W102" s="129" t="s">
        <v>37</v>
      </c>
      <c r="X102" s="132">
        <v>1</v>
      </c>
      <c r="Y102" s="132">
        <v>24</v>
      </c>
      <c r="Z102" s="132">
        <v>10</v>
      </c>
      <c r="AA102" s="132">
        <v>10</v>
      </c>
      <c r="AB102" s="132">
        <v>20</v>
      </c>
      <c r="AC102" s="132">
        <v>13</v>
      </c>
      <c r="AD102" s="132">
        <v>0</v>
      </c>
      <c r="AE102" s="132">
        <v>34</v>
      </c>
      <c r="AF102" s="132">
        <v>34</v>
      </c>
      <c r="AG102" s="132">
        <v>37</v>
      </c>
      <c r="AH102" s="132">
        <v>14</v>
      </c>
      <c r="AI102" s="132">
        <v>9</v>
      </c>
      <c r="AJ102" s="132">
        <v>0</v>
      </c>
      <c r="AK102" s="132">
        <v>13</v>
      </c>
      <c r="AL102" s="132">
        <v>31</v>
      </c>
      <c r="AM102" s="132"/>
      <c r="AN102" s="316"/>
      <c r="AO102" s="316"/>
      <c r="AP102" s="501"/>
      <c r="AQ102" s="140" t="s">
        <v>38</v>
      </c>
      <c r="AR102" s="138">
        <v>4</v>
      </c>
      <c r="AS102" s="138">
        <v>16</v>
      </c>
      <c r="AT102" s="139">
        <v>5</v>
      </c>
      <c r="AU102" s="138">
        <v>7</v>
      </c>
      <c r="AV102" s="138">
        <v>10</v>
      </c>
      <c r="AW102" s="139">
        <v>11</v>
      </c>
      <c r="AX102" s="139">
        <v>10</v>
      </c>
      <c r="AY102" s="139">
        <v>7</v>
      </c>
      <c r="AZ102" s="139">
        <v>7</v>
      </c>
      <c r="BA102" s="139">
        <v>6</v>
      </c>
      <c r="BB102" s="139">
        <v>23</v>
      </c>
      <c r="BC102" s="139">
        <v>14</v>
      </c>
      <c r="BD102" s="139">
        <v>11</v>
      </c>
      <c r="BE102" s="139">
        <v>29</v>
      </c>
      <c r="BF102" s="139">
        <v>7</v>
      </c>
      <c r="BJ102" s="504"/>
      <c r="BK102" s="137" t="s">
        <v>38</v>
      </c>
      <c r="BL102" s="138">
        <v>8</v>
      </c>
      <c r="BM102" s="138">
        <v>24</v>
      </c>
      <c r="BN102" s="139">
        <v>6</v>
      </c>
      <c r="BO102" s="138">
        <v>9</v>
      </c>
      <c r="BP102" s="138">
        <v>19</v>
      </c>
      <c r="BQ102" s="139">
        <v>23</v>
      </c>
      <c r="BR102" s="139">
        <v>16</v>
      </c>
      <c r="BS102" s="139">
        <v>7</v>
      </c>
      <c r="BT102" s="139">
        <v>8</v>
      </c>
      <c r="BU102" s="139">
        <v>12</v>
      </c>
      <c r="BV102" s="139">
        <v>37</v>
      </c>
      <c r="BW102" s="139">
        <v>30</v>
      </c>
      <c r="BX102" s="139">
        <v>19</v>
      </c>
      <c r="BY102" s="139">
        <v>38</v>
      </c>
      <c r="BZ102" s="139">
        <v>28</v>
      </c>
    </row>
    <row r="103" spans="2:78">
      <c r="B103" s="129" t="s">
        <v>39</v>
      </c>
      <c r="C103" s="131">
        <f t="shared" ref="C103:Q106" si="27">X104</f>
        <v>0</v>
      </c>
      <c r="D103" s="131">
        <f t="shared" si="27"/>
        <v>0</v>
      </c>
      <c r="E103" s="131">
        <f t="shared" si="27"/>
        <v>0</v>
      </c>
      <c r="F103" s="131">
        <f t="shared" si="27"/>
        <v>246</v>
      </c>
      <c r="G103" s="131">
        <f t="shared" si="27"/>
        <v>246</v>
      </c>
      <c r="H103" s="131">
        <f t="shared" si="27"/>
        <v>289</v>
      </c>
      <c r="I103" s="131">
        <f t="shared" si="27"/>
        <v>279</v>
      </c>
      <c r="J103" s="131">
        <f t="shared" si="27"/>
        <v>284</v>
      </c>
      <c r="K103" s="131">
        <f t="shared" si="27"/>
        <v>273</v>
      </c>
      <c r="L103" s="131">
        <f t="shared" si="27"/>
        <v>247</v>
      </c>
      <c r="M103" s="131">
        <f t="shared" si="27"/>
        <v>229</v>
      </c>
      <c r="N103" s="131">
        <f t="shared" si="27"/>
        <v>219</v>
      </c>
      <c r="O103" s="131">
        <f t="shared" si="27"/>
        <v>175</v>
      </c>
      <c r="P103" s="131">
        <f t="shared" si="27"/>
        <v>193</v>
      </c>
      <c r="Q103" s="131">
        <f t="shared" si="27"/>
        <v>175</v>
      </c>
      <c r="R103" s="131"/>
      <c r="S103" s="340">
        <v>40.594393232375744</v>
      </c>
      <c r="T103" s="131"/>
      <c r="U103" s="131"/>
      <c r="W103" s="129" t="s">
        <v>38</v>
      </c>
      <c r="X103" s="132">
        <v>8</v>
      </c>
      <c r="Y103" s="132">
        <v>29</v>
      </c>
      <c r="Z103" s="132">
        <v>13</v>
      </c>
      <c r="AA103" s="132">
        <v>15</v>
      </c>
      <c r="AB103" s="132">
        <v>23</v>
      </c>
      <c r="AC103" s="132">
        <v>32</v>
      </c>
      <c r="AD103" s="132">
        <v>27</v>
      </c>
      <c r="AE103" s="132">
        <v>17</v>
      </c>
      <c r="AF103" s="132">
        <v>27</v>
      </c>
      <c r="AG103" s="132">
        <v>35</v>
      </c>
      <c r="AH103" s="132">
        <v>83</v>
      </c>
      <c r="AI103" s="132">
        <v>62</v>
      </c>
      <c r="AJ103" s="132">
        <v>37</v>
      </c>
      <c r="AK103" s="132">
        <v>93</v>
      </c>
      <c r="AL103" s="132">
        <v>54</v>
      </c>
      <c r="AM103" s="132"/>
      <c r="AN103" s="316"/>
      <c r="AO103" s="316"/>
      <c r="AP103" s="500" t="s">
        <v>100</v>
      </c>
      <c r="AQ103" s="368" t="s">
        <v>33</v>
      </c>
      <c r="AR103" s="134">
        <v>757</v>
      </c>
      <c r="AS103" s="134">
        <v>793</v>
      </c>
      <c r="AT103" s="134">
        <v>845</v>
      </c>
      <c r="AU103" s="134">
        <v>947</v>
      </c>
      <c r="AV103" s="134">
        <v>904</v>
      </c>
      <c r="AW103" s="134">
        <v>1134</v>
      </c>
      <c r="AX103" s="134">
        <v>612</v>
      </c>
      <c r="AY103" s="134">
        <v>561</v>
      </c>
      <c r="AZ103" s="134">
        <v>474</v>
      </c>
      <c r="BA103" s="134">
        <v>486</v>
      </c>
      <c r="BB103" s="134">
        <v>486</v>
      </c>
      <c r="BC103" s="135">
        <v>579</v>
      </c>
      <c r="BD103" s="135">
        <v>606</v>
      </c>
      <c r="BE103" s="135">
        <v>523</v>
      </c>
      <c r="BF103" s="135">
        <v>490</v>
      </c>
      <c r="BJ103" s="502" t="s">
        <v>52</v>
      </c>
      <c r="BK103" s="133" t="s">
        <v>33</v>
      </c>
      <c r="BL103" s="134">
        <v>1055</v>
      </c>
      <c r="BM103" s="134">
        <v>1155</v>
      </c>
      <c r="BN103" s="134">
        <v>1322</v>
      </c>
      <c r="BO103" s="134">
        <v>1382</v>
      </c>
      <c r="BP103" s="134">
        <v>1398</v>
      </c>
      <c r="BQ103" s="134">
        <v>1855</v>
      </c>
      <c r="BR103" s="134">
        <v>1036</v>
      </c>
      <c r="BS103" s="134">
        <v>906</v>
      </c>
      <c r="BT103" s="134">
        <v>794</v>
      </c>
      <c r="BU103" s="134">
        <v>842</v>
      </c>
      <c r="BV103" s="134">
        <v>839</v>
      </c>
      <c r="BW103" s="134">
        <v>948</v>
      </c>
      <c r="BX103" s="134">
        <v>966</v>
      </c>
      <c r="BY103" s="134">
        <v>889</v>
      </c>
      <c r="BZ103" s="134">
        <v>856</v>
      </c>
    </row>
    <row r="104" spans="2:78" ht="18" customHeight="1">
      <c r="B104" s="129" t="s">
        <v>15</v>
      </c>
      <c r="C104" s="131">
        <f t="shared" si="27"/>
        <v>254</v>
      </c>
      <c r="D104" s="131">
        <f t="shared" si="27"/>
        <v>284</v>
      </c>
      <c r="E104" s="131">
        <f t="shared" si="27"/>
        <v>233</v>
      </c>
      <c r="F104" s="131">
        <f t="shared" si="27"/>
        <v>213</v>
      </c>
      <c r="G104" s="131">
        <f t="shared" si="27"/>
        <v>241</v>
      </c>
      <c r="H104" s="131">
        <f t="shared" si="27"/>
        <v>252</v>
      </c>
      <c r="I104" s="131">
        <f t="shared" si="27"/>
        <v>288</v>
      </c>
      <c r="J104" s="131">
        <f t="shared" si="27"/>
        <v>280</v>
      </c>
      <c r="K104" s="131">
        <f t="shared" si="27"/>
        <v>299</v>
      </c>
      <c r="L104" s="131">
        <f t="shared" si="27"/>
        <v>341</v>
      </c>
      <c r="M104" s="131">
        <f t="shared" si="27"/>
        <v>266</v>
      </c>
      <c r="N104" s="131">
        <f t="shared" si="27"/>
        <v>277</v>
      </c>
      <c r="O104" s="131">
        <f t="shared" si="27"/>
        <v>286</v>
      </c>
      <c r="P104" s="131">
        <f t="shared" si="27"/>
        <v>324</v>
      </c>
      <c r="Q104" s="131">
        <f t="shared" si="27"/>
        <v>314</v>
      </c>
      <c r="R104" s="131"/>
      <c r="S104" s="338">
        <v>37.295367600339382</v>
      </c>
      <c r="T104" s="131"/>
      <c r="W104" s="129" t="s">
        <v>39</v>
      </c>
      <c r="X104" s="132"/>
      <c r="Y104" s="132"/>
      <c r="Z104" s="132"/>
      <c r="AA104" s="132">
        <v>246</v>
      </c>
      <c r="AB104" s="132">
        <v>246</v>
      </c>
      <c r="AC104" s="132">
        <v>289</v>
      </c>
      <c r="AD104" s="132">
        <v>279</v>
      </c>
      <c r="AE104" s="132">
        <v>284</v>
      </c>
      <c r="AF104" s="132">
        <v>273</v>
      </c>
      <c r="AG104" s="132">
        <v>247</v>
      </c>
      <c r="AH104" s="132">
        <v>229</v>
      </c>
      <c r="AI104" s="132">
        <v>219</v>
      </c>
      <c r="AJ104" s="132">
        <v>175</v>
      </c>
      <c r="AK104" s="132">
        <v>193</v>
      </c>
      <c r="AL104" s="132">
        <v>175</v>
      </c>
      <c r="AM104" s="132"/>
      <c r="AN104" s="316"/>
      <c r="AO104" s="316"/>
      <c r="AP104" s="500"/>
      <c r="AQ104" s="129" t="s">
        <v>9</v>
      </c>
      <c r="AR104" s="135">
        <v>474</v>
      </c>
      <c r="AS104" s="135">
        <v>446</v>
      </c>
      <c r="AT104" s="135">
        <v>472</v>
      </c>
      <c r="AU104" s="135">
        <v>515</v>
      </c>
      <c r="AV104" s="135">
        <v>523</v>
      </c>
      <c r="AW104" s="135">
        <v>593</v>
      </c>
      <c r="AX104" s="135">
        <v>444</v>
      </c>
      <c r="AY104" s="135">
        <v>416</v>
      </c>
      <c r="AZ104" s="135">
        <v>420</v>
      </c>
      <c r="BA104" s="135">
        <v>345</v>
      </c>
      <c r="BB104" s="135">
        <v>348</v>
      </c>
      <c r="BC104" s="135">
        <v>432</v>
      </c>
      <c r="BD104" s="135">
        <v>422</v>
      </c>
      <c r="BE104" s="135">
        <v>365</v>
      </c>
      <c r="BF104" s="135">
        <v>359</v>
      </c>
      <c r="BJ104" s="500"/>
      <c r="BK104" s="136" t="s">
        <v>9</v>
      </c>
      <c r="BL104" s="135">
        <v>686</v>
      </c>
      <c r="BM104" s="135">
        <v>644</v>
      </c>
      <c r="BN104" s="135">
        <v>733</v>
      </c>
      <c r="BO104" s="135">
        <v>782</v>
      </c>
      <c r="BP104" s="135">
        <v>828</v>
      </c>
      <c r="BQ104" s="135">
        <v>1050</v>
      </c>
      <c r="BR104" s="135">
        <v>808</v>
      </c>
      <c r="BS104" s="135">
        <v>741</v>
      </c>
      <c r="BT104" s="135">
        <v>695</v>
      </c>
      <c r="BU104" s="135">
        <v>565</v>
      </c>
      <c r="BV104" s="135">
        <v>583</v>
      </c>
      <c r="BW104" s="135">
        <v>681</v>
      </c>
      <c r="BX104" s="135">
        <v>652</v>
      </c>
      <c r="BY104" s="135">
        <v>638</v>
      </c>
      <c r="BZ104" s="135">
        <v>649</v>
      </c>
    </row>
    <row r="105" spans="2:78">
      <c r="B105" s="129" t="s">
        <v>40</v>
      </c>
      <c r="C105" s="131">
        <f t="shared" si="27"/>
        <v>0</v>
      </c>
      <c r="D105" s="131">
        <f t="shared" si="27"/>
        <v>0</v>
      </c>
      <c r="E105" s="131">
        <f t="shared" si="27"/>
        <v>0</v>
      </c>
      <c r="F105" s="131">
        <f t="shared" si="27"/>
        <v>35506</v>
      </c>
      <c r="G105" s="131">
        <f t="shared" si="27"/>
        <v>2704</v>
      </c>
      <c r="H105" s="131">
        <f t="shared" si="27"/>
        <v>21008</v>
      </c>
      <c r="I105" s="131">
        <f t="shared" si="27"/>
        <v>17182</v>
      </c>
      <c r="J105" s="131">
        <f t="shared" si="27"/>
        <v>14019</v>
      </c>
      <c r="K105" s="131">
        <f t="shared" si="27"/>
        <v>17853</v>
      </c>
      <c r="L105" s="131">
        <f t="shared" si="27"/>
        <v>20571</v>
      </c>
      <c r="M105" s="131">
        <f t="shared" si="27"/>
        <v>28337</v>
      </c>
      <c r="N105" s="131">
        <f t="shared" si="27"/>
        <v>22283</v>
      </c>
      <c r="O105" s="131">
        <f t="shared" si="27"/>
        <v>25371.5</v>
      </c>
      <c r="P105" s="131">
        <f t="shared" si="27"/>
        <v>20725</v>
      </c>
      <c r="Q105" s="131">
        <f t="shared" si="27"/>
        <v>24658.418999999998</v>
      </c>
      <c r="R105" s="131"/>
      <c r="S105" s="340">
        <v>9759.3597795239875</v>
      </c>
      <c r="T105" s="131"/>
      <c r="W105" s="129" t="s">
        <v>15</v>
      </c>
      <c r="X105" s="132">
        <v>254</v>
      </c>
      <c r="Y105" s="132">
        <v>284</v>
      </c>
      <c r="Z105" s="132">
        <v>233</v>
      </c>
      <c r="AA105" s="132">
        <v>213</v>
      </c>
      <c r="AB105" s="132">
        <v>241</v>
      </c>
      <c r="AC105" s="132">
        <v>252</v>
      </c>
      <c r="AD105" s="132">
        <v>288</v>
      </c>
      <c r="AE105" s="132">
        <v>280</v>
      </c>
      <c r="AF105" s="132">
        <v>299</v>
      </c>
      <c r="AG105" s="132">
        <v>341</v>
      </c>
      <c r="AH105" s="132">
        <v>266</v>
      </c>
      <c r="AI105" s="132">
        <v>277</v>
      </c>
      <c r="AJ105" s="132">
        <v>286</v>
      </c>
      <c r="AK105" s="132">
        <v>324</v>
      </c>
      <c r="AL105" s="132">
        <v>314</v>
      </c>
      <c r="AM105" s="132"/>
      <c r="AN105" s="316"/>
      <c r="AO105" s="316"/>
      <c r="AP105" s="500"/>
      <c r="AQ105" s="129" t="s">
        <v>34</v>
      </c>
      <c r="AR105" s="135">
        <v>410</v>
      </c>
      <c r="AS105" s="135">
        <v>315</v>
      </c>
      <c r="AT105" s="135">
        <v>351</v>
      </c>
      <c r="AU105" s="135">
        <v>349</v>
      </c>
      <c r="AV105" s="135">
        <v>399</v>
      </c>
      <c r="AW105" s="135">
        <v>432</v>
      </c>
      <c r="AX105" s="135">
        <v>349</v>
      </c>
      <c r="AY105" s="135">
        <v>340</v>
      </c>
      <c r="AZ105" s="135">
        <v>304</v>
      </c>
      <c r="BA105" s="135">
        <v>339</v>
      </c>
      <c r="BB105" s="135">
        <v>303</v>
      </c>
      <c r="BC105" s="135">
        <v>289</v>
      </c>
      <c r="BD105" s="135">
        <v>334</v>
      </c>
      <c r="BE105" s="135">
        <v>301</v>
      </c>
      <c r="BF105" s="135">
        <v>323</v>
      </c>
      <c r="BJ105" s="500"/>
      <c r="BK105" s="136" t="s">
        <v>34</v>
      </c>
      <c r="BL105" s="135">
        <v>657</v>
      </c>
      <c r="BM105" s="135">
        <v>491</v>
      </c>
      <c r="BN105" s="135">
        <v>554</v>
      </c>
      <c r="BO105" s="135">
        <v>572</v>
      </c>
      <c r="BP105" s="135">
        <v>641</v>
      </c>
      <c r="BQ105" s="135">
        <v>743</v>
      </c>
      <c r="BR105" s="135">
        <v>677</v>
      </c>
      <c r="BS105" s="135">
        <v>607</v>
      </c>
      <c r="BT105" s="135">
        <v>544</v>
      </c>
      <c r="BU105" s="135">
        <v>564</v>
      </c>
      <c r="BV105" s="135">
        <v>536</v>
      </c>
      <c r="BW105" s="135">
        <v>485</v>
      </c>
      <c r="BX105" s="135">
        <v>544</v>
      </c>
      <c r="BY105" s="135">
        <v>520</v>
      </c>
      <c r="BZ105" s="135">
        <v>578</v>
      </c>
    </row>
    <row r="106" spans="2:78">
      <c r="B106" s="140" t="s">
        <v>41</v>
      </c>
      <c r="C106" s="141">
        <f t="shared" si="27"/>
        <v>16.583340498974287</v>
      </c>
      <c r="D106" s="141">
        <f t="shared" si="27"/>
        <v>17.648182339084485</v>
      </c>
      <c r="E106" s="141">
        <f t="shared" si="27"/>
        <v>15.422408627920911</v>
      </c>
      <c r="F106" s="141">
        <f t="shared" si="27"/>
        <v>16.878428430774999</v>
      </c>
      <c r="G106" s="141">
        <f t="shared" si="27"/>
        <v>16.98578644426172</v>
      </c>
      <c r="H106" s="141">
        <f t="shared" si="27"/>
        <v>16.379941434846266</v>
      </c>
      <c r="I106" s="141">
        <f t="shared" si="27"/>
        <v>17.389029213166555</v>
      </c>
      <c r="J106" s="141">
        <f t="shared" si="27"/>
        <v>19.04638507385333</v>
      </c>
      <c r="K106" s="141">
        <f t="shared" si="27"/>
        <v>20.216938046068307</v>
      </c>
      <c r="L106" s="141">
        <f t="shared" si="27"/>
        <v>21.179714261843095</v>
      </c>
      <c r="M106" s="141">
        <f t="shared" si="27"/>
        <v>18.540609684234735</v>
      </c>
      <c r="N106" s="141">
        <f t="shared" si="27"/>
        <v>18.464985684449299</v>
      </c>
      <c r="O106" s="141">
        <f t="shared" si="27"/>
        <v>18.568223700024038</v>
      </c>
      <c r="P106" s="141">
        <f t="shared" si="27"/>
        <v>21.993041749502982</v>
      </c>
      <c r="Q106" s="141">
        <f t="shared" si="27"/>
        <v>20.670684842846164</v>
      </c>
      <c r="R106" s="142"/>
      <c r="S106" s="339">
        <v>1.8154951256104588</v>
      </c>
      <c r="W106" s="129" t="s">
        <v>40</v>
      </c>
      <c r="X106" s="132"/>
      <c r="Y106" s="132"/>
      <c r="Z106" s="132"/>
      <c r="AA106" s="132">
        <v>35506</v>
      </c>
      <c r="AB106" s="132">
        <v>2704</v>
      </c>
      <c r="AC106" s="132">
        <v>21008</v>
      </c>
      <c r="AD106" s="132">
        <v>17182</v>
      </c>
      <c r="AE106" s="132">
        <v>14019</v>
      </c>
      <c r="AF106" s="132">
        <v>17853</v>
      </c>
      <c r="AG106" s="132">
        <v>20571</v>
      </c>
      <c r="AH106" s="132">
        <v>28337</v>
      </c>
      <c r="AI106" s="132">
        <v>22283</v>
      </c>
      <c r="AJ106" s="132">
        <v>25371.5</v>
      </c>
      <c r="AK106" s="132">
        <v>20725</v>
      </c>
      <c r="AL106" s="132">
        <v>24658.418999999998</v>
      </c>
      <c r="AM106" s="132"/>
      <c r="AN106" s="316"/>
      <c r="AO106" s="316"/>
      <c r="AP106" s="500"/>
      <c r="AQ106" s="129" t="s">
        <v>36</v>
      </c>
      <c r="AR106" s="135">
        <v>164</v>
      </c>
      <c r="AS106" s="135">
        <v>149</v>
      </c>
      <c r="AT106" s="135">
        <v>140</v>
      </c>
      <c r="AU106" s="135">
        <v>188</v>
      </c>
      <c r="AV106" s="135">
        <v>159</v>
      </c>
      <c r="AW106" s="135">
        <v>186</v>
      </c>
      <c r="AX106" s="135">
        <v>202</v>
      </c>
      <c r="AY106" s="135">
        <v>208</v>
      </c>
      <c r="AZ106" s="135">
        <v>200</v>
      </c>
      <c r="BA106" s="135">
        <v>187</v>
      </c>
      <c r="BB106" s="135">
        <v>168</v>
      </c>
      <c r="BC106" s="135">
        <v>171</v>
      </c>
      <c r="BD106" s="135">
        <v>161</v>
      </c>
      <c r="BE106" s="135">
        <v>196</v>
      </c>
      <c r="BF106" s="135">
        <v>170</v>
      </c>
      <c r="BJ106" s="500"/>
      <c r="BK106" s="136" t="s">
        <v>36</v>
      </c>
      <c r="BL106" s="135">
        <v>230</v>
      </c>
      <c r="BM106" s="135">
        <v>223</v>
      </c>
      <c r="BN106" s="135">
        <v>228</v>
      </c>
      <c r="BO106" s="135">
        <v>284</v>
      </c>
      <c r="BP106" s="135">
        <v>288</v>
      </c>
      <c r="BQ106" s="135">
        <v>329</v>
      </c>
      <c r="BR106" s="135">
        <v>393</v>
      </c>
      <c r="BS106" s="135">
        <v>411</v>
      </c>
      <c r="BT106" s="135">
        <v>374</v>
      </c>
      <c r="BU106" s="135">
        <v>364</v>
      </c>
      <c r="BV106" s="135">
        <v>311</v>
      </c>
      <c r="BW106" s="135">
        <v>302</v>
      </c>
      <c r="BX106" s="135">
        <v>324</v>
      </c>
      <c r="BY106" s="135">
        <v>344</v>
      </c>
      <c r="BZ106" s="135">
        <v>334</v>
      </c>
    </row>
    <row r="107" spans="2:78">
      <c r="C107" s="129"/>
      <c r="D107" s="129"/>
      <c r="E107" s="129"/>
      <c r="S107" s="93"/>
      <c r="W107" s="140" t="s">
        <v>41</v>
      </c>
      <c r="X107" s="143">
        <v>16.583340498974287</v>
      </c>
      <c r="Y107" s="143">
        <v>17.648182339084485</v>
      </c>
      <c r="Z107" s="143">
        <v>15.422408627920911</v>
      </c>
      <c r="AA107" s="143">
        <v>16.878428430774999</v>
      </c>
      <c r="AB107" s="143">
        <v>16.98578644426172</v>
      </c>
      <c r="AC107" s="143">
        <v>16.379941434846266</v>
      </c>
      <c r="AD107" s="143">
        <v>17.389029213166555</v>
      </c>
      <c r="AE107" s="143">
        <v>19.04638507385333</v>
      </c>
      <c r="AF107" s="143">
        <v>20.216938046068307</v>
      </c>
      <c r="AG107" s="143">
        <v>21.179714261843095</v>
      </c>
      <c r="AH107" s="143">
        <v>18.540609684234735</v>
      </c>
      <c r="AI107" s="143">
        <v>18.464985684449299</v>
      </c>
      <c r="AJ107" s="143">
        <f>(AJ100+AJ102+$U$13*AJ101)/CP8*100</f>
        <v>18.568223700024038</v>
      </c>
      <c r="AK107" s="143">
        <f>(AK100+AK102+$U$13*AK101)/CQ8*100</f>
        <v>21.993041749502982</v>
      </c>
      <c r="AL107" s="143">
        <f>(AL100+AL102+$U$13*AL101)/CR8*100</f>
        <v>20.670684842846164</v>
      </c>
      <c r="AM107" s="152"/>
      <c r="AN107" s="316"/>
      <c r="AO107" s="316"/>
      <c r="AP107" s="500"/>
      <c r="AQ107" s="129" t="s">
        <v>150</v>
      </c>
      <c r="AR107" s="132">
        <v>0</v>
      </c>
      <c r="AS107" s="132">
        <v>0</v>
      </c>
      <c r="AT107" s="132">
        <v>0</v>
      </c>
      <c r="AU107" s="132">
        <v>0</v>
      </c>
      <c r="AV107" s="132">
        <v>0</v>
      </c>
      <c r="AW107" s="132">
        <v>0</v>
      </c>
      <c r="AX107" s="132">
        <v>0</v>
      </c>
      <c r="AY107" s="132">
        <v>0</v>
      </c>
      <c r="AZ107" s="132">
        <v>0</v>
      </c>
      <c r="BA107" s="135">
        <v>0</v>
      </c>
      <c r="BB107" s="135">
        <v>0</v>
      </c>
      <c r="BC107" s="135">
        <v>21</v>
      </c>
      <c r="BD107" s="135">
        <v>22</v>
      </c>
      <c r="BE107" s="135">
        <v>19</v>
      </c>
      <c r="BF107" s="135">
        <v>10</v>
      </c>
      <c r="BJ107" s="500"/>
      <c r="BK107" s="129" t="s">
        <v>150</v>
      </c>
      <c r="BL107" s="132">
        <v>0</v>
      </c>
      <c r="BM107" s="132">
        <v>0</v>
      </c>
      <c r="BN107" s="132">
        <v>0</v>
      </c>
      <c r="BO107" s="132">
        <v>0</v>
      </c>
      <c r="BP107" s="132">
        <v>0</v>
      </c>
      <c r="BQ107" s="132">
        <v>0</v>
      </c>
      <c r="BR107" s="132">
        <v>0</v>
      </c>
      <c r="BS107" s="132">
        <v>0</v>
      </c>
      <c r="BT107" s="132">
        <v>0</v>
      </c>
      <c r="BU107" s="135">
        <v>0</v>
      </c>
      <c r="BV107" s="135">
        <v>0</v>
      </c>
      <c r="BW107" s="135">
        <v>35</v>
      </c>
      <c r="BX107" s="135">
        <v>39</v>
      </c>
      <c r="BY107" s="135">
        <v>37</v>
      </c>
      <c r="BZ107" s="135">
        <v>25</v>
      </c>
    </row>
    <row r="108" spans="2:78">
      <c r="C108" s="129"/>
      <c r="D108" s="129"/>
      <c r="E108" s="129"/>
      <c r="S108" s="93"/>
      <c r="W108" s="316"/>
      <c r="X108" s="129"/>
      <c r="Y108" s="129"/>
      <c r="Z108" s="129"/>
      <c r="AA108" s="316"/>
      <c r="AB108" s="316"/>
      <c r="AC108" s="316"/>
      <c r="AD108" s="316"/>
      <c r="AE108" s="316"/>
      <c r="AF108" s="316"/>
      <c r="AG108" s="316"/>
      <c r="AH108" s="316"/>
      <c r="AI108" s="316"/>
      <c r="AJ108" s="316"/>
      <c r="AK108" s="261"/>
      <c r="AL108" s="316"/>
      <c r="AM108" s="316"/>
      <c r="AN108" s="316"/>
      <c r="AO108" s="316"/>
      <c r="AP108" s="500"/>
      <c r="AQ108" s="129" t="s">
        <v>37</v>
      </c>
      <c r="AR108" s="135">
        <v>0</v>
      </c>
      <c r="AS108" s="135">
        <v>8</v>
      </c>
      <c r="AT108" s="135">
        <v>5</v>
      </c>
      <c r="AU108" s="135">
        <v>4</v>
      </c>
      <c r="AV108" s="135">
        <v>7</v>
      </c>
      <c r="AW108" s="135">
        <v>6</v>
      </c>
      <c r="AX108" s="135">
        <v>0</v>
      </c>
      <c r="AY108" s="135">
        <v>12</v>
      </c>
      <c r="AZ108" s="135">
        <v>18</v>
      </c>
      <c r="BA108" s="135">
        <v>17</v>
      </c>
      <c r="BB108" s="135">
        <v>9</v>
      </c>
      <c r="BC108" s="135">
        <v>3</v>
      </c>
      <c r="BD108" s="135">
        <v>0</v>
      </c>
      <c r="BE108" s="135">
        <v>3</v>
      </c>
      <c r="BF108" s="135">
        <v>17</v>
      </c>
      <c r="BJ108" s="500"/>
      <c r="BK108" s="136" t="s">
        <v>37</v>
      </c>
      <c r="BL108" s="135">
        <v>0</v>
      </c>
      <c r="BM108" s="135">
        <v>11</v>
      </c>
      <c r="BN108" s="135">
        <v>3</v>
      </c>
      <c r="BO108" s="135">
        <v>4</v>
      </c>
      <c r="BP108" s="135">
        <v>7</v>
      </c>
      <c r="BQ108" s="135">
        <v>6</v>
      </c>
      <c r="BR108" s="135">
        <v>0</v>
      </c>
      <c r="BS108" s="135">
        <v>25</v>
      </c>
      <c r="BT108" s="135">
        <v>23</v>
      </c>
      <c r="BU108" s="135">
        <v>30</v>
      </c>
      <c r="BV108" s="135">
        <v>10</v>
      </c>
      <c r="BW108" s="135">
        <v>8</v>
      </c>
      <c r="BX108" s="135">
        <v>0</v>
      </c>
      <c r="BY108" s="135">
        <v>10</v>
      </c>
      <c r="BZ108" s="135">
        <v>28</v>
      </c>
    </row>
    <row r="109" spans="2:78" ht="18" customHeight="1">
      <c r="C109" s="129"/>
      <c r="D109" s="129"/>
      <c r="E109" s="129"/>
      <c r="S109" s="93"/>
      <c r="W109" s="316"/>
      <c r="X109" s="129"/>
      <c r="Y109" s="129"/>
      <c r="Z109" s="129"/>
      <c r="AA109" s="316"/>
      <c r="AB109" s="316"/>
      <c r="AC109" s="316"/>
      <c r="AD109" s="316"/>
      <c r="AE109" s="316"/>
      <c r="AF109" s="316"/>
      <c r="AG109" s="316"/>
      <c r="AH109" s="316"/>
      <c r="AI109" s="316"/>
      <c r="AJ109" s="316"/>
      <c r="AK109" s="261"/>
      <c r="AL109" s="316"/>
      <c r="AM109" s="316"/>
      <c r="AN109" s="316"/>
      <c r="AO109" s="316"/>
      <c r="AP109" s="501"/>
      <c r="AQ109" s="140" t="s">
        <v>38</v>
      </c>
      <c r="AR109" s="138">
        <v>2</v>
      </c>
      <c r="AS109" s="138">
        <v>9</v>
      </c>
      <c r="AT109" s="139">
        <v>3</v>
      </c>
      <c r="AU109" s="138">
        <v>3</v>
      </c>
      <c r="AV109" s="138">
        <v>8</v>
      </c>
      <c r="AW109" s="139">
        <v>9</v>
      </c>
      <c r="AX109" s="139">
        <v>8</v>
      </c>
      <c r="AY109" s="139">
        <v>5</v>
      </c>
      <c r="AZ109" s="139">
        <v>15</v>
      </c>
      <c r="BA109" s="139">
        <v>19</v>
      </c>
      <c r="BB109" s="139">
        <v>34</v>
      </c>
      <c r="BC109" s="139">
        <v>28</v>
      </c>
      <c r="BD109" s="139">
        <v>13</v>
      </c>
      <c r="BE109" s="139">
        <v>26</v>
      </c>
      <c r="BF109" s="139">
        <v>27</v>
      </c>
      <c r="BJ109" s="501"/>
      <c r="BK109" s="137" t="s">
        <v>38</v>
      </c>
      <c r="BL109" s="138">
        <v>4</v>
      </c>
      <c r="BM109" s="138">
        <v>10</v>
      </c>
      <c r="BN109" s="139">
        <v>5</v>
      </c>
      <c r="BO109" s="138">
        <v>9</v>
      </c>
      <c r="BP109" s="138">
        <v>12</v>
      </c>
      <c r="BQ109" s="139">
        <v>19</v>
      </c>
      <c r="BR109" s="139">
        <v>19</v>
      </c>
      <c r="BS109" s="139">
        <v>11</v>
      </c>
      <c r="BT109" s="139">
        <v>23</v>
      </c>
      <c r="BU109" s="139">
        <v>31</v>
      </c>
      <c r="BV109" s="139">
        <v>67</v>
      </c>
      <c r="BW109" s="139">
        <v>42</v>
      </c>
      <c r="BX109" s="139">
        <v>24</v>
      </c>
      <c r="BY109" s="139">
        <v>64</v>
      </c>
      <c r="BZ109" s="139">
        <v>43</v>
      </c>
    </row>
    <row r="110" spans="2:78" ht="18" customHeight="1">
      <c r="C110" s="129"/>
      <c r="D110" s="129"/>
      <c r="E110" s="129"/>
      <c r="S110" s="93"/>
      <c r="W110" s="316"/>
      <c r="X110" s="129"/>
      <c r="Y110" s="129"/>
      <c r="Z110" s="129"/>
      <c r="AA110" s="316"/>
      <c r="AB110" s="316"/>
      <c r="AC110" s="316"/>
      <c r="AD110" s="316"/>
      <c r="AE110" s="316"/>
      <c r="AF110" s="316"/>
      <c r="AG110" s="316"/>
      <c r="AH110" s="316"/>
      <c r="AI110" s="316"/>
      <c r="AJ110" s="316"/>
      <c r="AK110" s="261"/>
      <c r="AL110" s="316"/>
      <c r="AM110" s="316"/>
      <c r="AN110" s="316"/>
      <c r="AO110" s="316"/>
      <c r="AP110" s="502" t="s">
        <v>101</v>
      </c>
      <c r="AQ110" s="368" t="s">
        <v>33</v>
      </c>
      <c r="AR110" s="134">
        <v>186</v>
      </c>
      <c r="AS110" s="134">
        <v>228</v>
      </c>
      <c r="AT110" s="134">
        <v>301</v>
      </c>
      <c r="AU110" s="134">
        <v>261</v>
      </c>
      <c r="AV110" s="134">
        <v>288</v>
      </c>
      <c r="AW110" s="134">
        <v>527</v>
      </c>
      <c r="AX110" s="134">
        <v>306</v>
      </c>
      <c r="AY110" s="134">
        <v>217</v>
      </c>
      <c r="AZ110" s="134">
        <v>190</v>
      </c>
      <c r="BA110" s="134">
        <v>140</v>
      </c>
      <c r="BB110" s="134">
        <v>130</v>
      </c>
      <c r="BC110" s="135">
        <v>90</v>
      </c>
      <c r="BD110" s="135">
        <v>105</v>
      </c>
      <c r="BE110" s="135">
        <v>107</v>
      </c>
      <c r="BF110" s="135">
        <v>193</v>
      </c>
      <c r="BJ110" s="502" t="s">
        <v>70</v>
      </c>
      <c r="BK110" s="133" t="s">
        <v>33</v>
      </c>
      <c r="BL110" s="134">
        <v>1152</v>
      </c>
      <c r="BM110" s="134">
        <v>1243</v>
      </c>
      <c r="BN110" s="134">
        <v>1367</v>
      </c>
      <c r="BO110" s="134">
        <v>1405</v>
      </c>
      <c r="BP110" s="134">
        <v>1368</v>
      </c>
      <c r="BQ110" s="134">
        <v>1840</v>
      </c>
      <c r="BR110" s="134">
        <v>1003</v>
      </c>
      <c r="BS110" s="134">
        <v>880</v>
      </c>
      <c r="BT110" s="134">
        <v>792</v>
      </c>
      <c r="BU110" s="134">
        <v>734</v>
      </c>
      <c r="BV110" s="134">
        <v>775</v>
      </c>
      <c r="BW110" s="134">
        <v>877</v>
      </c>
      <c r="BX110" s="134">
        <v>865</v>
      </c>
      <c r="BY110" s="134">
        <v>813</v>
      </c>
      <c r="BZ110" s="134">
        <v>863</v>
      </c>
    </row>
    <row r="111" spans="2:78">
      <c r="C111" s="129"/>
      <c r="D111" s="129"/>
      <c r="E111" s="129"/>
      <c r="S111" s="93"/>
      <c r="W111" s="316"/>
      <c r="X111" s="129"/>
      <c r="Y111" s="129"/>
      <c r="Z111" s="129"/>
      <c r="AA111" s="316"/>
      <c r="AB111" s="316"/>
      <c r="AC111" s="316"/>
      <c r="AD111" s="316"/>
      <c r="AE111" s="316"/>
      <c r="AF111" s="316"/>
      <c r="AG111" s="316"/>
      <c r="AH111" s="316"/>
      <c r="AI111" s="316"/>
      <c r="AJ111" s="316"/>
      <c r="AK111" s="261"/>
      <c r="AL111" s="316"/>
      <c r="AM111" s="316"/>
      <c r="AN111" s="316"/>
      <c r="AO111" s="316"/>
      <c r="AP111" s="500"/>
      <c r="AQ111" s="129" t="s">
        <v>9</v>
      </c>
      <c r="AR111" s="135">
        <v>198</v>
      </c>
      <c r="AS111" s="135">
        <v>170</v>
      </c>
      <c r="AT111" s="135">
        <v>210</v>
      </c>
      <c r="AU111" s="135">
        <v>188</v>
      </c>
      <c r="AV111" s="135">
        <v>201</v>
      </c>
      <c r="AW111" s="135">
        <v>357</v>
      </c>
      <c r="AX111" s="135">
        <v>291</v>
      </c>
      <c r="AY111" s="135">
        <v>238</v>
      </c>
      <c r="AZ111" s="135">
        <v>188</v>
      </c>
      <c r="BA111" s="135">
        <v>143</v>
      </c>
      <c r="BB111" s="135">
        <v>125</v>
      </c>
      <c r="BC111" s="135">
        <v>121</v>
      </c>
      <c r="BD111" s="135">
        <v>111</v>
      </c>
      <c r="BE111" s="135">
        <v>126</v>
      </c>
      <c r="BF111" s="135">
        <v>190</v>
      </c>
      <c r="BJ111" s="500"/>
      <c r="BK111" s="136" t="s">
        <v>9</v>
      </c>
      <c r="BL111" s="135">
        <v>777</v>
      </c>
      <c r="BM111" s="135">
        <v>731</v>
      </c>
      <c r="BN111" s="135">
        <v>814</v>
      </c>
      <c r="BO111" s="135">
        <v>826</v>
      </c>
      <c r="BP111" s="135">
        <v>817</v>
      </c>
      <c r="BQ111" s="135">
        <v>1033</v>
      </c>
      <c r="BR111" s="135">
        <v>782</v>
      </c>
      <c r="BS111" s="135">
        <v>706</v>
      </c>
      <c r="BT111" s="135">
        <v>672</v>
      </c>
      <c r="BU111" s="135">
        <v>547</v>
      </c>
      <c r="BV111" s="135">
        <v>561</v>
      </c>
      <c r="BW111" s="135">
        <v>680</v>
      </c>
      <c r="BX111" s="135">
        <v>635</v>
      </c>
      <c r="BY111" s="135">
        <v>592</v>
      </c>
      <c r="BZ111" s="135">
        <v>640</v>
      </c>
    </row>
    <row r="112" spans="2:78">
      <c r="C112" s="129"/>
      <c r="D112" s="129"/>
      <c r="E112" s="129"/>
      <c r="S112" s="93"/>
      <c r="W112" s="316"/>
      <c r="X112" s="129"/>
      <c r="Y112" s="129"/>
      <c r="Z112" s="129"/>
      <c r="AA112" s="316"/>
      <c r="AB112" s="316"/>
      <c r="AC112" s="316"/>
      <c r="AD112" s="316"/>
      <c r="AE112" s="316"/>
      <c r="AF112" s="316"/>
      <c r="AG112" s="316"/>
      <c r="AH112" s="316"/>
      <c r="AI112" s="316"/>
      <c r="AJ112" s="316"/>
      <c r="AK112" s="261"/>
      <c r="AL112" s="316"/>
      <c r="AM112" s="316"/>
      <c r="AN112" s="316"/>
      <c r="AO112" s="316"/>
      <c r="AP112" s="500"/>
      <c r="AQ112" s="129" t="s">
        <v>34</v>
      </c>
      <c r="AR112" s="135">
        <v>167</v>
      </c>
      <c r="AS112" s="135">
        <v>143</v>
      </c>
      <c r="AT112" s="135">
        <v>161</v>
      </c>
      <c r="AU112" s="135">
        <v>177</v>
      </c>
      <c r="AV112" s="135">
        <v>183</v>
      </c>
      <c r="AW112" s="135">
        <v>234</v>
      </c>
      <c r="AX112" s="135">
        <v>248</v>
      </c>
      <c r="AY112" s="135">
        <v>195</v>
      </c>
      <c r="AZ112" s="135">
        <v>173</v>
      </c>
      <c r="BA112" s="135">
        <v>161</v>
      </c>
      <c r="BB112" s="135">
        <v>144</v>
      </c>
      <c r="BC112" s="135">
        <v>100</v>
      </c>
      <c r="BD112" s="135">
        <v>105</v>
      </c>
      <c r="BE112" s="135">
        <v>115</v>
      </c>
      <c r="BF112" s="135">
        <v>148</v>
      </c>
      <c r="BJ112" s="500"/>
      <c r="BK112" s="136" t="s">
        <v>34</v>
      </c>
      <c r="BL112" s="135">
        <v>739</v>
      </c>
      <c r="BM112" s="135">
        <v>543</v>
      </c>
      <c r="BN112" s="135">
        <v>593</v>
      </c>
      <c r="BO112" s="135">
        <v>592</v>
      </c>
      <c r="BP112" s="135">
        <v>635</v>
      </c>
      <c r="BQ112" s="135">
        <v>713</v>
      </c>
      <c r="BR112" s="135">
        <v>617</v>
      </c>
      <c r="BS112" s="135">
        <v>566</v>
      </c>
      <c r="BT112" s="135">
        <v>512</v>
      </c>
      <c r="BU112" s="135">
        <v>516</v>
      </c>
      <c r="BV112" s="135">
        <v>485</v>
      </c>
      <c r="BW112" s="135">
        <v>459</v>
      </c>
      <c r="BX112" s="135">
        <v>536</v>
      </c>
      <c r="BY112" s="135">
        <v>489</v>
      </c>
      <c r="BZ112" s="135">
        <v>533</v>
      </c>
    </row>
    <row r="113" spans="2:78">
      <c r="C113" s="129"/>
      <c r="D113" s="129"/>
      <c r="E113" s="129"/>
      <c r="S113" s="93"/>
      <c r="W113" s="316"/>
      <c r="X113" s="129"/>
      <c r="Y113" s="129"/>
      <c r="Z113" s="129"/>
      <c r="AA113" s="316"/>
      <c r="AB113" s="316"/>
      <c r="AC113" s="316"/>
      <c r="AD113" s="316"/>
      <c r="AE113" s="316"/>
      <c r="AF113" s="316"/>
      <c r="AG113" s="316"/>
      <c r="AH113" s="316"/>
      <c r="AI113" s="316"/>
      <c r="AJ113" s="316"/>
      <c r="AK113" s="261"/>
      <c r="AL113" s="316"/>
      <c r="AM113" s="316"/>
      <c r="AN113" s="316"/>
      <c r="AO113" s="316"/>
      <c r="AP113" s="500"/>
      <c r="AQ113" s="129" t="s">
        <v>36</v>
      </c>
      <c r="AR113" s="135">
        <v>86</v>
      </c>
      <c r="AS113" s="135">
        <v>82</v>
      </c>
      <c r="AT113" s="135">
        <v>101</v>
      </c>
      <c r="AU113" s="135">
        <v>109</v>
      </c>
      <c r="AV113" s="135">
        <v>113</v>
      </c>
      <c r="AW113" s="135">
        <v>131</v>
      </c>
      <c r="AX113" s="135">
        <v>157</v>
      </c>
      <c r="AY113" s="135">
        <v>187</v>
      </c>
      <c r="AZ113" s="135">
        <v>144</v>
      </c>
      <c r="BA113" s="135">
        <v>138</v>
      </c>
      <c r="BB113" s="135">
        <v>118</v>
      </c>
      <c r="BC113" s="135">
        <v>90</v>
      </c>
      <c r="BD113" s="135">
        <v>104</v>
      </c>
      <c r="BE113" s="135">
        <v>98</v>
      </c>
      <c r="BF113" s="135">
        <v>97</v>
      </c>
      <c r="BJ113" s="500"/>
      <c r="BK113" s="136" t="s">
        <v>36</v>
      </c>
      <c r="BL113" s="135">
        <v>276</v>
      </c>
      <c r="BM113" s="135">
        <v>273</v>
      </c>
      <c r="BN113" s="135">
        <v>253</v>
      </c>
      <c r="BO113" s="135">
        <v>298</v>
      </c>
      <c r="BP113" s="135">
        <v>262</v>
      </c>
      <c r="BQ113" s="135">
        <v>306</v>
      </c>
      <c r="BR113" s="135">
        <v>352</v>
      </c>
      <c r="BS113" s="135">
        <v>369</v>
      </c>
      <c r="BT113" s="135">
        <v>303</v>
      </c>
      <c r="BU113" s="135">
        <v>302</v>
      </c>
      <c r="BV113" s="135">
        <v>278</v>
      </c>
      <c r="BW113" s="135">
        <v>244</v>
      </c>
      <c r="BX113" s="135">
        <v>271</v>
      </c>
      <c r="BY113" s="135">
        <v>327</v>
      </c>
      <c r="BZ113" s="135">
        <v>280</v>
      </c>
    </row>
    <row r="114" spans="2:78">
      <c r="C114" s="129"/>
      <c r="D114" s="129"/>
      <c r="E114" s="129"/>
      <c r="S114" s="93"/>
      <c r="U114" s="126"/>
      <c r="W114" s="316"/>
      <c r="X114" s="129"/>
      <c r="Y114" s="129"/>
      <c r="Z114" s="129"/>
      <c r="AA114" s="316"/>
      <c r="AB114" s="316"/>
      <c r="AC114" s="316"/>
      <c r="AD114" s="316"/>
      <c r="AE114" s="316"/>
      <c r="AF114" s="316"/>
      <c r="AG114" s="316"/>
      <c r="AH114" s="316"/>
      <c r="AI114" s="316"/>
      <c r="AJ114" s="316"/>
      <c r="AK114" s="261"/>
      <c r="AL114" s="316"/>
      <c r="AM114" s="316"/>
      <c r="AN114" s="316"/>
      <c r="AO114" s="316"/>
      <c r="AP114" s="500"/>
      <c r="AQ114" s="129" t="s">
        <v>150</v>
      </c>
      <c r="AR114" s="132">
        <v>0</v>
      </c>
      <c r="AS114" s="132">
        <v>0</v>
      </c>
      <c r="AT114" s="132">
        <v>0</v>
      </c>
      <c r="AU114" s="132">
        <v>0</v>
      </c>
      <c r="AV114" s="132">
        <v>0</v>
      </c>
      <c r="AW114" s="132">
        <v>0</v>
      </c>
      <c r="AX114" s="132">
        <v>0</v>
      </c>
      <c r="AY114" s="132">
        <v>0</v>
      </c>
      <c r="AZ114" s="132">
        <v>0</v>
      </c>
      <c r="BA114" s="135">
        <v>0</v>
      </c>
      <c r="BB114" s="135">
        <v>0</v>
      </c>
      <c r="BC114" s="135">
        <v>10</v>
      </c>
      <c r="BD114" s="135">
        <v>11</v>
      </c>
      <c r="BE114" s="135">
        <v>10</v>
      </c>
      <c r="BF114" s="135">
        <v>8</v>
      </c>
      <c r="BJ114" s="500"/>
      <c r="BK114" s="129" t="s">
        <v>150</v>
      </c>
      <c r="BL114" s="132">
        <v>0</v>
      </c>
      <c r="BM114" s="132">
        <v>0</v>
      </c>
      <c r="BN114" s="132">
        <v>0</v>
      </c>
      <c r="BO114" s="132">
        <v>0</v>
      </c>
      <c r="BP114" s="132">
        <v>0</v>
      </c>
      <c r="BQ114" s="132">
        <v>0</v>
      </c>
      <c r="BR114" s="132">
        <v>0</v>
      </c>
      <c r="BS114" s="132">
        <v>0</v>
      </c>
      <c r="BT114" s="132">
        <v>0</v>
      </c>
      <c r="BU114" s="135">
        <v>0</v>
      </c>
      <c r="BV114" s="135">
        <v>0</v>
      </c>
      <c r="BW114" s="135">
        <v>28</v>
      </c>
      <c r="BX114" s="135">
        <v>30</v>
      </c>
      <c r="BY114" s="135">
        <v>32</v>
      </c>
      <c r="BZ114" s="135">
        <v>22</v>
      </c>
    </row>
    <row r="115" spans="2:78">
      <c r="C115" s="129"/>
      <c r="D115" s="129"/>
      <c r="E115" s="129"/>
      <c r="S115" s="93"/>
      <c r="U115" s="131"/>
      <c r="W115" s="316"/>
      <c r="X115" s="129"/>
      <c r="Y115" s="129"/>
      <c r="Z115" s="129"/>
      <c r="AA115" s="316"/>
      <c r="AB115" s="316"/>
      <c r="AC115" s="316"/>
      <c r="AD115" s="316"/>
      <c r="AE115" s="316"/>
      <c r="AF115" s="316"/>
      <c r="AG115" s="316"/>
      <c r="AH115" s="316"/>
      <c r="AI115" s="316"/>
      <c r="AJ115" s="316"/>
      <c r="AK115" s="261"/>
      <c r="AL115" s="316"/>
      <c r="AM115" s="316"/>
      <c r="AN115" s="316"/>
      <c r="AO115" s="316"/>
      <c r="AP115" s="500"/>
      <c r="AQ115" s="129" t="s">
        <v>37</v>
      </c>
      <c r="AR115" s="135">
        <v>0</v>
      </c>
      <c r="AS115" s="135">
        <v>7</v>
      </c>
      <c r="AT115" s="135">
        <v>2</v>
      </c>
      <c r="AU115" s="135">
        <v>2</v>
      </c>
      <c r="AV115" s="135">
        <v>4</v>
      </c>
      <c r="AW115" s="135">
        <v>1</v>
      </c>
      <c r="AX115" s="135">
        <v>0</v>
      </c>
      <c r="AY115" s="135">
        <v>11</v>
      </c>
      <c r="AZ115" s="135">
        <v>8</v>
      </c>
      <c r="BA115" s="135">
        <v>10</v>
      </c>
      <c r="BB115" s="135">
        <v>4</v>
      </c>
      <c r="BC115" s="135">
        <v>4</v>
      </c>
      <c r="BD115" s="135">
        <v>0</v>
      </c>
      <c r="BE115" s="135">
        <v>6</v>
      </c>
      <c r="BF115" s="135">
        <v>11</v>
      </c>
      <c r="BJ115" s="500"/>
      <c r="BK115" s="136" t="s">
        <v>37</v>
      </c>
      <c r="BL115" s="135">
        <v>0</v>
      </c>
      <c r="BM115" s="135">
        <v>15</v>
      </c>
      <c r="BN115" s="135">
        <v>8</v>
      </c>
      <c r="BO115" s="135">
        <v>8</v>
      </c>
      <c r="BP115" s="135">
        <v>14</v>
      </c>
      <c r="BQ115" s="135">
        <v>7</v>
      </c>
      <c r="BR115" s="135">
        <v>0</v>
      </c>
      <c r="BS115" s="135">
        <v>24</v>
      </c>
      <c r="BT115" s="135">
        <v>27</v>
      </c>
      <c r="BU115" s="135">
        <v>23</v>
      </c>
      <c r="BV115" s="135">
        <v>10</v>
      </c>
      <c r="BW115" s="135">
        <v>5</v>
      </c>
      <c r="BX115" s="135">
        <v>0</v>
      </c>
      <c r="BY115" s="135">
        <v>9</v>
      </c>
      <c r="BZ115" s="135">
        <v>24</v>
      </c>
    </row>
    <row r="116" spans="2:78" ht="18" customHeight="1">
      <c r="C116" s="129"/>
      <c r="D116" s="129"/>
      <c r="E116" s="129"/>
      <c r="O116" s="146"/>
      <c r="P116" s="146"/>
      <c r="Q116" s="146"/>
      <c r="S116" s="93"/>
      <c r="U116" s="131"/>
      <c r="W116" s="316"/>
      <c r="X116" s="129"/>
      <c r="Y116" s="129"/>
      <c r="Z116" s="129"/>
      <c r="AA116" s="316"/>
      <c r="AB116" s="316"/>
      <c r="AC116" s="316"/>
      <c r="AD116" s="316"/>
      <c r="AE116" s="316"/>
      <c r="AF116" s="316"/>
      <c r="AG116" s="316"/>
      <c r="AH116" s="316"/>
      <c r="AI116" s="316"/>
      <c r="AJ116" s="316"/>
      <c r="AK116" s="261"/>
      <c r="AL116" s="316"/>
      <c r="AM116" s="316"/>
      <c r="AN116" s="316"/>
      <c r="AO116" s="316"/>
      <c r="AP116" s="501"/>
      <c r="AQ116" s="140" t="s">
        <v>38</v>
      </c>
      <c r="AR116" s="138">
        <v>2</v>
      </c>
      <c r="AS116" s="138">
        <v>4</v>
      </c>
      <c r="AT116" s="139">
        <v>2</v>
      </c>
      <c r="AU116" s="138">
        <v>5</v>
      </c>
      <c r="AV116" s="138">
        <v>4</v>
      </c>
      <c r="AW116" s="139">
        <v>11</v>
      </c>
      <c r="AX116" s="139">
        <v>9</v>
      </c>
      <c r="AY116" s="139">
        <v>4</v>
      </c>
      <c r="AZ116" s="139">
        <v>5</v>
      </c>
      <c r="BA116" s="139">
        <v>10</v>
      </c>
      <c r="BB116" s="139">
        <v>24</v>
      </c>
      <c r="BC116" s="139">
        <v>15</v>
      </c>
      <c r="BD116" s="139">
        <v>9</v>
      </c>
      <c r="BE116" s="139">
        <v>27</v>
      </c>
      <c r="BF116" s="139">
        <v>17</v>
      </c>
      <c r="BJ116" s="501"/>
      <c r="BK116" s="137" t="s">
        <v>38</v>
      </c>
      <c r="BL116" s="138">
        <v>2</v>
      </c>
      <c r="BM116" s="138">
        <v>12</v>
      </c>
      <c r="BN116" s="139">
        <v>6</v>
      </c>
      <c r="BO116" s="138">
        <v>10</v>
      </c>
      <c r="BP116" s="138">
        <v>7</v>
      </c>
      <c r="BQ116" s="139">
        <v>20</v>
      </c>
      <c r="BR116" s="139">
        <v>18</v>
      </c>
      <c r="BS116" s="139">
        <v>11</v>
      </c>
      <c r="BT116" s="139">
        <v>21</v>
      </c>
      <c r="BU116" s="139">
        <v>31</v>
      </c>
      <c r="BV116" s="139">
        <v>59</v>
      </c>
      <c r="BW116" s="139">
        <v>43</v>
      </c>
      <c r="BX116" s="139">
        <v>21</v>
      </c>
      <c r="BY116" s="139">
        <v>60</v>
      </c>
      <c r="BZ116" s="139">
        <v>41</v>
      </c>
    </row>
    <row r="117" spans="2:78">
      <c r="C117" s="316"/>
      <c r="D117" s="316"/>
      <c r="E117" s="316"/>
      <c r="S117" s="93"/>
      <c r="T117" s="126"/>
      <c r="U117" s="131"/>
      <c r="W117" s="316"/>
      <c r="X117" s="316"/>
      <c r="Y117" s="316"/>
      <c r="Z117" s="316"/>
      <c r="AA117" s="316"/>
      <c r="AB117" s="316"/>
      <c r="AC117" s="316"/>
      <c r="AD117" s="316"/>
      <c r="AE117" s="316"/>
      <c r="AF117" s="316"/>
      <c r="AG117" s="316"/>
      <c r="AH117" s="316"/>
      <c r="AI117" s="316"/>
      <c r="AJ117" s="316"/>
      <c r="AK117" s="261"/>
      <c r="AL117" s="316"/>
      <c r="AM117" s="316"/>
      <c r="AN117" s="316"/>
      <c r="AO117" s="316"/>
      <c r="AP117" s="184"/>
      <c r="AR117" s="316"/>
      <c r="AS117" s="316"/>
      <c r="AT117" s="316"/>
      <c r="BB117" s="262"/>
      <c r="BK117" s="316"/>
      <c r="BL117" s="316"/>
      <c r="BM117" s="316"/>
      <c r="BN117" s="316"/>
      <c r="BO117" s="316"/>
      <c r="BP117" s="316"/>
      <c r="BQ117" s="316"/>
      <c r="BR117" s="316"/>
      <c r="BS117" s="316"/>
      <c r="BT117" s="316"/>
      <c r="BU117" s="316"/>
      <c r="BV117" s="316"/>
      <c r="BW117" s="316"/>
      <c r="BX117" s="316"/>
      <c r="BY117" s="261"/>
      <c r="BZ117" s="261"/>
    </row>
    <row r="118" spans="2:78">
      <c r="B118" s="124" t="s">
        <v>25</v>
      </c>
      <c r="C118" s="125" t="s">
        <v>124</v>
      </c>
      <c r="D118" s="125" t="s">
        <v>123</v>
      </c>
      <c r="E118" s="125" t="s">
        <v>122</v>
      </c>
      <c r="F118" s="124" t="s">
        <v>49</v>
      </c>
      <c r="G118" s="124" t="s">
        <v>48</v>
      </c>
      <c r="H118" s="124" t="s">
        <v>47</v>
      </c>
      <c r="I118" s="124" t="s">
        <v>46</v>
      </c>
      <c r="J118" s="124" t="s">
        <v>45</v>
      </c>
      <c r="K118" s="124" t="s">
        <v>44</v>
      </c>
      <c r="L118" s="124" t="s">
        <v>43</v>
      </c>
      <c r="M118" s="124" t="s">
        <v>96</v>
      </c>
      <c r="N118" s="124" t="s">
        <v>69</v>
      </c>
      <c r="O118" s="124" t="s">
        <v>77</v>
      </c>
      <c r="P118" s="124" t="s">
        <v>149</v>
      </c>
      <c r="Q118" s="124" t="str">
        <f>Q95</f>
        <v>2018-19</v>
      </c>
      <c r="R118" s="126"/>
      <c r="S118" s="87" t="s">
        <v>112</v>
      </c>
      <c r="T118" s="131"/>
      <c r="U118" s="131"/>
      <c r="W118" s="128" t="s">
        <v>25</v>
      </c>
      <c r="X118" s="128" t="s">
        <v>124</v>
      </c>
      <c r="Y118" s="128" t="s">
        <v>123</v>
      </c>
      <c r="Z118" s="128" t="s">
        <v>122</v>
      </c>
      <c r="AA118" s="128" t="s">
        <v>49</v>
      </c>
      <c r="AB118" s="128" t="s">
        <v>48</v>
      </c>
      <c r="AC118" s="128" t="s">
        <v>47</v>
      </c>
      <c r="AD118" s="128" t="s">
        <v>46</v>
      </c>
      <c r="AE118" s="128" t="s">
        <v>45</v>
      </c>
      <c r="AF118" s="128" t="s">
        <v>44</v>
      </c>
      <c r="AG118" s="128" t="s">
        <v>43</v>
      </c>
      <c r="AH118" s="128" t="s">
        <v>96</v>
      </c>
      <c r="AI118" s="128" t="s">
        <v>69</v>
      </c>
      <c r="AJ118" s="128" t="s">
        <v>77</v>
      </c>
      <c r="AK118" s="128" t="s">
        <v>149</v>
      </c>
      <c r="AL118" s="128" t="str">
        <f>AL95</f>
        <v>2018-19</v>
      </c>
      <c r="AM118" s="125"/>
      <c r="AN118" s="316"/>
      <c r="AO118" s="316"/>
      <c r="AP118" s="184"/>
      <c r="AQ118" s="125" t="s">
        <v>25</v>
      </c>
      <c r="AR118" s="125" t="s">
        <v>124</v>
      </c>
      <c r="AS118" s="125" t="s">
        <v>123</v>
      </c>
      <c r="AT118" s="125" t="s">
        <v>122</v>
      </c>
      <c r="AU118" s="125" t="s">
        <v>49</v>
      </c>
      <c r="AV118" s="125" t="s">
        <v>48</v>
      </c>
      <c r="AW118" s="125" t="s">
        <v>47</v>
      </c>
      <c r="AX118" s="125" t="s">
        <v>46</v>
      </c>
      <c r="AY118" s="125" t="s">
        <v>45</v>
      </c>
      <c r="AZ118" s="125" t="s">
        <v>44</v>
      </c>
      <c r="BA118" s="125" t="s">
        <v>43</v>
      </c>
      <c r="BB118" s="125" t="s">
        <v>96</v>
      </c>
      <c r="BC118" s="128" t="s">
        <v>69</v>
      </c>
      <c r="BD118" s="128" t="s">
        <v>77</v>
      </c>
      <c r="BE118" s="128" t="s">
        <v>149</v>
      </c>
      <c r="BF118" s="128" t="str">
        <f>BF95</f>
        <v>2018-19</v>
      </c>
      <c r="BK118" s="125" t="s">
        <v>25</v>
      </c>
      <c r="BL118" s="125" t="s">
        <v>124</v>
      </c>
      <c r="BM118" s="125" t="s">
        <v>123</v>
      </c>
      <c r="BN118" s="125" t="s">
        <v>122</v>
      </c>
      <c r="BO118" s="125" t="s">
        <v>49</v>
      </c>
      <c r="BP118" s="125" t="s">
        <v>48</v>
      </c>
      <c r="BQ118" s="125" t="s">
        <v>47</v>
      </c>
      <c r="BR118" s="125" t="s">
        <v>46</v>
      </c>
      <c r="BS118" s="125" t="s">
        <v>45</v>
      </c>
      <c r="BT118" s="125" t="s">
        <v>44</v>
      </c>
      <c r="BU118" s="125" t="s">
        <v>43</v>
      </c>
      <c r="BV118" s="125" t="s">
        <v>96</v>
      </c>
      <c r="BW118" s="125" t="s">
        <v>69</v>
      </c>
      <c r="BX118" s="125" t="s">
        <v>77</v>
      </c>
      <c r="BY118" s="125" t="s">
        <v>149</v>
      </c>
      <c r="BZ118" s="125" t="str">
        <f>BZ3</f>
        <v>2018-19</v>
      </c>
    </row>
    <row r="119" spans="2:78">
      <c r="B119" s="129" t="s">
        <v>33</v>
      </c>
      <c r="C119" s="130">
        <f t="shared" ref="C119:Q121" si="28">X119+AR119*$U$6+AR126*$U$8+AR133*$U$10</f>
        <v>2552.6</v>
      </c>
      <c r="D119" s="130">
        <f t="shared" si="28"/>
        <v>2815.2</v>
      </c>
      <c r="E119" s="130">
        <f t="shared" si="28"/>
        <v>3023.2000000000003</v>
      </c>
      <c r="F119" s="130">
        <f t="shared" si="28"/>
        <v>3378.2000000000003</v>
      </c>
      <c r="G119" s="130">
        <f t="shared" si="28"/>
        <v>3641.6</v>
      </c>
      <c r="H119" s="130">
        <f t="shared" si="28"/>
        <v>4114.6000000000004</v>
      </c>
      <c r="I119" s="130">
        <f t="shared" si="28"/>
        <v>2708.4</v>
      </c>
      <c r="J119" s="130">
        <f t="shared" si="28"/>
        <v>2567.8000000000002</v>
      </c>
      <c r="K119" s="130">
        <f t="shared" si="28"/>
        <v>2450.1999999999998</v>
      </c>
      <c r="L119" s="130">
        <f t="shared" si="28"/>
        <v>2631</v>
      </c>
      <c r="M119" s="130">
        <f t="shared" si="28"/>
        <v>2580.2000000000003</v>
      </c>
      <c r="N119" s="130">
        <f t="shared" si="28"/>
        <v>3528.4</v>
      </c>
      <c r="O119" s="130">
        <f t="shared" si="28"/>
        <v>3351</v>
      </c>
      <c r="P119" s="130">
        <f t="shared" si="28"/>
        <v>3569</v>
      </c>
      <c r="Q119" s="130">
        <f t="shared" si="28"/>
        <v>4053.8</v>
      </c>
      <c r="R119" s="131"/>
      <c r="S119" s="338">
        <v>556.16580461425303</v>
      </c>
      <c r="T119" s="131"/>
      <c r="U119" s="131"/>
      <c r="W119" s="129" t="s">
        <v>33</v>
      </c>
      <c r="X119" s="132">
        <v>1381</v>
      </c>
      <c r="Y119" s="132">
        <v>1519</v>
      </c>
      <c r="Z119" s="132">
        <v>1625</v>
      </c>
      <c r="AA119" s="132">
        <v>1830</v>
      </c>
      <c r="AB119" s="132">
        <v>1956</v>
      </c>
      <c r="AC119" s="132">
        <v>2202</v>
      </c>
      <c r="AD119" s="132">
        <v>1457</v>
      </c>
      <c r="AE119" s="132">
        <v>1410</v>
      </c>
      <c r="AF119" s="132">
        <v>1363</v>
      </c>
      <c r="AG119" s="132">
        <v>1495</v>
      </c>
      <c r="AH119" s="132">
        <v>1485</v>
      </c>
      <c r="AI119" s="132">
        <v>1992</v>
      </c>
      <c r="AJ119" s="132">
        <v>1902</v>
      </c>
      <c r="AK119" s="132">
        <v>2053</v>
      </c>
      <c r="AL119" s="132">
        <v>2396</v>
      </c>
      <c r="AM119" s="132"/>
      <c r="AN119" s="316"/>
      <c r="AO119" s="316"/>
      <c r="AP119" s="502" t="s">
        <v>99</v>
      </c>
      <c r="AQ119" s="368" t="s">
        <v>33</v>
      </c>
      <c r="AR119" s="134">
        <v>470</v>
      </c>
      <c r="AS119" s="134">
        <v>554</v>
      </c>
      <c r="AT119" s="134">
        <v>523</v>
      </c>
      <c r="AU119" s="134">
        <v>641</v>
      </c>
      <c r="AV119" s="134">
        <v>654</v>
      </c>
      <c r="AW119" s="134">
        <v>721</v>
      </c>
      <c r="AX119" s="134">
        <v>468</v>
      </c>
      <c r="AY119" s="134">
        <v>453</v>
      </c>
      <c r="AZ119" s="134">
        <v>512</v>
      </c>
      <c r="BA119" s="134">
        <v>565</v>
      </c>
      <c r="BB119" s="134">
        <v>586</v>
      </c>
      <c r="BC119" s="134">
        <v>815</v>
      </c>
      <c r="BD119" s="134">
        <v>766</v>
      </c>
      <c r="BE119" s="134">
        <v>825</v>
      </c>
      <c r="BF119" s="134">
        <v>815</v>
      </c>
      <c r="BJ119" s="503" t="s">
        <v>51</v>
      </c>
      <c r="BK119" s="133" t="s">
        <v>33</v>
      </c>
      <c r="BL119" s="134">
        <v>246</v>
      </c>
      <c r="BM119" s="134">
        <v>301</v>
      </c>
      <c r="BN119" s="134">
        <v>290</v>
      </c>
      <c r="BO119" s="134">
        <v>308</v>
      </c>
      <c r="BP119" s="134">
        <v>385</v>
      </c>
      <c r="BQ119" s="134">
        <v>442</v>
      </c>
      <c r="BR119" s="134">
        <v>377</v>
      </c>
      <c r="BS119" s="134">
        <v>284</v>
      </c>
      <c r="BT119" s="134">
        <v>262</v>
      </c>
      <c r="BU119" s="134">
        <v>210</v>
      </c>
      <c r="BV119" s="134">
        <v>197</v>
      </c>
      <c r="BW119" s="134">
        <v>171</v>
      </c>
      <c r="BX119" s="134">
        <v>167</v>
      </c>
      <c r="BY119" s="134">
        <v>174</v>
      </c>
      <c r="BZ119" s="134">
        <v>398</v>
      </c>
    </row>
    <row r="120" spans="2:78">
      <c r="B120" s="129" t="s">
        <v>9</v>
      </c>
      <c r="C120" s="131">
        <f t="shared" si="28"/>
        <v>1675.4</v>
      </c>
      <c r="D120" s="131">
        <f t="shared" si="28"/>
        <v>1946</v>
      </c>
      <c r="E120" s="131">
        <f t="shared" si="28"/>
        <v>2121</v>
      </c>
      <c r="F120" s="131">
        <f t="shared" si="28"/>
        <v>2359.7999999999997</v>
      </c>
      <c r="G120" s="131">
        <f t="shared" si="28"/>
        <v>2499.4</v>
      </c>
      <c r="H120" s="131">
        <f t="shared" si="28"/>
        <v>3025.4</v>
      </c>
      <c r="I120" s="131">
        <f t="shared" si="28"/>
        <v>2155.1999999999998</v>
      </c>
      <c r="J120" s="131">
        <f t="shared" si="28"/>
        <v>2135.4</v>
      </c>
      <c r="K120" s="131">
        <f t="shared" si="28"/>
        <v>1927.6</v>
      </c>
      <c r="L120" s="131">
        <f t="shared" si="28"/>
        <v>2034.1999999999998</v>
      </c>
      <c r="M120" s="131">
        <f t="shared" si="28"/>
        <v>2115</v>
      </c>
      <c r="N120" s="131">
        <f t="shared" si="28"/>
        <v>2691.7999999999997</v>
      </c>
      <c r="O120" s="131">
        <f t="shared" si="28"/>
        <v>2797.4</v>
      </c>
      <c r="P120" s="131">
        <f t="shared" si="28"/>
        <v>2667.7999999999997</v>
      </c>
      <c r="Q120" s="131">
        <f t="shared" si="28"/>
        <v>2923.2</v>
      </c>
      <c r="R120" s="131"/>
      <c r="S120" s="338">
        <v>373.94756851730034</v>
      </c>
      <c r="T120" s="131"/>
      <c r="U120" s="131"/>
      <c r="W120" s="129" t="s">
        <v>9</v>
      </c>
      <c r="X120" s="132">
        <v>882</v>
      </c>
      <c r="Y120" s="132">
        <v>1045</v>
      </c>
      <c r="Z120" s="132">
        <v>1133</v>
      </c>
      <c r="AA120" s="132">
        <v>1257</v>
      </c>
      <c r="AB120" s="132">
        <v>1330</v>
      </c>
      <c r="AC120" s="132">
        <v>1599</v>
      </c>
      <c r="AD120" s="132">
        <v>1139</v>
      </c>
      <c r="AE120" s="132">
        <v>1133</v>
      </c>
      <c r="AF120" s="132">
        <v>1044</v>
      </c>
      <c r="AG120" s="132">
        <v>1104</v>
      </c>
      <c r="AH120" s="132">
        <v>1184</v>
      </c>
      <c r="AI120" s="132">
        <v>1511</v>
      </c>
      <c r="AJ120" s="132">
        <v>1563</v>
      </c>
      <c r="AK120" s="132">
        <v>1502</v>
      </c>
      <c r="AL120" s="132">
        <v>1648</v>
      </c>
      <c r="AM120" s="132"/>
      <c r="AN120" s="316"/>
      <c r="AO120" s="316"/>
      <c r="AP120" s="500"/>
      <c r="AQ120" s="129" t="s">
        <v>9</v>
      </c>
      <c r="AR120" s="135">
        <v>285</v>
      </c>
      <c r="AS120" s="135">
        <v>359</v>
      </c>
      <c r="AT120" s="135">
        <v>391</v>
      </c>
      <c r="AU120" s="135">
        <v>409</v>
      </c>
      <c r="AV120" s="135">
        <v>435</v>
      </c>
      <c r="AW120" s="135">
        <v>495</v>
      </c>
      <c r="AX120" s="135">
        <v>367</v>
      </c>
      <c r="AY120" s="135">
        <v>348</v>
      </c>
      <c r="AZ120" s="135">
        <v>351</v>
      </c>
      <c r="BA120" s="135">
        <v>372</v>
      </c>
      <c r="BB120" s="135">
        <v>469</v>
      </c>
      <c r="BC120" s="135">
        <v>627</v>
      </c>
      <c r="BD120" s="135">
        <v>622</v>
      </c>
      <c r="BE120" s="135">
        <v>597</v>
      </c>
      <c r="BF120" s="135">
        <v>574</v>
      </c>
      <c r="BJ120" s="504"/>
      <c r="BK120" s="136" t="s">
        <v>9</v>
      </c>
      <c r="BL120" s="135">
        <v>212</v>
      </c>
      <c r="BM120" s="135">
        <v>247</v>
      </c>
      <c r="BN120" s="135">
        <v>268</v>
      </c>
      <c r="BO120" s="135">
        <v>279</v>
      </c>
      <c r="BP120" s="135">
        <v>321</v>
      </c>
      <c r="BQ120" s="135">
        <v>370</v>
      </c>
      <c r="BR120" s="135">
        <v>323</v>
      </c>
      <c r="BS120" s="135">
        <v>338</v>
      </c>
      <c r="BT120" s="135">
        <v>242</v>
      </c>
      <c r="BU120" s="135">
        <v>232</v>
      </c>
      <c r="BV120" s="135">
        <v>194</v>
      </c>
      <c r="BW120" s="135">
        <v>151</v>
      </c>
      <c r="BX120" s="135">
        <v>159</v>
      </c>
      <c r="BY120" s="135">
        <v>162</v>
      </c>
      <c r="BZ120" s="135">
        <v>336</v>
      </c>
    </row>
    <row r="121" spans="2:78">
      <c r="B121" s="129" t="s">
        <v>34</v>
      </c>
      <c r="C121" s="131">
        <f t="shared" si="28"/>
        <v>1882.8000000000002</v>
      </c>
      <c r="D121" s="131">
        <f t="shared" si="28"/>
        <v>1428.6000000000001</v>
      </c>
      <c r="E121" s="131">
        <f t="shared" si="28"/>
        <v>1474.2</v>
      </c>
      <c r="F121" s="131">
        <f t="shared" si="28"/>
        <v>1691.3999999999999</v>
      </c>
      <c r="G121" s="131">
        <f t="shared" si="28"/>
        <v>1820</v>
      </c>
      <c r="H121" s="131">
        <f t="shared" si="28"/>
        <v>2170.8000000000002</v>
      </c>
      <c r="I121" s="131">
        <f t="shared" si="28"/>
        <v>1871.1999999999998</v>
      </c>
      <c r="J121" s="131">
        <f t="shared" si="28"/>
        <v>1828.8</v>
      </c>
      <c r="K121" s="131">
        <f t="shared" si="28"/>
        <v>1677.3999999999999</v>
      </c>
      <c r="L121" s="131">
        <f t="shared" si="28"/>
        <v>1574.6</v>
      </c>
      <c r="M121" s="131">
        <f t="shared" si="28"/>
        <v>1706.8</v>
      </c>
      <c r="N121" s="131">
        <f t="shared" si="28"/>
        <v>1767</v>
      </c>
      <c r="O121" s="131">
        <f t="shared" si="28"/>
        <v>2388.4</v>
      </c>
      <c r="P121" s="131">
        <f t="shared" si="28"/>
        <v>2407.1999999999998</v>
      </c>
      <c r="Q121" s="131">
        <f t="shared" si="28"/>
        <v>2425.4</v>
      </c>
      <c r="R121" s="131"/>
      <c r="S121" s="338">
        <v>222.30625622225588</v>
      </c>
      <c r="T121" s="131"/>
      <c r="U121" s="131"/>
      <c r="W121" s="129" t="s">
        <v>34</v>
      </c>
      <c r="X121" s="132">
        <v>1020</v>
      </c>
      <c r="Y121" s="132">
        <v>769</v>
      </c>
      <c r="Z121" s="132">
        <v>797</v>
      </c>
      <c r="AA121" s="132">
        <v>909</v>
      </c>
      <c r="AB121" s="132">
        <v>970</v>
      </c>
      <c r="AC121" s="132">
        <v>1140</v>
      </c>
      <c r="AD121" s="132">
        <v>993</v>
      </c>
      <c r="AE121" s="132">
        <v>962</v>
      </c>
      <c r="AF121" s="132">
        <v>901</v>
      </c>
      <c r="AG121" s="132">
        <v>854</v>
      </c>
      <c r="AH121" s="132">
        <v>941</v>
      </c>
      <c r="AI121" s="132">
        <v>985</v>
      </c>
      <c r="AJ121" s="132">
        <v>1331</v>
      </c>
      <c r="AK121" s="132">
        <v>1348</v>
      </c>
      <c r="AL121" s="132">
        <v>1345</v>
      </c>
      <c r="AM121" s="132"/>
      <c r="AN121" s="316"/>
      <c r="AO121" s="316"/>
      <c r="AP121" s="500"/>
      <c r="AQ121" s="129" t="s">
        <v>34</v>
      </c>
      <c r="AR121" s="135">
        <v>383</v>
      </c>
      <c r="AS121" s="135">
        <v>258</v>
      </c>
      <c r="AT121" s="135">
        <v>279</v>
      </c>
      <c r="AU121" s="135">
        <v>281</v>
      </c>
      <c r="AV121" s="135">
        <v>285</v>
      </c>
      <c r="AW121" s="135">
        <v>350</v>
      </c>
      <c r="AX121" s="135">
        <v>312</v>
      </c>
      <c r="AY121" s="135">
        <v>276</v>
      </c>
      <c r="AZ121" s="135">
        <v>286</v>
      </c>
      <c r="BA121" s="135">
        <v>295</v>
      </c>
      <c r="BB121" s="135">
        <v>331</v>
      </c>
      <c r="BC121" s="135">
        <v>388</v>
      </c>
      <c r="BD121" s="135">
        <v>536</v>
      </c>
      <c r="BE121" s="135">
        <v>527</v>
      </c>
      <c r="BF121" s="135">
        <v>507</v>
      </c>
      <c r="BJ121" s="504"/>
      <c r="BK121" s="136" t="s">
        <v>34</v>
      </c>
      <c r="BL121" s="135">
        <v>206</v>
      </c>
      <c r="BM121" s="135">
        <v>208</v>
      </c>
      <c r="BN121" s="135">
        <v>231</v>
      </c>
      <c r="BO121" s="135">
        <v>249</v>
      </c>
      <c r="BP121" s="135">
        <v>270</v>
      </c>
      <c r="BQ121" s="135">
        <v>340</v>
      </c>
      <c r="BR121" s="135">
        <v>285</v>
      </c>
      <c r="BS121" s="135">
        <v>331</v>
      </c>
      <c r="BT121" s="135">
        <v>267</v>
      </c>
      <c r="BU121" s="135">
        <v>224</v>
      </c>
      <c r="BV121" s="135">
        <v>205</v>
      </c>
      <c r="BW121" s="135">
        <v>179</v>
      </c>
      <c r="BX121" s="135">
        <v>168</v>
      </c>
      <c r="BY121" s="135">
        <v>150</v>
      </c>
      <c r="BZ121" s="135">
        <v>286</v>
      </c>
    </row>
    <row r="122" spans="2:78">
      <c r="B122" s="129" t="s">
        <v>35</v>
      </c>
      <c r="C122" s="131">
        <f t="shared" ref="C122:Q122" si="29">X122</f>
        <v>244</v>
      </c>
      <c r="D122" s="131">
        <f t="shared" si="29"/>
        <v>266</v>
      </c>
      <c r="E122" s="131">
        <f t="shared" si="29"/>
        <v>436</v>
      </c>
      <c r="F122" s="131">
        <f t="shared" si="29"/>
        <v>563</v>
      </c>
      <c r="G122" s="131">
        <f t="shared" si="29"/>
        <v>585</v>
      </c>
      <c r="H122" s="131">
        <f t="shared" si="29"/>
        <v>686</v>
      </c>
      <c r="I122" s="131">
        <f t="shared" si="29"/>
        <v>787</v>
      </c>
      <c r="J122" s="131">
        <f t="shared" si="29"/>
        <v>854</v>
      </c>
      <c r="K122" s="131">
        <f t="shared" si="29"/>
        <v>859</v>
      </c>
      <c r="L122" s="131">
        <f t="shared" si="29"/>
        <v>1061</v>
      </c>
      <c r="M122" s="131">
        <f t="shared" si="29"/>
        <v>970</v>
      </c>
      <c r="N122" s="131">
        <f t="shared" si="29"/>
        <v>850</v>
      </c>
      <c r="O122" s="131">
        <f t="shared" si="29"/>
        <v>1112</v>
      </c>
      <c r="P122" s="131">
        <f t="shared" si="29"/>
        <v>1781</v>
      </c>
      <c r="Q122" s="131">
        <f t="shared" si="29"/>
        <v>1942</v>
      </c>
      <c r="R122" s="131"/>
      <c r="S122" s="338">
        <v>267.00746972489156</v>
      </c>
      <c r="T122" s="131"/>
      <c r="U122" s="131"/>
      <c r="W122" s="129" t="s">
        <v>35</v>
      </c>
      <c r="X122" s="132">
        <v>244</v>
      </c>
      <c r="Y122" s="132">
        <v>266</v>
      </c>
      <c r="Z122" s="132">
        <v>436</v>
      </c>
      <c r="AA122" s="132">
        <v>563</v>
      </c>
      <c r="AB122" s="132">
        <v>585</v>
      </c>
      <c r="AC122" s="132">
        <v>686</v>
      </c>
      <c r="AD122" s="132">
        <v>787</v>
      </c>
      <c r="AE122" s="132">
        <v>854</v>
      </c>
      <c r="AF122" s="132">
        <v>859</v>
      </c>
      <c r="AG122" s="132">
        <v>1061</v>
      </c>
      <c r="AH122" s="132">
        <v>970</v>
      </c>
      <c r="AI122" s="132">
        <v>850</v>
      </c>
      <c r="AJ122" s="132">
        <v>1112</v>
      </c>
      <c r="AK122" s="132">
        <v>1781</v>
      </c>
      <c r="AL122" s="132">
        <v>1942</v>
      </c>
      <c r="AM122" s="132"/>
      <c r="AN122" s="316"/>
      <c r="AO122" s="316"/>
      <c r="AP122" s="500"/>
      <c r="AQ122" s="129" t="s">
        <v>36</v>
      </c>
      <c r="AR122" s="135">
        <v>153</v>
      </c>
      <c r="AS122" s="135">
        <v>142</v>
      </c>
      <c r="AT122" s="135">
        <v>131</v>
      </c>
      <c r="AU122" s="135">
        <v>129</v>
      </c>
      <c r="AV122" s="135">
        <v>139</v>
      </c>
      <c r="AW122" s="135">
        <v>154</v>
      </c>
      <c r="AX122" s="135">
        <v>167</v>
      </c>
      <c r="AY122" s="135">
        <v>197</v>
      </c>
      <c r="AZ122" s="135">
        <v>155</v>
      </c>
      <c r="BA122" s="135">
        <v>175</v>
      </c>
      <c r="BB122" s="135">
        <v>175</v>
      </c>
      <c r="BC122" s="135">
        <v>225</v>
      </c>
      <c r="BD122" s="135">
        <v>278</v>
      </c>
      <c r="BE122" s="135">
        <v>344</v>
      </c>
      <c r="BF122" s="135">
        <v>387</v>
      </c>
      <c r="BJ122" s="504"/>
      <c r="BK122" s="136" t="s">
        <v>36</v>
      </c>
      <c r="BL122" s="135">
        <v>184</v>
      </c>
      <c r="BM122" s="135">
        <v>173</v>
      </c>
      <c r="BN122" s="135">
        <v>185</v>
      </c>
      <c r="BO122" s="135">
        <v>190</v>
      </c>
      <c r="BP122" s="135">
        <v>217</v>
      </c>
      <c r="BQ122" s="135">
        <v>251</v>
      </c>
      <c r="BR122" s="135">
        <v>240</v>
      </c>
      <c r="BS122" s="135">
        <v>284</v>
      </c>
      <c r="BT122" s="135">
        <v>275</v>
      </c>
      <c r="BU122" s="135">
        <v>247</v>
      </c>
      <c r="BV122" s="135">
        <v>224</v>
      </c>
      <c r="BW122" s="135">
        <v>200</v>
      </c>
      <c r="BX122" s="135">
        <v>170</v>
      </c>
      <c r="BY122" s="135">
        <v>188</v>
      </c>
      <c r="BZ122" s="135">
        <v>197</v>
      </c>
    </row>
    <row r="123" spans="2:78">
      <c r="B123" s="129" t="s">
        <v>36</v>
      </c>
      <c r="C123" s="131">
        <f t="shared" ref="C123:Q123" si="30">X123+$U$13*X124+$U$6*(AR122+$U$13*AR123)+$U$8*(AR129+$U$13*AR130)+$U$10*(AR136+$U$13*AR137)</f>
        <v>789.8</v>
      </c>
      <c r="D123" s="131">
        <f t="shared" si="30"/>
        <v>741.4</v>
      </c>
      <c r="E123" s="131">
        <f t="shared" si="30"/>
        <v>757.8</v>
      </c>
      <c r="F123" s="131">
        <f t="shared" si="30"/>
        <v>748.6</v>
      </c>
      <c r="G123" s="131">
        <f t="shared" si="30"/>
        <v>874.6</v>
      </c>
      <c r="H123" s="131">
        <f t="shared" si="30"/>
        <v>1022.4000000000001</v>
      </c>
      <c r="I123" s="131">
        <f t="shared" si="30"/>
        <v>1006</v>
      </c>
      <c r="J123" s="131">
        <f t="shared" si="30"/>
        <v>1194.5999999999999</v>
      </c>
      <c r="K123" s="131">
        <f t="shared" si="30"/>
        <v>1095.2</v>
      </c>
      <c r="L123" s="131">
        <f t="shared" si="30"/>
        <v>1138.5999999999999</v>
      </c>
      <c r="M123" s="131">
        <f t="shared" si="30"/>
        <v>1104.2</v>
      </c>
      <c r="N123" s="131">
        <f t="shared" si="30"/>
        <v>1241.8000000000002</v>
      </c>
      <c r="O123" s="131">
        <f t="shared" si="30"/>
        <v>1414.3999999999999</v>
      </c>
      <c r="P123" s="131">
        <f t="shared" si="30"/>
        <v>1682</v>
      </c>
      <c r="Q123" s="131">
        <f t="shared" si="30"/>
        <v>1838</v>
      </c>
      <c r="R123" s="131"/>
      <c r="S123" s="338">
        <v>174.11916864288347</v>
      </c>
      <c r="T123" s="131"/>
      <c r="U123" s="131"/>
      <c r="W123" s="129" t="s">
        <v>36</v>
      </c>
      <c r="X123" s="132">
        <v>426</v>
      </c>
      <c r="Y123" s="132">
        <v>395</v>
      </c>
      <c r="Z123" s="132">
        <v>409</v>
      </c>
      <c r="AA123" s="132">
        <v>404</v>
      </c>
      <c r="AB123" s="132">
        <v>460</v>
      </c>
      <c r="AC123" s="132">
        <v>537</v>
      </c>
      <c r="AD123" s="132">
        <v>526</v>
      </c>
      <c r="AE123" s="132">
        <v>627</v>
      </c>
      <c r="AF123" s="132">
        <v>568</v>
      </c>
      <c r="AG123" s="132">
        <v>602</v>
      </c>
      <c r="AH123" s="132">
        <v>597</v>
      </c>
      <c r="AI123" s="132">
        <v>640</v>
      </c>
      <c r="AJ123" s="132">
        <v>739</v>
      </c>
      <c r="AK123" s="132">
        <v>887</v>
      </c>
      <c r="AL123" s="132">
        <v>980</v>
      </c>
      <c r="AM123" s="132"/>
      <c r="AN123" s="316"/>
      <c r="AO123" s="316"/>
      <c r="AP123" s="500"/>
      <c r="AQ123" s="129" t="s">
        <v>150</v>
      </c>
      <c r="AR123" s="132">
        <v>0</v>
      </c>
      <c r="AS123" s="132">
        <v>0</v>
      </c>
      <c r="AT123" s="132">
        <v>0</v>
      </c>
      <c r="AU123" s="132">
        <v>0</v>
      </c>
      <c r="AV123" s="132">
        <v>0</v>
      </c>
      <c r="AW123" s="132">
        <v>0</v>
      </c>
      <c r="AX123" s="132">
        <v>0</v>
      </c>
      <c r="AY123" s="132">
        <v>0</v>
      </c>
      <c r="AZ123" s="132">
        <v>0</v>
      </c>
      <c r="BA123" s="135">
        <v>0</v>
      </c>
      <c r="BB123" s="135">
        <v>0</v>
      </c>
      <c r="BC123" s="135">
        <v>21</v>
      </c>
      <c r="BD123" s="135">
        <v>33</v>
      </c>
      <c r="BE123" s="135">
        <v>30</v>
      </c>
      <c r="BF123" s="135">
        <v>37</v>
      </c>
      <c r="BJ123" s="504"/>
      <c r="BK123" s="129" t="s">
        <v>150</v>
      </c>
      <c r="BL123" s="132">
        <v>0</v>
      </c>
      <c r="BM123" s="132">
        <v>0</v>
      </c>
      <c r="BN123" s="132">
        <v>0</v>
      </c>
      <c r="BO123" s="132">
        <v>0</v>
      </c>
      <c r="BP123" s="132">
        <v>0</v>
      </c>
      <c r="BQ123" s="132">
        <v>0</v>
      </c>
      <c r="BR123" s="132">
        <v>0</v>
      </c>
      <c r="BS123" s="132">
        <v>0</v>
      </c>
      <c r="BT123" s="132">
        <v>0</v>
      </c>
      <c r="BU123" s="135">
        <v>0</v>
      </c>
      <c r="BV123" s="135">
        <v>0</v>
      </c>
      <c r="BW123" s="135">
        <v>26</v>
      </c>
      <c r="BX123" s="135">
        <v>23</v>
      </c>
      <c r="BY123" s="135">
        <v>25</v>
      </c>
      <c r="BZ123" s="135">
        <v>18</v>
      </c>
    </row>
    <row r="124" spans="2:78" ht="18" customHeight="1">
      <c r="B124" s="129" t="s">
        <v>37</v>
      </c>
      <c r="C124" s="131">
        <f t="shared" ref="C124:Q125" si="31">X125+AR124*$U$6+AR131*$U$8+AR138*$U$10</f>
        <v>0</v>
      </c>
      <c r="D124" s="131">
        <f t="shared" si="31"/>
        <v>0</v>
      </c>
      <c r="E124" s="131">
        <f t="shared" si="31"/>
        <v>0</v>
      </c>
      <c r="F124" s="131">
        <f t="shared" si="31"/>
        <v>0</v>
      </c>
      <c r="G124" s="131">
        <f t="shared" si="31"/>
        <v>0</v>
      </c>
      <c r="H124" s="131">
        <f t="shared" si="31"/>
        <v>0</v>
      </c>
      <c r="I124" s="131">
        <f t="shared" si="31"/>
        <v>0</v>
      </c>
      <c r="J124" s="131">
        <f t="shared" si="31"/>
        <v>0</v>
      </c>
      <c r="K124" s="131">
        <f t="shared" si="31"/>
        <v>2</v>
      </c>
      <c r="L124" s="131">
        <f t="shared" si="31"/>
        <v>0</v>
      </c>
      <c r="M124" s="131">
        <f t="shared" si="31"/>
        <v>0</v>
      </c>
      <c r="N124" s="131">
        <f t="shared" si="31"/>
        <v>20</v>
      </c>
      <c r="O124" s="131">
        <f t="shared" si="31"/>
        <v>15</v>
      </c>
      <c r="P124" s="131">
        <f t="shared" si="31"/>
        <v>13.6</v>
      </c>
      <c r="Q124" s="131">
        <f t="shared" si="31"/>
        <v>15.799999999999999</v>
      </c>
      <c r="R124" s="131"/>
      <c r="S124" s="338"/>
      <c r="T124" s="131"/>
      <c r="U124" s="131"/>
      <c r="W124" s="129" t="s">
        <v>150</v>
      </c>
      <c r="X124" s="132">
        <v>0</v>
      </c>
      <c r="Y124" s="132">
        <v>0</v>
      </c>
      <c r="Z124" s="132">
        <v>0</v>
      </c>
      <c r="AA124" s="132">
        <v>0</v>
      </c>
      <c r="AB124" s="132">
        <v>0</v>
      </c>
      <c r="AC124" s="132">
        <v>0</v>
      </c>
      <c r="AD124" s="132">
        <v>0</v>
      </c>
      <c r="AE124" s="132">
        <v>0</v>
      </c>
      <c r="AF124" s="132">
        <v>0</v>
      </c>
      <c r="AG124" s="132">
        <v>0</v>
      </c>
      <c r="AH124" s="132">
        <v>0</v>
      </c>
      <c r="AI124" s="132">
        <v>74</v>
      </c>
      <c r="AJ124" s="132">
        <v>89</v>
      </c>
      <c r="AK124" s="132">
        <v>94</v>
      </c>
      <c r="AL124" s="132">
        <v>90</v>
      </c>
      <c r="AM124" s="132"/>
      <c r="AN124" s="316"/>
      <c r="AO124" s="316"/>
      <c r="AP124" s="500"/>
      <c r="AQ124" s="129" t="s">
        <v>37</v>
      </c>
      <c r="AR124" s="135">
        <v>0</v>
      </c>
      <c r="AS124" s="135">
        <v>0</v>
      </c>
      <c r="AT124" s="135">
        <v>0</v>
      </c>
      <c r="AU124" s="135">
        <v>0</v>
      </c>
      <c r="AV124" s="135">
        <v>0</v>
      </c>
      <c r="AW124" s="135">
        <v>0</v>
      </c>
      <c r="AX124" s="135">
        <v>0</v>
      </c>
      <c r="AY124" s="135">
        <v>0</v>
      </c>
      <c r="AZ124" s="135">
        <v>0</v>
      </c>
      <c r="BA124" s="135">
        <v>0</v>
      </c>
      <c r="BB124" s="135">
        <v>0</v>
      </c>
      <c r="BC124" s="135">
        <v>2</v>
      </c>
      <c r="BD124" s="135">
        <v>2</v>
      </c>
      <c r="BE124" s="135">
        <v>3</v>
      </c>
      <c r="BF124" s="135">
        <v>4</v>
      </c>
      <c r="BJ124" s="504"/>
      <c r="BK124" s="136" t="s">
        <v>37</v>
      </c>
      <c r="BL124" s="135">
        <v>0</v>
      </c>
      <c r="BM124" s="135">
        <v>0</v>
      </c>
      <c r="BN124" s="135">
        <v>0</v>
      </c>
      <c r="BO124" s="135">
        <v>0</v>
      </c>
      <c r="BP124" s="135">
        <v>0</v>
      </c>
      <c r="BQ124" s="135">
        <v>0</v>
      </c>
      <c r="BR124" s="135">
        <v>0</v>
      </c>
      <c r="BS124" s="135">
        <v>0</v>
      </c>
      <c r="BT124" s="135">
        <v>1</v>
      </c>
      <c r="BU124" s="135">
        <v>0</v>
      </c>
      <c r="BV124" s="135">
        <v>0</v>
      </c>
      <c r="BW124" s="135">
        <v>9</v>
      </c>
      <c r="BX124" s="135">
        <v>6</v>
      </c>
      <c r="BY124" s="135">
        <v>5</v>
      </c>
      <c r="BZ124" s="135">
        <v>6</v>
      </c>
    </row>
    <row r="125" spans="2:78">
      <c r="B125" s="129" t="s">
        <v>38</v>
      </c>
      <c r="C125" s="131">
        <f t="shared" si="31"/>
        <v>25.4</v>
      </c>
      <c r="D125" s="131">
        <f t="shared" si="31"/>
        <v>0</v>
      </c>
      <c r="E125" s="131">
        <f t="shared" si="31"/>
        <v>19.399999999999999</v>
      </c>
      <c r="F125" s="131">
        <f t="shared" si="31"/>
        <v>0</v>
      </c>
      <c r="G125" s="131">
        <f t="shared" si="31"/>
        <v>0</v>
      </c>
      <c r="H125" s="131">
        <f t="shared" si="31"/>
        <v>118.8</v>
      </c>
      <c r="I125" s="131">
        <f t="shared" si="31"/>
        <v>111.6</v>
      </c>
      <c r="J125" s="131">
        <f t="shared" si="31"/>
        <v>39</v>
      </c>
      <c r="K125" s="131">
        <f t="shared" si="31"/>
        <v>129.4</v>
      </c>
      <c r="L125" s="131">
        <f t="shared" si="31"/>
        <v>105</v>
      </c>
      <c r="M125" s="131">
        <f t="shared" si="31"/>
        <v>198</v>
      </c>
      <c r="N125" s="131">
        <f t="shared" si="31"/>
        <v>230.4</v>
      </c>
      <c r="O125" s="131">
        <f t="shared" si="31"/>
        <v>234.79999999999998</v>
      </c>
      <c r="P125" s="131">
        <f t="shared" si="31"/>
        <v>254</v>
      </c>
      <c r="Q125" s="131">
        <f t="shared" si="31"/>
        <v>192.6</v>
      </c>
      <c r="R125" s="131"/>
      <c r="S125" s="338">
        <v>54.349915669974436</v>
      </c>
      <c r="T125" s="131"/>
      <c r="U125" s="131"/>
      <c r="W125" s="129" t="s">
        <v>37</v>
      </c>
      <c r="X125" s="132">
        <v>0</v>
      </c>
      <c r="Y125" s="132">
        <v>0</v>
      </c>
      <c r="Z125" s="132">
        <v>0</v>
      </c>
      <c r="AA125" s="132">
        <v>0</v>
      </c>
      <c r="AB125" s="132">
        <v>0</v>
      </c>
      <c r="AC125" s="132">
        <v>0</v>
      </c>
      <c r="AD125" s="132">
        <v>0</v>
      </c>
      <c r="AE125" s="132">
        <v>0</v>
      </c>
      <c r="AF125" s="132">
        <v>1</v>
      </c>
      <c r="AG125" s="132">
        <v>0</v>
      </c>
      <c r="AH125" s="132">
        <v>0</v>
      </c>
      <c r="AI125" s="132">
        <v>10</v>
      </c>
      <c r="AJ125" s="132">
        <v>8</v>
      </c>
      <c r="AK125" s="132">
        <v>8</v>
      </c>
      <c r="AL125" s="132">
        <v>8</v>
      </c>
      <c r="AM125" s="132"/>
      <c r="AN125" s="316"/>
      <c r="AO125" s="316"/>
      <c r="AP125" s="501"/>
      <c r="AQ125" s="140" t="s">
        <v>38</v>
      </c>
      <c r="AR125" s="138">
        <v>8</v>
      </c>
      <c r="AS125" s="138">
        <v>0</v>
      </c>
      <c r="AT125" s="139">
        <v>5</v>
      </c>
      <c r="AU125" s="138">
        <v>0</v>
      </c>
      <c r="AV125" s="138">
        <v>0</v>
      </c>
      <c r="AW125" s="139">
        <v>17</v>
      </c>
      <c r="AX125" s="139">
        <v>19</v>
      </c>
      <c r="AY125" s="139">
        <v>5</v>
      </c>
      <c r="AZ125" s="139">
        <v>37</v>
      </c>
      <c r="BA125" s="139">
        <v>25</v>
      </c>
      <c r="BB125" s="139">
        <v>52</v>
      </c>
      <c r="BC125" s="139">
        <v>56</v>
      </c>
      <c r="BD125" s="139">
        <v>52</v>
      </c>
      <c r="BE125" s="139">
        <v>53</v>
      </c>
      <c r="BF125" s="139">
        <v>34</v>
      </c>
      <c r="BJ125" s="504"/>
      <c r="BK125" s="137" t="s">
        <v>38</v>
      </c>
      <c r="BL125" s="138">
        <v>13</v>
      </c>
      <c r="BM125" s="138">
        <v>0</v>
      </c>
      <c r="BN125" s="139">
        <v>10</v>
      </c>
      <c r="BO125" s="138">
        <v>0</v>
      </c>
      <c r="BP125" s="138">
        <v>0</v>
      </c>
      <c r="BQ125" s="139">
        <v>46</v>
      </c>
      <c r="BR125" s="139">
        <v>47</v>
      </c>
      <c r="BS125" s="139">
        <v>14</v>
      </c>
      <c r="BT125" s="139">
        <v>49</v>
      </c>
      <c r="BU125" s="139">
        <v>23</v>
      </c>
      <c r="BV125" s="139">
        <v>49</v>
      </c>
      <c r="BW125" s="139">
        <v>47</v>
      </c>
      <c r="BX125" s="139">
        <v>43</v>
      </c>
      <c r="BY125" s="139">
        <v>50</v>
      </c>
      <c r="BZ125" s="139">
        <v>47</v>
      </c>
    </row>
    <row r="126" spans="2:78">
      <c r="B126" s="129" t="s">
        <v>39</v>
      </c>
      <c r="C126" s="131">
        <f t="shared" ref="C126:Q129" si="32">X127</f>
        <v>0</v>
      </c>
      <c r="D126" s="131">
        <f t="shared" si="32"/>
        <v>0</v>
      </c>
      <c r="E126" s="131">
        <f t="shared" si="32"/>
        <v>0</v>
      </c>
      <c r="F126" s="131">
        <f t="shared" si="32"/>
        <v>74</v>
      </c>
      <c r="G126" s="131">
        <f t="shared" si="32"/>
        <v>74</v>
      </c>
      <c r="H126" s="131">
        <f t="shared" si="32"/>
        <v>72</v>
      </c>
      <c r="I126" s="131">
        <f t="shared" si="32"/>
        <v>70</v>
      </c>
      <c r="J126" s="131">
        <f t="shared" si="32"/>
        <v>105</v>
      </c>
      <c r="K126" s="131">
        <f t="shared" si="32"/>
        <v>86</v>
      </c>
      <c r="L126" s="131">
        <f t="shared" si="32"/>
        <v>75</v>
      </c>
      <c r="M126" s="131">
        <f t="shared" si="32"/>
        <v>97</v>
      </c>
      <c r="N126" s="131">
        <f t="shared" si="32"/>
        <v>102</v>
      </c>
      <c r="O126" s="131">
        <f t="shared" si="32"/>
        <v>100</v>
      </c>
      <c r="P126" s="131">
        <f t="shared" si="32"/>
        <v>120</v>
      </c>
      <c r="Q126" s="131">
        <f t="shared" si="32"/>
        <v>129</v>
      </c>
      <c r="R126" s="131"/>
      <c r="S126" s="340">
        <v>12.151817422372122</v>
      </c>
      <c r="T126" s="131"/>
      <c r="W126" s="129" t="s">
        <v>38</v>
      </c>
      <c r="X126" s="132">
        <v>14</v>
      </c>
      <c r="Y126" s="132">
        <v>0</v>
      </c>
      <c r="Z126" s="132">
        <v>10</v>
      </c>
      <c r="AA126" s="132">
        <v>0</v>
      </c>
      <c r="AB126" s="132">
        <v>0</v>
      </c>
      <c r="AC126" s="132">
        <v>60</v>
      </c>
      <c r="AD126" s="132">
        <v>58</v>
      </c>
      <c r="AE126" s="132">
        <v>20</v>
      </c>
      <c r="AF126" s="132">
        <v>69</v>
      </c>
      <c r="AG126" s="132">
        <v>59</v>
      </c>
      <c r="AH126" s="132">
        <v>111</v>
      </c>
      <c r="AI126" s="132">
        <v>126</v>
      </c>
      <c r="AJ126" s="132">
        <v>134</v>
      </c>
      <c r="AK126" s="132">
        <v>144</v>
      </c>
      <c r="AL126" s="132">
        <v>104</v>
      </c>
      <c r="AM126" s="132"/>
      <c r="AN126" s="316"/>
      <c r="AO126" s="316"/>
      <c r="AP126" s="500" t="s">
        <v>100</v>
      </c>
      <c r="AQ126" s="368" t="s">
        <v>33</v>
      </c>
      <c r="AR126" s="134">
        <v>606</v>
      </c>
      <c r="AS126" s="134">
        <v>637</v>
      </c>
      <c r="AT126" s="134">
        <v>765</v>
      </c>
      <c r="AU126" s="134">
        <v>823</v>
      </c>
      <c r="AV126" s="134">
        <v>872</v>
      </c>
      <c r="AW126" s="134">
        <v>965</v>
      </c>
      <c r="AX126" s="134">
        <v>583</v>
      </c>
      <c r="AY126" s="134">
        <v>577</v>
      </c>
      <c r="AZ126" s="134">
        <v>506</v>
      </c>
      <c r="BA126" s="134">
        <v>540</v>
      </c>
      <c r="BB126" s="134">
        <v>492</v>
      </c>
      <c r="BC126" s="135">
        <v>780</v>
      </c>
      <c r="BD126" s="135">
        <v>745</v>
      </c>
      <c r="BE126" s="135">
        <v>730</v>
      </c>
      <c r="BF126" s="135">
        <v>743</v>
      </c>
      <c r="BJ126" s="502" t="s">
        <v>52</v>
      </c>
      <c r="BK126" s="133" t="s">
        <v>33</v>
      </c>
      <c r="BL126" s="134">
        <v>841</v>
      </c>
      <c r="BM126" s="134">
        <v>885</v>
      </c>
      <c r="BN126" s="134">
        <v>1039</v>
      </c>
      <c r="BO126" s="134">
        <v>1139</v>
      </c>
      <c r="BP126" s="134">
        <v>1236</v>
      </c>
      <c r="BQ126" s="134">
        <v>1445</v>
      </c>
      <c r="BR126" s="134">
        <v>935</v>
      </c>
      <c r="BS126" s="134">
        <v>886</v>
      </c>
      <c r="BT126" s="134">
        <v>785</v>
      </c>
      <c r="BU126" s="134">
        <v>876</v>
      </c>
      <c r="BV126" s="134">
        <v>797</v>
      </c>
      <c r="BW126" s="134">
        <v>1176</v>
      </c>
      <c r="BX126" s="134">
        <v>1063</v>
      </c>
      <c r="BY126" s="134">
        <v>1165</v>
      </c>
      <c r="BZ126" s="134">
        <v>1221</v>
      </c>
    </row>
    <row r="127" spans="2:78">
      <c r="B127" s="129" t="s">
        <v>15</v>
      </c>
      <c r="C127" s="131">
        <f t="shared" si="32"/>
        <v>337</v>
      </c>
      <c r="D127" s="131">
        <f t="shared" si="32"/>
        <v>402</v>
      </c>
      <c r="E127" s="131">
        <f t="shared" si="32"/>
        <v>342</v>
      </c>
      <c r="F127" s="131">
        <f t="shared" si="32"/>
        <v>426</v>
      </c>
      <c r="G127" s="131">
        <f t="shared" si="32"/>
        <v>406</v>
      </c>
      <c r="H127" s="131">
        <f t="shared" si="32"/>
        <v>423</v>
      </c>
      <c r="I127" s="131">
        <f t="shared" si="32"/>
        <v>508</v>
      </c>
      <c r="J127" s="131">
        <f t="shared" si="32"/>
        <v>540</v>
      </c>
      <c r="K127" s="131">
        <f t="shared" si="32"/>
        <v>499</v>
      </c>
      <c r="L127" s="131">
        <f t="shared" si="32"/>
        <v>456</v>
      </c>
      <c r="M127" s="131">
        <f t="shared" si="32"/>
        <v>442</v>
      </c>
      <c r="N127" s="131">
        <f t="shared" si="32"/>
        <v>574</v>
      </c>
      <c r="O127" s="131">
        <f t="shared" si="32"/>
        <v>502</v>
      </c>
      <c r="P127" s="131">
        <f t="shared" si="32"/>
        <v>680</v>
      </c>
      <c r="Q127" s="131">
        <f t="shared" si="32"/>
        <v>637</v>
      </c>
      <c r="R127" s="131"/>
      <c r="S127" s="338">
        <v>67.730593776618576</v>
      </c>
      <c r="T127" s="131"/>
      <c r="W127" s="129" t="s">
        <v>39</v>
      </c>
      <c r="X127" s="132"/>
      <c r="Y127" s="132"/>
      <c r="Z127" s="132"/>
      <c r="AA127" s="132">
        <v>74</v>
      </c>
      <c r="AB127" s="132">
        <v>74</v>
      </c>
      <c r="AC127" s="132">
        <v>72</v>
      </c>
      <c r="AD127" s="132">
        <v>70</v>
      </c>
      <c r="AE127" s="132">
        <v>105</v>
      </c>
      <c r="AF127" s="132">
        <v>86</v>
      </c>
      <c r="AG127" s="132">
        <v>75</v>
      </c>
      <c r="AH127" s="132">
        <v>97</v>
      </c>
      <c r="AI127" s="132">
        <v>102</v>
      </c>
      <c r="AJ127" s="132">
        <v>100</v>
      </c>
      <c r="AK127" s="132">
        <v>120</v>
      </c>
      <c r="AL127" s="132">
        <v>129</v>
      </c>
      <c r="AM127" s="132"/>
      <c r="AN127" s="316"/>
      <c r="AO127" s="316"/>
      <c r="AP127" s="500"/>
      <c r="AQ127" s="129" t="s">
        <v>9</v>
      </c>
      <c r="AR127" s="135">
        <v>401</v>
      </c>
      <c r="AS127" s="135">
        <v>441</v>
      </c>
      <c r="AT127" s="135">
        <v>482</v>
      </c>
      <c r="AU127" s="135">
        <v>562</v>
      </c>
      <c r="AV127" s="135">
        <v>591</v>
      </c>
      <c r="AW127" s="135">
        <v>734</v>
      </c>
      <c r="AX127" s="135">
        <v>461</v>
      </c>
      <c r="AY127" s="135">
        <v>466</v>
      </c>
      <c r="AZ127" s="135">
        <v>430</v>
      </c>
      <c r="BA127" s="135">
        <v>461</v>
      </c>
      <c r="BB127" s="135">
        <v>413</v>
      </c>
      <c r="BC127" s="135">
        <v>564</v>
      </c>
      <c r="BD127" s="135">
        <v>636</v>
      </c>
      <c r="BE127" s="135">
        <v>573</v>
      </c>
      <c r="BF127" s="135">
        <v>582</v>
      </c>
      <c r="BJ127" s="500"/>
      <c r="BK127" s="136" t="s">
        <v>9</v>
      </c>
      <c r="BL127" s="135">
        <v>564</v>
      </c>
      <c r="BM127" s="135">
        <v>620</v>
      </c>
      <c r="BN127" s="135">
        <v>704</v>
      </c>
      <c r="BO127" s="135">
        <v>817</v>
      </c>
      <c r="BP127" s="135">
        <v>849</v>
      </c>
      <c r="BQ127" s="135">
        <v>1081</v>
      </c>
      <c r="BR127" s="135">
        <v>751</v>
      </c>
      <c r="BS127" s="135">
        <v>758</v>
      </c>
      <c r="BT127" s="135">
        <v>654</v>
      </c>
      <c r="BU127" s="135">
        <v>722</v>
      </c>
      <c r="BV127" s="135">
        <v>697</v>
      </c>
      <c r="BW127" s="135">
        <v>890</v>
      </c>
      <c r="BX127" s="135">
        <v>910</v>
      </c>
      <c r="BY127" s="135">
        <v>893</v>
      </c>
      <c r="BZ127" s="135">
        <v>951</v>
      </c>
    </row>
    <row r="128" spans="2:78">
      <c r="B128" s="129" t="s">
        <v>40</v>
      </c>
      <c r="C128" s="131">
        <f t="shared" si="32"/>
        <v>0</v>
      </c>
      <c r="D128" s="131">
        <f t="shared" si="32"/>
        <v>0</v>
      </c>
      <c r="E128" s="131">
        <f t="shared" si="32"/>
        <v>0</v>
      </c>
      <c r="F128" s="131">
        <f t="shared" si="32"/>
        <v>1355</v>
      </c>
      <c r="G128" s="131">
        <f t="shared" si="32"/>
        <v>1990</v>
      </c>
      <c r="H128" s="131">
        <f t="shared" si="32"/>
        <v>12078</v>
      </c>
      <c r="I128" s="131">
        <f t="shared" si="32"/>
        <v>5513</v>
      </c>
      <c r="J128" s="131">
        <f t="shared" si="32"/>
        <v>8803</v>
      </c>
      <c r="K128" s="131">
        <f t="shared" si="32"/>
        <v>5493</v>
      </c>
      <c r="L128" s="131">
        <f t="shared" si="32"/>
        <v>3289</v>
      </c>
      <c r="M128" s="131">
        <f t="shared" si="32"/>
        <v>3273</v>
      </c>
      <c r="N128" s="131">
        <f t="shared" si="32"/>
        <v>5133</v>
      </c>
      <c r="O128" s="131">
        <f t="shared" si="32"/>
        <v>9848.5</v>
      </c>
      <c r="P128" s="131">
        <f t="shared" si="32"/>
        <v>11034</v>
      </c>
      <c r="Q128" s="131">
        <f t="shared" si="32"/>
        <v>30039</v>
      </c>
      <c r="R128" s="131"/>
      <c r="S128" s="340">
        <v>3842.1328324748156</v>
      </c>
      <c r="T128" s="131"/>
      <c r="W128" s="129" t="s">
        <v>15</v>
      </c>
      <c r="X128" s="132">
        <v>337</v>
      </c>
      <c r="Y128" s="132">
        <v>402</v>
      </c>
      <c r="Z128" s="132">
        <v>342</v>
      </c>
      <c r="AA128" s="132">
        <v>426</v>
      </c>
      <c r="AB128" s="132">
        <v>406</v>
      </c>
      <c r="AC128" s="132">
        <v>423</v>
      </c>
      <c r="AD128" s="132">
        <v>508</v>
      </c>
      <c r="AE128" s="132">
        <v>540</v>
      </c>
      <c r="AF128" s="132">
        <v>499</v>
      </c>
      <c r="AG128" s="132">
        <v>456</v>
      </c>
      <c r="AH128" s="132">
        <v>442</v>
      </c>
      <c r="AI128" s="132">
        <v>574</v>
      </c>
      <c r="AJ128" s="132">
        <v>502</v>
      </c>
      <c r="AK128" s="132">
        <v>680</v>
      </c>
      <c r="AL128" s="132">
        <v>637</v>
      </c>
      <c r="AM128" s="132"/>
      <c r="AN128" s="316"/>
      <c r="AO128" s="316"/>
      <c r="AP128" s="500"/>
      <c r="AQ128" s="129" t="s">
        <v>34</v>
      </c>
      <c r="AR128" s="135">
        <v>422</v>
      </c>
      <c r="AS128" s="135">
        <v>308</v>
      </c>
      <c r="AT128" s="135">
        <v>286</v>
      </c>
      <c r="AU128" s="135">
        <v>386</v>
      </c>
      <c r="AV128" s="135">
        <v>448</v>
      </c>
      <c r="AW128" s="135">
        <v>500</v>
      </c>
      <c r="AX128" s="135">
        <v>421</v>
      </c>
      <c r="AY128" s="135">
        <v>400</v>
      </c>
      <c r="AZ128" s="135">
        <v>352</v>
      </c>
      <c r="BA128" s="135">
        <v>337</v>
      </c>
      <c r="BB128" s="135">
        <v>357</v>
      </c>
      <c r="BC128" s="135">
        <v>342</v>
      </c>
      <c r="BD128" s="135">
        <v>505</v>
      </c>
      <c r="BE128" s="135">
        <v>526</v>
      </c>
      <c r="BF128" s="135">
        <v>478</v>
      </c>
      <c r="BJ128" s="500"/>
      <c r="BK128" s="136" t="s">
        <v>34</v>
      </c>
      <c r="BL128" s="135">
        <v>575</v>
      </c>
      <c r="BM128" s="135">
        <v>447</v>
      </c>
      <c r="BN128" s="135">
        <v>468</v>
      </c>
      <c r="BO128" s="135">
        <v>569</v>
      </c>
      <c r="BP128" s="135">
        <v>647</v>
      </c>
      <c r="BQ128" s="135">
        <v>788</v>
      </c>
      <c r="BR128" s="135">
        <v>652</v>
      </c>
      <c r="BS128" s="135">
        <v>662</v>
      </c>
      <c r="BT128" s="135">
        <v>591</v>
      </c>
      <c r="BU128" s="135">
        <v>546</v>
      </c>
      <c r="BV128" s="135">
        <v>565</v>
      </c>
      <c r="BW128" s="135">
        <v>614</v>
      </c>
      <c r="BX128" s="135">
        <v>821</v>
      </c>
      <c r="BY128" s="135">
        <v>786</v>
      </c>
      <c r="BZ128" s="135">
        <v>821</v>
      </c>
    </row>
    <row r="129" spans="2:78">
      <c r="B129" s="140" t="s">
        <v>41</v>
      </c>
      <c r="C129" s="141">
        <f t="shared" si="32"/>
        <v>18.526840724257404</v>
      </c>
      <c r="D129" s="141">
        <f t="shared" si="32"/>
        <v>17.448280939409557</v>
      </c>
      <c r="E129" s="141">
        <f t="shared" si="32"/>
        <v>16.766647080526365</v>
      </c>
      <c r="F129" s="141">
        <f t="shared" si="32"/>
        <v>15.307282325898608</v>
      </c>
      <c r="G129" s="141">
        <f t="shared" si="32"/>
        <v>16.136953623798501</v>
      </c>
      <c r="H129" s="141">
        <f t="shared" si="32"/>
        <v>16.480818414322247</v>
      </c>
      <c r="I129" s="141">
        <f t="shared" si="32"/>
        <v>16.424326321596219</v>
      </c>
      <c r="J129" s="141">
        <f t="shared" si="32"/>
        <v>20.727044330090028</v>
      </c>
      <c r="K129" s="141">
        <f t="shared" si="32"/>
        <v>20.625158585358189</v>
      </c>
      <c r="L129" s="141">
        <f t="shared" si="32"/>
        <v>22.263862521265317</v>
      </c>
      <c r="M129" s="141">
        <f t="shared" si="32"/>
        <v>21.724100287471344</v>
      </c>
      <c r="N129" s="141">
        <f t="shared" si="32"/>
        <v>20.372054404554799</v>
      </c>
      <c r="O129" s="141">
        <f t="shared" si="32"/>
        <v>21.06864945919807</v>
      </c>
      <c r="P129" s="141">
        <f t="shared" si="32"/>
        <v>25.052081024777273</v>
      </c>
      <c r="Q129" s="141">
        <f t="shared" si="32"/>
        <v>27.061328357565113</v>
      </c>
      <c r="R129" s="142"/>
      <c r="S129" s="339">
        <v>2.3587704350634757</v>
      </c>
      <c r="W129" s="129" t="s">
        <v>40</v>
      </c>
      <c r="X129" s="132"/>
      <c r="Y129" s="132"/>
      <c r="Z129" s="132"/>
      <c r="AA129" s="132">
        <v>1355</v>
      </c>
      <c r="AB129" s="132">
        <v>1990</v>
      </c>
      <c r="AC129" s="132">
        <v>12078</v>
      </c>
      <c r="AD129" s="132">
        <v>5513</v>
      </c>
      <c r="AE129" s="132">
        <v>8803</v>
      </c>
      <c r="AF129" s="132">
        <v>5493</v>
      </c>
      <c r="AG129" s="132">
        <v>3289</v>
      </c>
      <c r="AH129" s="132">
        <v>3273</v>
      </c>
      <c r="AI129" s="132">
        <v>5133</v>
      </c>
      <c r="AJ129" s="132">
        <v>9848.5</v>
      </c>
      <c r="AK129" s="132">
        <v>11034</v>
      </c>
      <c r="AL129" s="132">
        <v>30039</v>
      </c>
      <c r="AM129" s="132"/>
      <c r="AN129" s="316"/>
      <c r="AO129" s="316"/>
      <c r="AP129" s="500"/>
      <c r="AQ129" s="129" t="s">
        <v>36</v>
      </c>
      <c r="AR129" s="135">
        <v>149</v>
      </c>
      <c r="AS129" s="135">
        <v>150</v>
      </c>
      <c r="AT129" s="135">
        <v>142</v>
      </c>
      <c r="AU129" s="135">
        <v>149</v>
      </c>
      <c r="AV129" s="135">
        <v>175</v>
      </c>
      <c r="AW129" s="135">
        <v>217</v>
      </c>
      <c r="AX129" s="135">
        <v>194</v>
      </c>
      <c r="AY129" s="135">
        <v>218</v>
      </c>
      <c r="AZ129" s="135">
        <v>222</v>
      </c>
      <c r="BA129" s="135">
        <v>237</v>
      </c>
      <c r="BB129" s="135">
        <v>228</v>
      </c>
      <c r="BC129" s="135">
        <v>230</v>
      </c>
      <c r="BD129" s="135">
        <v>258</v>
      </c>
      <c r="BE129" s="135">
        <v>326</v>
      </c>
      <c r="BF129" s="135">
        <v>337</v>
      </c>
      <c r="BJ129" s="500"/>
      <c r="BK129" s="136" t="s">
        <v>36</v>
      </c>
      <c r="BL129" s="135">
        <v>213</v>
      </c>
      <c r="BM129" s="135">
        <v>213</v>
      </c>
      <c r="BN129" s="135">
        <v>208</v>
      </c>
      <c r="BO129" s="135">
        <v>209</v>
      </c>
      <c r="BP129" s="135">
        <v>283</v>
      </c>
      <c r="BQ129" s="135">
        <v>344</v>
      </c>
      <c r="BR129" s="135">
        <v>349</v>
      </c>
      <c r="BS129" s="135">
        <v>409</v>
      </c>
      <c r="BT129" s="135">
        <v>371</v>
      </c>
      <c r="BU129" s="135">
        <v>408</v>
      </c>
      <c r="BV129" s="135">
        <v>377</v>
      </c>
      <c r="BW129" s="135">
        <v>399</v>
      </c>
      <c r="BX129" s="135">
        <v>463</v>
      </c>
      <c r="BY129" s="135">
        <v>514</v>
      </c>
      <c r="BZ129" s="135">
        <v>583</v>
      </c>
    </row>
    <row r="130" spans="2:78" ht="18" customHeight="1">
      <c r="C130" s="129"/>
      <c r="D130" s="129"/>
      <c r="E130" s="129"/>
      <c r="S130" s="93"/>
      <c r="U130" s="146"/>
      <c r="W130" s="140" t="s">
        <v>41</v>
      </c>
      <c r="X130" s="143">
        <v>18.526840724257404</v>
      </c>
      <c r="Y130" s="143">
        <v>17.448280939409557</v>
      </c>
      <c r="Z130" s="143">
        <v>16.766647080526365</v>
      </c>
      <c r="AA130" s="143">
        <v>15.307282325898608</v>
      </c>
      <c r="AB130" s="143">
        <v>16.136953623798501</v>
      </c>
      <c r="AC130" s="143">
        <v>16.480818414322247</v>
      </c>
      <c r="AD130" s="143">
        <v>16.424326321596219</v>
      </c>
      <c r="AE130" s="143">
        <v>20.727044330090028</v>
      </c>
      <c r="AF130" s="143">
        <v>20.625158585358189</v>
      </c>
      <c r="AG130" s="143">
        <v>22.263862521265317</v>
      </c>
      <c r="AH130" s="143">
        <v>21.724100287471344</v>
      </c>
      <c r="AI130" s="143">
        <v>20.372054404554799</v>
      </c>
      <c r="AJ130" s="143">
        <f>(AJ123+AJ125+$U$13*AJ124)/CP9*100</f>
        <v>21.06864945919807</v>
      </c>
      <c r="AK130" s="143">
        <f>(AK123+AK125+$U$13*AK124)/CQ9*100</f>
        <v>25.052081024777273</v>
      </c>
      <c r="AL130" s="143">
        <f>(AL123+AL125+$U$13*AL124)/CR9*100</f>
        <v>27.061328357565113</v>
      </c>
      <c r="AM130" s="152"/>
      <c r="AN130" s="316"/>
      <c r="AO130" s="316"/>
      <c r="AP130" s="500"/>
      <c r="AQ130" s="129" t="s">
        <v>150</v>
      </c>
      <c r="AR130" s="132">
        <v>0</v>
      </c>
      <c r="AS130" s="132">
        <v>0</v>
      </c>
      <c r="AT130" s="132">
        <v>0</v>
      </c>
      <c r="AU130" s="132">
        <v>0</v>
      </c>
      <c r="AV130" s="132">
        <v>0</v>
      </c>
      <c r="AW130" s="132">
        <v>0</v>
      </c>
      <c r="AX130" s="132">
        <v>0</v>
      </c>
      <c r="AY130" s="132">
        <v>0</v>
      </c>
      <c r="AZ130" s="132">
        <v>0</v>
      </c>
      <c r="BA130" s="135">
        <v>0</v>
      </c>
      <c r="BB130" s="135">
        <v>0</v>
      </c>
      <c r="BC130" s="135">
        <v>24</v>
      </c>
      <c r="BD130" s="135">
        <v>31</v>
      </c>
      <c r="BE130" s="135">
        <v>38</v>
      </c>
      <c r="BF130" s="135">
        <v>32</v>
      </c>
      <c r="BJ130" s="500"/>
      <c r="BK130" s="129" t="s">
        <v>150</v>
      </c>
      <c r="BL130" s="132">
        <v>0</v>
      </c>
      <c r="BM130" s="132">
        <v>0</v>
      </c>
      <c r="BN130" s="132">
        <v>0</v>
      </c>
      <c r="BO130" s="132">
        <v>0</v>
      </c>
      <c r="BP130" s="132">
        <v>0</v>
      </c>
      <c r="BQ130" s="132">
        <v>0</v>
      </c>
      <c r="BR130" s="132">
        <v>0</v>
      </c>
      <c r="BS130" s="132">
        <v>0</v>
      </c>
      <c r="BT130" s="132">
        <v>0</v>
      </c>
      <c r="BU130" s="135">
        <v>0</v>
      </c>
      <c r="BV130" s="135">
        <v>0</v>
      </c>
      <c r="BW130" s="135">
        <v>55</v>
      </c>
      <c r="BX130" s="135">
        <v>61</v>
      </c>
      <c r="BY130" s="135">
        <v>62</v>
      </c>
      <c r="BZ130" s="135">
        <v>62</v>
      </c>
    </row>
    <row r="131" spans="2:78">
      <c r="C131" s="129"/>
      <c r="D131" s="129"/>
      <c r="E131" s="129"/>
      <c r="S131" s="93"/>
      <c r="W131" s="316"/>
      <c r="X131" s="129"/>
      <c r="Y131" s="129"/>
      <c r="Z131" s="129"/>
      <c r="AA131" s="152"/>
      <c r="AB131" s="152"/>
      <c r="AC131" s="152"/>
      <c r="AD131" s="152"/>
      <c r="AE131" s="152"/>
      <c r="AF131" s="152"/>
      <c r="AG131" s="152"/>
      <c r="AH131" s="152"/>
      <c r="AI131" s="152"/>
      <c r="AJ131" s="152"/>
      <c r="AK131" s="152"/>
      <c r="AL131" s="152"/>
      <c r="AM131" s="152"/>
      <c r="AN131" s="316"/>
      <c r="AO131" s="316"/>
      <c r="AP131" s="500"/>
      <c r="AQ131" s="129" t="s">
        <v>37</v>
      </c>
      <c r="AR131" s="135">
        <v>0</v>
      </c>
      <c r="AS131" s="135">
        <v>0</v>
      </c>
      <c r="AT131" s="135">
        <v>0</v>
      </c>
      <c r="AU131" s="135">
        <v>0</v>
      </c>
      <c r="AV131" s="135">
        <v>0</v>
      </c>
      <c r="AW131" s="135">
        <v>0</v>
      </c>
      <c r="AX131" s="135">
        <v>0</v>
      </c>
      <c r="AY131" s="135">
        <v>0</v>
      </c>
      <c r="AZ131" s="135">
        <v>1</v>
      </c>
      <c r="BA131" s="135">
        <v>0</v>
      </c>
      <c r="BB131" s="135">
        <v>0</v>
      </c>
      <c r="BC131" s="135">
        <v>6</v>
      </c>
      <c r="BD131" s="135">
        <v>3</v>
      </c>
      <c r="BE131" s="135">
        <v>2</v>
      </c>
      <c r="BF131" s="135">
        <v>1</v>
      </c>
      <c r="BJ131" s="500"/>
      <c r="BK131" s="136" t="s">
        <v>37</v>
      </c>
      <c r="BL131" s="135">
        <v>0</v>
      </c>
      <c r="BM131" s="135">
        <v>0</v>
      </c>
      <c r="BN131" s="135">
        <v>0</v>
      </c>
      <c r="BO131" s="135">
        <v>0</v>
      </c>
      <c r="BP131" s="135">
        <v>0</v>
      </c>
      <c r="BQ131" s="135">
        <v>0</v>
      </c>
      <c r="BR131" s="135">
        <v>0</v>
      </c>
      <c r="BS131" s="135">
        <v>0</v>
      </c>
      <c r="BT131" s="135">
        <v>0</v>
      </c>
      <c r="BU131" s="135">
        <v>0</v>
      </c>
      <c r="BV131" s="135">
        <v>0</v>
      </c>
      <c r="BW131" s="135">
        <v>7</v>
      </c>
      <c r="BX131" s="135">
        <v>5</v>
      </c>
      <c r="BY131" s="135">
        <v>3</v>
      </c>
      <c r="BZ131" s="135">
        <v>4</v>
      </c>
    </row>
    <row r="132" spans="2:78">
      <c r="C132" s="129"/>
      <c r="D132" s="129"/>
      <c r="E132" s="129"/>
      <c r="S132" s="93"/>
      <c r="W132" s="316"/>
      <c r="X132" s="129"/>
      <c r="Y132" s="129"/>
      <c r="Z132" s="129"/>
      <c r="AA132" s="261"/>
      <c r="AB132" s="261"/>
      <c r="AC132" s="261"/>
      <c r="AD132" s="261"/>
      <c r="AE132" s="261"/>
      <c r="AF132" s="261"/>
      <c r="AG132" s="261"/>
      <c r="AH132" s="261"/>
      <c r="AI132" s="261"/>
      <c r="AJ132" s="261"/>
      <c r="AK132" s="261"/>
      <c r="AL132" s="261"/>
      <c r="AM132" s="261"/>
      <c r="AN132" s="316"/>
      <c r="AO132" s="316"/>
      <c r="AP132" s="501"/>
      <c r="AQ132" s="140" t="s">
        <v>38</v>
      </c>
      <c r="AR132" s="138">
        <v>5</v>
      </c>
      <c r="AS132" s="138">
        <v>0</v>
      </c>
      <c r="AT132" s="139">
        <v>3</v>
      </c>
      <c r="AU132" s="138">
        <v>0</v>
      </c>
      <c r="AV132" s="138">
        <v>0</v>
      </c>
      <c r="AW132" s="139">
        <v>20</v>
      </c>
      <c r="AX132" s="139">
        <v>24</v>
      </c>
      <c r="AY132" s="139">
        <v>9</v>
      </c>
      <c r="AZ132" s="139">
        <v>20</v>
      </c>
      <c r="BA132" s="139">
        <v>20</v>
      </c>
      <c r="BB132" s="139">
        <v>25</v>
      </c>
      <c r="BC132" s="139">
        <v>38</v>
      </c>
      <c r="BD132" s="139">
        <v>46</v>
      </c>
      <c r="BE132" s="139">
        <v>58</v>
      </c>
      <c r="BF132" s="139">
        <v>47</v>
      </c>
      <c r="BJ132" s="501"/>
      <c r="BK132" s="137" t="s">
        <v>38</v>
      </c>
      <c r="BL132" s="138">
        <v>3</v>
      </c>
      <c r="BM132" s="138">
        <v>0</v>
      </c>
      <c r="BN132" s="139">
        <v>2</v>
      </c>
      <c r="BO132" s="138">
        <v>0</v>
      </c>
      <c r="BP132" s="138">
        <v>0</v>
      </c>
      <c r="BQ132" s="139">
        <v>36</v>
      </c>
      <c r="BR132" s="139">
        <v>25</v>
      </c>
      <c r="BS132" s="139">
        <v>13</v>
      </c>
      <c r="BT132" s="139">
        <v>29</v>
      </c>
      <c r="BU132" s="139">
        <v>29</v>
      </c>
      <c r="BV132" s="139">
        <v>59</v>
      </c>
      <c r="BW132" s="139">
        <v>69</v>
      </c>
      <c r="BX132" s="139">
        <v>66</v>
      </c>
      <c r="BY132" s="139">
        <v>85</v>
      </c>
      <c r="BZ132" s="139">
        <v>64</v>
      </c>
    </row>
    <row r="133" spans="2:78">
      <c r="C133" s="129"/>
      <c r="D133" s="129"/>
      <c r="E133" s="129"/>
      <c r="S133" s="93"/>
      <c r="T133" s="146"/>
      <c r="W133" s="316"/>
      <c r="X133" s="129"/>
      <c r="Y133" s="129"/>
      <c r="Z133" s="129"/>
      <c r="AA133" s="316"/>
      <c r="AB133" s="316"/>
      <c r="AC133" s="316"/>
      <c r="AD133" s="316"/>
      <c r="AE133" s="316"/>
      <c r="AF133" s="316"/>
      <c r="AG133" s="316"/>
      <c r="AH133" s="316"/>
      <c r="AI133" s="316"/>
      <c r="AJ133" s="316"/>
      <c r="AK133" s="261"/>
      <c r="AL133" s="316"/>
      <c r="AM133" s="316"/>
      <c r="AN133" s="316"/>
      <c r="AO133" s="316"/>
      <c r="AP133" s="502" t="s">
        <v>101</v>
      </c>
      <c r="AQ133" s="368" t="s">
        <v>33</v>
      </c>
      <c r="AR133" s="134">
        <v>158</v>
      </c>
      <c r="AS133" s="134">
        <v>180</v>
      </c>
      <c r="AT133" s="134">
        <v>179</v>
      </c>
      <c r="AU133" s="134">
        <v>177</v>
      </c>
      <c r="AV133" s="134">
        <v>242</v>
      </c>
      <c r="AW133" s="134">
        <v>309</v>
      </c>
      <c r="AX133" s="134">
        <v>245</v>
      </c>
      <c r="AY133" s="134">
        <v>182</v>
      </c>
      <c r="AZ133" s="134">
        <v>143</v>
      </c>
      <c r="BA133" s="134">
        <v>120</v>
      </c>
      <c r="BB133" s="134">
        <v>112</v>
      </c>
      <c r="BC133" s="135">
        <v>87</v>
      </c>
      <c r="BD133" s="135">
        <v>76</v>
      </c>
      <c r="BE133" s="135">
        <v>105</v>
      </c>
      <c r="BF133" s="135">
        <v>219</v>
      </c>
      <c r="BJ133" s="502" t="s">
        <v>70</v>
      </c>
      <c r="BK133" s="133" t="s">
        <v>33</v>
      </c>
      <c r="BL133" s="134">
        <v>1069</v>
      </c>
      <c r="BM133" s="134">
        <v>1182</v>
      </c>
      <c r="BN133" s="134">
        <v>1261</v>
      </c>
      <c r="BO133" s="134">
        <v>1371</v>
      </c>
      <c r="BP133" s="134">
        <v>1503</v>
      </c>
      <c r="BQ133" s="134">
        <v>1691</v>
      </c>
      <c r="BR133" s="134">
        <v>1057</v>
      </c>
      <c r="BS133" s="134">
        <v>983</v>
      </c>
      <c r="BT133" s="134">
        <v>906</v>
      </c>
      <c r="BU133" s="134">
        <v>919</v>
      </c>
      <c r="BV133" s="134">
        <v>912</v>
      </c>
      <c r="BW133" s="134">
        <v>1289</v>
      </c>
      <c r="BX133" s="134">
        <v>1254</v>
      </c>
      <c r="BY133" s="134">
        <v>1261</v>
      </c>
      <c r="BZ133" s="134">
        <v>1339</v>
      </c>
    </row>
    <row r="134" spans="2:78">
      <c r="C134" s="129"/>
      <c r="D134" s="129"/>
      <c r="E134" s="129"/>
      <c r="S134" s="93"/>
      <c r="T134" s="146"/>
      <c r="W134" s="316"/>
      <c r="X134" s="129"/>
      <c r="Y134" s="129"/>
      <c r="Z134" s="129"/>
      <c r="AA134" s="316"/>
      <c r="AB134" s="316"/>
      <c r="AC134" s="316"/>
      <c r="AD134" s="316"/>
      <c r="AE134" s="316"/>
      <c r="AF134" s="316"/>
      <c r="AG134" s="316"/>
      <c r="AH134" s="316"/>
      <c r="AI134" s="316"/>
      <c r="AJ134" s="316"/>
      <c r="AK134" s="261"/>
      <c r="AL134" s="316"/>
      <c r="AM134" s="316"/>
      <c r="AN134" s="316"/>
      <c r="AO134" s="316"/>
      <c r="AP134" s="500"/>
      <c r="AQ134" s="129" t="s">
        <v>9</v>
      </c>
      <c r="AR134" s="135">
        <v>137</v>
      </c>
      <c r="AS134" s="135">
        <v>144</v>
      </c>
      <c r="AT134" s="135">
        <v>161</v>
      </c>
      <c r="AU134" s="135">
        <v>178</v>
      </c>
      <c r="AV134" s="135">
        <v>192</v>
      </c>
      <c r="AW134" s="135">
        <v>247</v>
      </c>
      <c r="AX134" s="135">
        <v>218</v>
      </c>
      <c r="AY134" s="135">
        <v>215</v>
      </c>
      <c r="AZ134" s="135">
        <v>144</v>
      </c>
      <c r="BA134" s="135">
        <v>143</v>
      </c>
      <c r="BB134" s="135">
        <v>119</v>
      </c>
      <c r="BC134" s="135">
        <v>96</v>
      </c>
      <c r="BD134" s="135">
        <v>84</v>
      </c>
      <c r="BE134" s="135">
        <v>96</v>
      </c>
      <c r="BF134" s="135">
        <v>195</v>
      </c>
      <c r="BJ134" s="500"/>
      <c r="BK134" s="136" t="s">
        <v>9</v>
      </c>
      <c r="BL134" s="135">
        <v>722</v>
      </c>
      <c r="BM134" s="135">
        <v>806</v>
      </c>
      <c r="BN134" s="135">
        <v>866</v>
      </c>
      <c r="BO134" s="135">
        <v>971</v>
      </c>
      <c r="BP134" s="135">
        <v>1023</v>
      </c>
      <c r="BQ134" s="135">
        <v>1253</v>
      </c>
      <c r="BR134" s="135">
        <v>869</v>
      </c>
      <c r="BS134" s="135">
        <v>829</v>
      </c>
      <c r="BT134" s="135">
        <v>747</v>
      </c>
      <c r="BU134" s="135">
        <v>769</v>
      </c>
      <c r="BV134" s="135">
        <v>761</v>
      </c>
      <c r="BW134" s="135">
        <v>1002</v>
      </c>
      <c r="BX134" s="135">
        <v>1077</v>
      </c>
      <c r="BY134" s="135">
        <v>976</v>
      </c>
      <c r="BZ134" s="135">
        <v>1036</v>
      </c>
    </row>
    <row r="135" spans="2:78">
      <c r="C135" s="129"/>
      <c r="D135" s="129"/>
      <c r="E135" s="129"/>
      <c r="S135" s="93"/>
      <c r="T135" s="146"/>
      <c r="W135" s="316"/>
      <c r="X135" s="129"/>
      <c r="Y135" s="129"/>
      <c r="Z135" s="129"/>
      <c r="AA135" s="316"/>
      <c r="AB135" s="316"/>
      <c r="AC135" s="316"/>
      <c r="AD135" s="316"/>
      <c r="AE135" s="316"/>
      <c r="AF135" s="316"/>
      <c r="AG135" s="316"/>
      <c r="AH135" s="316"/>
      <c r="AI135" s="316"/>
      <c r="AJ135" s="316"/>
      <c r="AK135" s="261"/>
      <c r="AL135" s="316"/>
      <c r="AM135" s="316"/>
      <c r="AN135" s="316"/>
      <c r="AO135" s="316"/>
      <c r="AP135" s="500"/>
      <c r="AQ135" s="129" t="s">
        <v>34</v>
      </c>
      <c r="AR135" s="135">
        <v>112</v>
      </c>
      <c r="AS135" s="135">
        <v>121</v>
      </c>
      <c r="AT135" s="135">
        <v>140</v>
      </c>
      <c r="AU135" s="135">
        <v>143</v>
      </c>
      <c r="AV135" s="135">
        <v>145</v>
      </c>
      <c r="AW135" s="135">
        <v>209</v>
      </c>
      <c r="AX135" s="135">
        <v>173</v>
      </c>
      <c r="AY135" s="135">
        <v>205</v>
      </c>
      <c r="AZ135" s="135">
        <v>163</v>
      </c>
      <c r="BA135" s="135">
        <v>123</v>
      </c>
      <c r="BB135" s="135">
        <v>120</v>
      </c>
      <c r="BC135" s="135">
        <v>108</v>
      </c>
      <c r="BD135" s="135">
        <v>103</v>
      </c>
      <c r="BE135" s="135">
        <v>93</v>
      </c>
      <c r="BF135" s="135">
        <v>164</v>
      </c>
      <c r="BJ135" s="500"/>
      <c r="BK135" s="136" t="s">
        <v>34</v>
      </c>
      <c r="BL135" s="135">
        <v>782</v>
      </c>
      <c r="BM135" s="135">
        <v>582</v>
      </c>
      <c r="BN135" s="135">
        <v>572</v>
      </c>
      <c r="BO135" s="135">
        <v>664</v>
      </c>
      <c r="BP135" s="135">
        <v>699</v>
      </c>
      <c r="BQ135" s="135">
        <v>849</v>
      </c>
      <c r="BR135" s="135">
        <v>736</v>
      </c>
      <c r="BS135" s="135">
        <v>698</v>
      </c>
      <c r="BT135" s="135">
        <v>621</v>
      </c>
      <c r="BU135" s="135">
        <v>568</v>
      </c>
      <c r="BV135" s="135">
        <v>635</v>
      </c>
      <c r="BW135" s="135">
        <v>603</v>
      </c>
      <c r="BX135" s="135">
        <v>866</v>
      </c>
      <c r="BY135" s="135">
        <v>922</v>
      </c>
      <c r="BZ135" s="135">
        <v>848</v>
      </c>
    </row>
    <row r="136" spans="2:78" ht="18" customHeight="1">
      <c r="C136" s="129"/>
      <c r="D136" s="129"/>
      <c r="E136" s="129"/>
      <c r="S136" s="93"/>
      <c r="U136" s="126"/>
      <c r="W136" s="316"/>
      <c r="X136" s="129"/>
      <c r="Y136" s="129"/>
      <c r="Z136" s="129"/>
      <c r="AA136" s="316"/>
      <c r="AB136" s="316"/>
      <c r="AC136" s="316"/>
      <c r="AD136" s="316"/>
      <c r="AE136" s="316"/>
      <c r="AF136" s="316"/>
      <c r="AG136" s="316"/>
      <c r="AH136" s="316"/>
      <c r="AI136" s="316"/>
      <c r="AJ136" s="316"/>
      <c r="AK136" s="261"/>
      <c r="AL136" s="316"/>
      <c r="AM136" s="316"/>
      <c r="AN136" s="316"/>
      <c r="AO136" s="316"/>
      <c r="AP136" s="500"/>
      <c r="AQ136" s="129" t="s">
        <v>36</v>
      </c>
      <c r="AR136" s="135">
        <v>77</v>
      </c>
      <c r="AS136" s="135">
        <v>69</v>
      </c>
      <c r="AT136" s="135">
        <v>85</v>
      </c>
      <c r="AU136" s="135">
        <v>77</v>
      </c>
      <c r="AV136" s="135">
        <v>107</v>
      </c>
      <c r="AW136" s="135">
        <v>121</v>
      </c>
      <c r="AX136" s="135">
        <v>127</v>
      </c>
      <c r="AY136" s="135">
        <v>160</v>
      </c>
      <c r="AZ136" s="135">
        <v>151</v>
      </c>
      <c r="BA136" s="135">
        <v>133</v>
      </c>
      <c r="BB136" s="135">
        <v>116</v>
      </c>
      <c r="BC136" s="135">
        <v>102</v>
      </c>
      <c r="BD136" s="135">
        <v>94</v>
      </c>
      <c r="BE136" s="135">
        <v>90</v>
      </c>
      <c r="BF136" s="135">
        <v>108</v>
      </c>
      <c r="BJ136" s="500"/>
      <c r="BK136" s="136" t="s">
        <v>36</v>
      </c>
      <c r="BL136" s="135">
        <v>285</v>
      </c>
      <c r="BM136" s="135">
        <v>263</v>
      </c>
      <c r="BN136" s="135">
        <v>277</v>
      </c>
      <c r="BO136" s="135">
        <v>259</v>
      </c>
      <c r="BP136" s="135">
        <v>310</v>
      </c>
      <c r="BQ136" s="135">
        <v>356</v>
      </c>
      <c r="BR136" s="135">
        <v>347</v>
      </c>
      <c r="BS136" s="135">
        <v>420</v>
      </c>
      <c r="BT136" s="135">
        <v>406</v>
      </c>
      <c r="BU136" s="135">
        <v>393</v>
      </c>
      <c r="BV136" s="135">
        <v>378</v>
      </c>
      <c r="BW136" s="135">
        <v>392</v>
      </c>
      <c r="BX136" s="135">
        <v>443</v>
      </c>
      <c r="BY136" s="135">
        <v>564</v>
      </c>
      <c r="BZ136" s="135">
        <v>605</v>
      </c>
    </row>
    <row r="137" spans="2:78">
      <c r="B137" s="262"/>
      <c r="C137" s="129"/>
      <c r="D137" s="129"/>
      <c r="E137" s="129"/>
      <c r="F137" s="146"/>
      <c r="G137" s="146"/>
      <c r="H137" s="146"/>
      <c r="I137" s="146"/>
      <c r="J137" s="146"/>
      <c r="K137" s="146"/>
      <c r="L137" s="146"/>
      <c r="M137" s="146"/>
      <c r="N137" s="146"/>
      <c r="O137" s="146"/>
      <c r="P137" s="146"/>
      <c r="Q137" s="146"/>
      <c r="R137" s="146"/>
      <c r="S137" s="148"/>
      <c r="U137" s="131"/>
      <c r="W137" s="261"/>
      <c r="X137" s="129"/>
      <c r="Y137" s="129"/>
      <c r="Z137" s="129"/>
      <c r="AA137" s="150"/>
      <c r="AB137" s="150"/>
      <c r="AC137" s="150"/>
      <c r="AD137" s="150"/>
      <c r="AE137" s="150"/>
      <c r="AF137" s="150"/>
      <c r="AG137" s="150"/>
      <c r="AH137" s="150"/>
      <c r="AI137" s="150"/>
      <c r="AJ137" s="150"/>
      <c r="AK137" s="150"/>
      <c r="AL137" s="150"/>
      <c r="AM137" s="150"/>
      <c r="AN137" s="316"/>
      <c r="AO137" s="316"/>
      <c r="AP137" s="500"/>
      <c r="AQ137" s="129" t="s">
        <v>150</v>
      </c>
      <c r="AR137" s="132">
        <v>0</v>
      </c>
      <c r="AS137" s="132">
        <v>0</v>
      </c>
      <c r="AT137" s="132">
        <v>0</v>
      </c>
      <c r="AU137" s="132">
        <v>0</v>
      </c>
      <c r="AV137" s="132">
        <v>0</v>
      </c>
      <c r="AW137" s="132">
        <v>0</v>
      </c>
      <c r="AX137" s="132">
        <v>0</v>
      </c>
      <c r="AY137" s="132">
        <v>0</v>
      </c>
      <c r="AZ137" s="132">
        <v>0</v>
      </c>
      <c r="BA137" s="135">
        <v>0</v>
      </c>
      <c r="BB137" s="135">
        <v>0</v>
      </c>
      <c r="BC137" s="135">
        <v>20</v>
      </c>
      <c r="BD137" s="135">
        <v>15</v>
      </c>
      <c r="BE137" s="135">
        <v>13</v>
      </c>
      <c r="BF137" s="135">
        <v>10</v>
      </c>
      <c r="BJ137" s="500"/>
      <c r="BK137" s="129" t="s">
        <v>150</v>
      </c>
      <c r="BL137" s="132">
        <v>0</v>
      </c>
      <c r="BM137" s="132">
        <v>0</v>
      </c>
      <c r="BN137" s="132">
        <v>0</v>
      </c>
      <c r="BO137" s="132">
        <v>0</v>
      </c>
      <c r="BP137" s="132">
        <v>0</v>
      </c>
      <c r="BQ137" s="132">
        <v>0</v>
      </c>
      <c r="BR137" s="132">
        <v>0</v>
      </c>
      <c r="BS137" s="132">
        <v>0</v>
      </c>
      <c r="BT137" s="132">
        <v>0</v>
      </c>
      <c r="BU137" s="135">
        <v>0</v>
      </c>
      <c r="BV137" s="135">
        <v>0</v>
      </c>
      <c r="BW137" s="135">
        <v>48</v>
      </c>
      <c r="BX137" s="135">
        <v>56</v>
      </c>
      <c r="BY137" s="135">
        <v>58</v>
      </c>
      <c r="BZ137" s="135">
        <v>51</v>
      </c>
    </row>
    <row r="138" spans="2:78">
      <c r="C138" s="129"/>
      <c r="D138" s="129"/>
      <c r="E138" s="129"/>
      <c r="S138" s="93"/>
      <c r="U138" s="131"/>
      <c r="W138" s="316"/>
      <c r="X138" s="129"/>
      <c r="Y138" s="129"/>
      <c r="Z138" s="129"/>
      <c r="AA138" s="316"/>
      <c r="AB138" s="316"/>
      <c r="AC138" s="316"/>
      <c r="AD138" s="316"/>
      <c r="AE138" s="316"/>
      <c r="AF138" s="316"/>
      <c r="AG138" s="316"/>
      <c r="AH138" s="316"/>
      <c r="AI138" s="316"/>
      <c r="AJ138" s="316"/>
      <c r="AK138" s="261"/>
      <c r="AL138" s="316"/>
      <c r="AM138" s="316"/>
      <c r="AN138" s="316"/>
      <c r="AO138" s="316"/>
      <c r="AP138" s="500"/>
      <c r="AQ138" s="129" t="s">
        <v>37</v>
      </c>
      <c r="AR138" s="135">
        <v>0</v>
      </c>
      <c r="AS138" s="135">
        <v>0</v>
      </c>
      <c r="AT138" s="135">
        <v>0</v>
      </c>
      <c r="AU138" s="135">
        <v>0</v>
      </c>
      <c r="AV138" s="135">
        <v>0</v>
      </c>
      <c r="AW138" s="135">
        <v>0</v>
      </c>
      <c r="AX138" s="135">
        <v>0</v>
      </c>
      <c r="AY138" s="135">
        <v>0</v>
      </c>
      <c r="AZ138" s="135">
        <v>0</v>
      </c>
      <c r="BA138" s="135">
        <v>0</v>
      </c>
      <c r="BB138" s="135">
        <v>0</v>
      </c>
      <c r="BC138" s="135">
        <v>2</v>
      </c>
      <c r="BD138" s="135">
        <v>2</v>
      </c>
      <c r="BE138" s="135">
        <v>1</v>
      </c>
      <c r="BF138" s="135">
        <v>3</v>
      </c>
      <c r="BJ138" s="500"/>
      <c r="BK138" s="136" t="s">
        <v>37</v>
      </c>
      <c r="BL138" s="135">
        <v>0</v>
      </c>
      <c r="BM138" s="135">
        <v>0</v>
      </c>
      <c r="BN138" s="135">
        <v>0</v>
      </c>
      <c r="BO138" s="135">
        <v>0</v>
      </c>
      <c r="BP138" s="135">
        <v>0</v>
      </c>
      <c r="BQ138" s="135">
        <v>0</v>
      </c>
      <c r="BR138" s="135">
        <v>0</v>
      </c>
      <c r="BS138" s="135">
        <v>0</v>
      </c>
      <c r="BT138" s="135">
        <v>1</v>
      </c>
      <c r="BU138" s="135">
        <v>0</v>
      </c>
      <c r="BV138" s="135">
        <v>0</v>
      </c>
      <c r="BW138" s="135">
        <v>4</v>
      </c>
      <c r="BX138" s="135">
        <v>3</v>
      </c>
      <c r="BY138" s="135">
        <v>2</v>
      </c>
      <c r="BZ138" s="135">
        <v>5</v>
      </c>
    </row>
    <row r="139" spans="2:78">
      <c r="C139" s="129"/>
      <c r="D139" s="129"/>
      <c r="E139" s="129"/>
      <c r="S139" s="93"/>
      <c r="T139" s="126"/>
      <c r="U139" s="131"/>
      <c r="W139" s="316"/>
      <c r="X139" s="129"/>
      <c r="Y139" s="129"/>
      <c r="Z139" s="129"/>
      <c r="AA139" s="316"/>
      <c r="AB139" s="316"/>
      <c r="AC139" s="316"/>
      <c r="AD139" s="316"/>
      <c r="AE139" s="316"/>
      <c r="AF139" s="316"/>
      <c r="AG139" s="316"/>
      <c r="AH139" s="316"/>
      <c r="AI139" s="316"/>
      <c r="AJ139" s="316"/>
      <c r="AK139" s="261"/>
      <c r="AL139" s="316"/>
      <c r="AM139" s="316"/>
      <c r="AN139" s="316"/>
      <c r="AO139" s="316"/>
      <c r="AP139" s="501"/>
      <c r="AQ139" s="140" t="s">
        <v>38</v>
      </c>
      <c r="AR139" s="138">
        <v>0</v>
      </c>
      <c r="AS139" s="138">
        <v>0</v>
      </c>
      <c r="AT139" s="139">
        <v>2</v>
      </c>
      <c r="AU139" s="138">
        <v>0</v>
      </c>
      <c r="AV139" s="138">
        <v>0</v>
      </c>
      <c r="AW139" s="139">
        <v>21</v>
      </c>
      <c r="AX139" s="139">
        <v>12</v>
      </c>
      <c r="AY139" s="139">
        <v>5</v>
      </c>
      <c r="AZ139" s="139">
        <v>9</v>
      </c>
      <c r="BA139" s="139">
        <v>5</v>
      </c>
      <c r="BB139" s="139">
        <v>17</v>
      </c>
      <c r="BC139" s="139">
        <v>18</v>
      </c>
      <c r="BD139" s="139">
        <v>11</v>
      </c>
      <c r="BE139" s="139">
        <v>8</v>
      </c>
      <c r="BF139" s="139">
        <v>12</v>
      </c>
      <c r="BJ139" s="501"/>
      <c r="BK139" s="137" t="s">
        <v>38</v>
      </c>
      <c r="BL139" s="138">
        <v>2</v>
      </c>
      <c r="BM139" s="138">
        <v>0</v>
      </c>
      <c r="BN139" s="139">
        <v>5</v>
      </c>
      <c r="BO139" s="138">
        <v>0</v>
      </c>
      <c r="BP139" s="138">
        <v>0</v>
      </c>
      <c r="BQ139" s="139">
        <v>38</v>
      </c>
      <c r="BR139" s="139">
        <v>31</v>
      </c>
      <c r="BS139" s="139">
        <v>11</v>
      </c>
      <c r="BT139" s="139">
        <v>26</v>
      </c>
      <c r="BU139" s="139">
        <v>28</v>
      </c>
      <c r="BV139" s="139">
        <v>45</v>
      </c>
      <c r="BW139" s="139">
        <v>70</v>
      </c>
      <c r="BX139" s="139">
        <v>68</v>
      </c>
      <c r="BY139" s="139">
        <v>58</v>
      </c>
      <c r="BZ139" s="139">
        <v>53</v>
      </c>
    </row>
    <row r="140" spans="2:78">
      <c r="C140" s="316"/>
      <c r="D140" s="316"/>
      <c r="E140" s="316"/>
      <c r="S140" s="93"/>
      <c r="T140" s="131"/>
      <c r="U140" s="131"/>
      <c r="W140" s="316"/>
      <c r="X140" s="316"/>
      <c r="Y140" s="316"/>
      <c r="Z140" s="316"/>
      <c r="AA140" s="316"/>
      <c r="AB140" s="316"/>
      <c r="AC140" s="316"/>
      <c r="AD140" s="316"/>
      <c r="AE140" s="316"/>
      <c r="AF140" s="316"/>
      <c r="AG140" s="316"/>
      <c r="AH140" s="316"/>
      <c r="AI140" s="316"/>
      <c r="AJ140" s="316"/>
      <c r="AK140" s="261"/>
      <c r="AL140" s="316"/>
      <c r="AM140" s="316"/>
      <c r="AN140" s="316"/>
      <c r="AO140" s="316"/>
      <c r="AP140" s="184"/>
      <c r="AR140" s="316"/>
      <c r="AS140" s="316"/>
      <c r="AT140" s="316"/>
      <c r="BB140" s="262"/>
      <c r="BK140" s="316"/>
      <c r="BL140" s="316"/>
      <c r="BM140" s="316"/>
      <c r="BN140" s="316"/>
      <c r="BO140" s="316"/>
      <c r="BP140" s="316"/>
      <c r="BQ140" s="316"/>
      <c r="BR140" s="316"/>
      <c r="BS140" s="316"/>
      <c r="BT140" s="316"/>
      <c r="BU140" s="316"/>
      <c r="BV140" s="316"/>
      <c r="BW140" s="316"/>
      <c r="BX140" s="316"/>
      <c r="BY140" s="261"/>
      <c r="BZ140" s="261"/>
    </row>
    <row r="141" spans="2:78">
      <c r="B141" s="124" t="s">
        <v>26</v>
      </c>
      <c r="C141" s="125" t="s">
        <v>124</v>
      </c>
      <c r="D141" s="125" t="s">
        <v>123</v>
      </c>
      <c r="E141" s="125" t="s">
        <v>122</v>
      </c>
      <c r="F141" s="124" t="s">
        <v>49</v>
      </c>
      <c r="G141" s="124" t="s">
        <v>48</v>
      </c>
      <c r="H141" s="124" t="s">
        <v>47</v>
      </c>
      <c r="I141" s="124" t="s">
        <v>46</v>
      </c>
      <c r="J141" s="124" t="s">
        <v>45</v>
      </c>
      <c r="K141" s="124" t="s">
        <v>44</v>
      </c>
      <c r="L141" s="124" t="s">
        <v>43</v>
      </c>
      <c r="M141" s="124" t="s">
        <v>96</v>
      </c>
      <c r="N141" s="124" t="s">
        <v>69</v>
      </c>
      <c r="O141" s="124" t="s">
        <v>77</v>
      </c>
      <c r="P141" s="124" t="s">
        <v>149</v>
      </c>
      <c r="Q141" s="124" t="str">
        <f>Q118</f>
        <v>2018-19</v>
      </c>
      <c r="R141" s="126"/>
      <c r="S141" s="87" t="s">
        <v>112</v>
      </c>
      <c r="T141" s="131"/>
      <c r="U141" s="131"/>
      <c r="W141" s="128" t="s">
        <v>26</v>
      </c>
      <c r="X141" s="128" t="s">
        <v>124</v>
      </c>
      <c r="Y141" s="128" t="s">
        <v>123</v>
      </c>
      <c r="Z141" s="128" t="s">
        <v>122</v>
      </c>
      <c r="AA141" s="128" t="s">
        <v>49</v>
      </c>
      <c r="AB141" s="128" t="s">
        <v>48</v>
      </c>
      <c r="AC141" s="128" t="s">
        <v>47</v>
      </c>
      <c r="AD141" s="128" t="s">
        <v>46</v>
      </c>
      <c r="AE141" s="128" t="s">
        <v>45</v>
      </c>
      <c r="AF141" s="128" t="s">
        <v>44</v>
      </c>
      <c r="AG141" s="128" t="s">
        <v>43</v>
      </c>
      <c r="AH141" s="128" t="s">
        <v>96</v>
      </c>
      <c r="AI141" s="128" t="s">
        <v>69</v>
      </c>
      <c r="AJ141" s="128" t="s">
        <v>77</v>
      </c>
      <c r="AK141" s="128" t="s">
        <v>149</v>
      </c>
      <c r="AL141" s="128" t="str">
        <f>AL118</f>
        <v>2018-19</v>
      </c>
      <c r="AM141" s="125"/>
      <c r="AN141" s="316"/>
      <c r="AO141" s="316"/>
      <c r="AP141" s="184"/>
      <c r="AQ141" s="125" t="s">
        <v>26</v>
      </c>
      <c r="AR141" s="125" t="s">
        <v>124</v>
      </c>
      <c r="AS141" s="125" t="s">
        <v>123</v>
      </c>
      <c r="AT141" s="125" t="s">
        <v>122</v>
      </c>
      <c r="AU141" s="125" t="s">
        <v>49</v>
      </c>
      <c r="AV141" s="125" t="s">
        <v>48</v>
      </c>
      <c r="AW141" s="125" t="s">
        <v>47</v>
      </c>
      <c r="AX141" s="125" t="s">
        <v>46</v>
      </c>
      <c r="AY141" s="125" t="s">
        <v>45</v>
      </c>
      <c r="AZ141" s="125" t="s">
        <v>44</v>
      </c>
      <c r="BA141" s="125" t="s">
        <v>43</v>
      </c>
      <c r="BB141" s="125" t="s">
        <v>96</v>
      </c>
      <c r="BC141" s="128" t="s">
        <v>69</v>
      </c>
      <c r="BD141" s="128" t="s">
        <v>77</v>
      </c>
      <c r="BE141" s="128" t="s">
        <v>149</v>
      </c>
      <c r="BF141" s="128" t="str">
        <f>BF118</f>
        <v>2018-19</v>
      </c>
      <c r="BK141" s="125" t="s">
        <v>26</v>
      </c>
      <c r="BL141" s="125" t="s">
        <v>124</v>
      </c>
      <c r="BM141" s="125" t="s">
        <v>123</v>
      </c>
      <c r="BN141" s="125" t="s">
        <v>122</v>
      </c>
      <c r="BO141" s="125" t="s">
        <v>49</v>
      </c>
      <c r="BP141" s="125" t="s">
        <v>48</v>
      </c>
      <c r="BQ141" s="125" t="s">
        <v>47</v>
      </c>
      <c r="BR141" s="125" t="s">
        <v>46</v>
      </c>
      <c r="BS141" s="125" t="s">
        <v>45</v>
      </c>
      <c r="BT141" s="125" t="s">
        <v>44</v>
      </c>
      <c r="BU141" s="125" t="s">
        <v>43</v>
      </c>
      <c r="BV141" s="125" t="s">
        <v>96</v>
      </c>
      <c r="BW141" s="125" t="s">
        <v>69</v>
      </c>
      <c r="BX141" s="125" t="s">
        <v>77</v>
      </c>
      <c r="BY141" s="125" t="s">
        <v>149</v>
      </c>
      <c r="BZ141" s="125" t="str">
        <f>BZ3</f>
        <v>2018-19</v>
      </c>
    </row>
    <row r="142" spans="2:78">
      <c r="B142" s="129" t="s">
        <v>33</v>
      </c>
      <c r="C142" s="130">
        <f t="shared" ref="C142:Q144" si="33">X142+AR142*$U$6+AR149*$U$8+AR156*$U$10</f>
        <v>4324.6000000000004</v>
      </c>
      <c r="D142" s="130">
        <f t="shared" si="33"/>
        <v>4985.2</v>
      </c>
      <c r="E142" s="130">
        <f t="shared" si="33"/>
        <v>4754.3999999999996</v>
      </c>
      <c r="F142" s="130">
        <f t="shared" si="33"/>
        <v>4817.4000000000005</v>
      </c>
      <c r="G142" s="130">
        <f t="shared" si="33"/>
        <v>5456.2</v>
      </c>
      <c r="H142" s="130">
        <f t="shared" si="33"/>
        <v>6824.7999999999993</v>
      </c>
      <c r="I142" s="130">
        <f t="shared" si="33"/>
        <v>4646.8</v>
      </c>
      <c r="J142" s="130">
        <f t="shared" si="33"/>
        <v>4501.2</v>
      </c>
      <c r="K142" s="130">
        <f t="shared" si="33"/>
        <v>4447.8</v>
      </c>
      <c r="L142" s="130">
        <f t="shared" si="33"/>
        <v>4666.4000000000005</v>
      </c>
      <c r="M142" s="130">
        <f t="shared" si="33"/>
        <v>4637.2</v>
      </c>
      <c r="N142" s="130">
        <f t="shared" si="33"/>
        <v>4896.2</v>
      </c>
      <c r="O142" s="130">
        <f t="shared" si="33"/>
        <v>3918.3999999999996</v>
      </c>
      <c r="P142" s="130">
        <f t="shared" si="33"/>
        <v>3252.2</v>
      </c>
      <c r="Q142" s="130">
        <f t="shared" si="33"/>
        <v>3499.4</v>
      </c>
      <c r="R142" s="131"/>
      <c r="S142" s="338">
        <v>737.50664509247463</v>
      </c>
      <c r="T142" s="131"/>
      <c r="U142" s="131"/>
      <c r="W142" s="129" t="s">
        <v>33</v>
      </c>
      <c r="X142" s="132">
        <v>2278</v>
      </c>
      <c r="Y142" s="132">
        <v>2596</v>
      </c>
      <c r="Z142" s="132">
        <v>2460</v>
      </c>
      <c r="AA142" s="132">
        <v>2510</v>
      </c>
      <c r="AB142" s="132">
        <v>2837</v>
      </c>
      <c r="AC142" s="132">
        <v>3509</v>
      </c>
      <c r="AD142" s="132">
        <v>2375</v>
      </c>
      <c r="AE142" s="132">
        <v>2305</v>
      </c>
      <c r="AF142" s="132">
        <v>2338</v>
      </c>
      <c r="AG142" s="132">
        <v>2438</v>
      </c>
      <c r="AH142" s="132">
        <v>2477</v>
      </c>
      <c r="AI142" s="132">
        <v>2646</v>
      </c>
      <c r="AJ142" s="132">
        <v>2106</v>
      </c>
      <c r="AK142" s="132">
        <v>1754</v>
      </c>
      <c r="AL142" s="132">
        <v>1896</v>
      </c>
      <c r="AM142" s="132"/>
      <c r="AN142" s="316"/>
      <c r="AO142" s="316"/>
      <c r="AP142" s="502" t="s">
        <v>99</v>
      </c>
      <c r="AQ142" s="368" t="s">
        <v>33</v>
      </c>
      <c r="AR142" s="134">
        <v>715</v>
      </c>
      <c r="AS142" s="134">
        <v>734</v>
      </c>
      <c r="AT142" s="134">
        <v>670</v>
      </c>
      <c r="AU142" s="134">
        <v>662</v>
      </c>
      <c r="AV142" s="134">
        <v>755</v>
      </c>
      <c r="AW142" s="134">
        <v>848</v>
      </c>
      <c r="AX142" s="134">
        <v>529</v>
      </c>
      <c r="AY142" s="134">
        <v>497</v>
      </c>
      <c r="AZ142" s="134">
        <v>542</v>
      </c>
      <c r="BA142" s="134">
        <v>576</v>
      </c>
      <c r="BB142" s="134">
        <v>673</v>
      </c>
      <c r="BC142" s="134">
        <v>801</v>
      </c>
      <c r="BD142" s="134">
        <v>619</v>
      </c>
      <c r="BE142" s="134">
        <v>485</v>
      </c>
      <c r="BF142" s="134">
        <v>527</v>
      </c>
      <c r="BJ142" s="503" t="s">
        <v>51</v>
      </c>
      <c r="BK142" s="133" t="s">
        <v>33</v>
      </c>
      <c r="BL142" s="134">
        <v>945</v>
      </c>
      <c r="BM142" s="134">
        <v>1023</v>
      </c>
      <c r="BN142" s="134">
        <v>937</v>
      </c>
      <c r="BO142" s="134">
        <v>930</v>
      </c>
      <c r="BP142" s="134">
        <v>968</v>
      </c>
      <c r="BQ142" s="134">
        <v>1375</v>
      </c>
      <c r="BR142" s="134">
        <v>1093</v>
      </c>
      <c r="BS142" s="134">
        <v>1028</v>
      </c>
      <c r="BT142" s="134">
        <v>969</v>
      </c>
      <c r="BU142" s="134">
        <v>1014</v>
      </c>
      <c r="BV142" s="134">
        <v>772</v>
      </c>
      <c r="BW142" s="134">
        <v>650</v>
      </c>
      <c r="BX142" s="134">
        <v>580</v>
      </c>
      <c r="BY142" s="134">
        <v>428</v>
      </c>
      <c r="BZ142" s="134">
        <v>577</v>
      </c>
    </row>
    <row r="143" spans="2:78">
      <c r="B143" s="129" t="s">
        <v>9</v>
      </c>
      <c r="C143" s="131">
        <f t="shared" si="33"/>
        <v>3289.7999999999997</v>
      </c>
      <c r="D143" s="131">
        <f t="shared" si="33"/>
        <v>3671.2</v>
      </c>
      <c r="E143" s="131">
        <f t="shared" si="33"/>
        <v>3793.6000000000004</v>
      </c>
      <c r="F143" s="131">
        <f t="shared" si="33"/>
        <v>3508</v>
      </c>
      <c r="G143" s="131">
        <f t="shared" si="33"/>
        <v>3795</v>
      </c>
      <c r="H143" s="131">
        <f t="shared" si="33"/>
        <v>4974.6000000000004</v>
      </c>
      <c r="I143" s="131">
        <f t="shared" si="33"/>
        <v>3994.6</v>
      </c>
      <c r="J143" s="131">
        <f t="shared" si="33"/>
        <v>3782.7999999999997</v>
      </c>
      <c r="K143" s="131">
        <f t="shared" si="33"/>
        <v>3550</v>
      </c>
      <c r="L143" s="131">
        <f t="shared" si="33"/>
        <v>3596.3999999999996</v>
      </c>
      <c r="M143" s="131">
        <f t="shared" si="33"/>
        <v>3634.4</v>
      </c>
      <c r="N143" s="131">
        <f t="shared" si="33"/>
        <v>3688.4</v>
      </c>
      <c r="O143" s="131">
        <f t="shared" si="33"/>
        <v>3170</v>
      </c>
      <c r="P143" s="131">
        <f t="shared" si="33"/>
        <v>2707.4</v>
      </c>
      <c r="Q143" s="131">
        <f t="shared" si="33"/>
        <v>2765.8</v>
      </c>
      <c r="R143" s="131"/>
      <c r="S143" s="338">
        <v>458.99131969521665</v>
      </c>
      <c r="T143" s="131"/>
      <c r="U143" s="131"/>
      <c r="W143" s="129" t="s">
        <v>9</v>
      </c>
      <c r="X143" s="132">
        <v>1700</v>
      </c>
      <c r="Y143" s="132">
        <v>1896</v>
      </c>
      <c r="Z143" s="132">
        <v>1967</v>
      </c>
      <c r="AA143" s="132">
        <v>1812</v>
      </c>
      <c r="AB143" s="132">
        <v>1973</v>
      </c>
      <c r="AC143" s="132">
        <v>2554</v>
      </c>
      <c r="AD143" s="132">
        <v>2048</v>
      </c>
      <c r="AE143" s="132">
        <v>1937</v>
      </c>
      <c r="AF143" s="132">
        <v>1824</v>
      </c>
      <c r="AG143" s="132">
        <v>1853</v>
      </c>
      <c r="AH143" s="132">
        <v>1878</v>
      </c>
      <c r="AI143" s="132">
        <v>1948</v>
      </c>
      <c r="AJ143" s="132">
        <v>1664</v>
      </c>
      <c r="AK143" s="132">
        <v>1419</v>
      </c>
      <c r="AL143" s="132">
        <v>1464</v>
      </c>
      <c r="AM143" s="132"/>
      <c r="AN143" s="316"/>
      <c r="AO143" s="316"/>
      <c r="AP143" s="500"/>
      <c r="AQ143" s="129" t="s">
        <v>9</v>
      </c>
      <c r="AR143" s="135">
        <v>497</v>
      </c>
      <c r="AS143" s="135">
        <v>490</v>
      </c>
      <c r="AT143" s="135">
        <v>536</v>
      </c>
      <c r="AU143" s="135">
        <v>463</v>
      </c>
      <c r="AV143" s="135">
        <v>515</v>
      </c>
      <c r="AW143" s="135">
        <v>620</v>
      </c>
      <c r="AX143" s="135">
        <v>479</v>
      </c>
      <c r="AY143" s="135">
        <v>404</v>
      </c>
      <c r="AZ143" s="135">
        <v>376</v>
      </c>
      <c r="BA143" s="135">
        <v>394</v>
      </c>
      <c r="BB143" s="135">
        <v>431</v>
      </c>
      <c r="BC143" s="135">
        <v>552</v>
      </c>
      <c r="BD143" s="135">
        <v>443</v>
      </c>
      <c r="BE143" s="135">
        <v>346</v>
      </c>
      <c r="BF143" s="135">
        <v>365</v>
      </c>
      <c r="BJ143" s="504"/>
      <c r="BK143" s="136" t="s">
        <v>9</v>
      </c>
      <c r="BL143" s="135">
        <v>768</v>
      </c>
      <c r="BM143" s="135">
        <v>835</v>
      </c>
      <c r="BN143" s="135">
        <v>854</v>
      </c>
      <c r="BO143" s="135">
        <v>800</v>
      </c>
      <c r="BP143" s="135">
        <v>788</v>
      </c>
      <c r="BQ143" s="135">
        <v>1102</v>
      </c>
      <c r="BR143" s="135">
        <v>979</v>
      </c>
      <c r="BS143" s="135">
        <v>925</v>
      </c>
      <c r="BT143" s="135">
        <v>881</v>
      </c>
      <c r="BU143" s="135">
        <v>877</v>
      </c>
      <c r="BV143" s="135">
        <v>775</v>
      </c>
      <c r="BW143" s="135">
        <v>602</v>
      </c>
      <c r="BX143" s="135">
        <v>507</v>
      </c>
      <c r="BY143" s="135">
        <v>442</v>
      </c>
      <c r="BZ143" s="135">
        <v>503</v>
      </c>
    </row>
    <row r="144" spans="2:78" ht="18" customHeight="1">
      <c r="B144" s="129" t="s">
        <v>34</v>
      </c>
      <c r="C144" s="131">
        <f t="shared" si="33"/>
        <v>2729.4</v>
      </c>
      <c r="D144" s="131">
        <f t="shared" si="33"/>
        <v>2786.6</v>
      </c>
      <c r="E144" s="131">
        <f t="shared" si="33"/>
        <v>2987.8</v>
      </c>
      <c r="F144" s="131">
        <f t="shared" si="33"/>
        <v>2832.6</v>
      </c>
      <c r="G144" s="131">
        <f t="shared" si="33"/>
        <v>3071.4</v>
      </c>
      <c r="H144" s="131">
        <f t="shared" si="33"/>
        <v>3688.6000000000004</v>
      </c>
      <c r="I144" s="131">
        <f t="shared" si="33"/>
        <v>3262.6</v>
      </c>
      <c r="J144" s="131">
        <f t="shared" si="33"/>
        <v>3382.2</v>
      </c>
      <c r="K144" s="131">
        <f t="shared" si="33"/>
        <v>3146.8</v>
      </c>
      <c r="L144" s="131">
        <f t="shared" si="33"/>
        <v>2962.3999999999996</v>
      </c>
      <c r="M144" s="131">
        <f t="shared" si="33"/>
        <v>2986.8</v>
      </c>
      <c r="N144" s="131">
        <f t="shared" si="33"/>
        <v>3037.2</v>
      </c>
      <c r="O144" s="131">
        <f t="shared" si="33"/>
        <v>2695.4</v>
      </c>
      <c r="P144" s="131">
        <f t="shared" si="33"/>
        <v>2573.3999999999996</v>
      </c>
      <c r="Q144" s="131">
        <f t="shared" si="33"/>
        <v>2450</v>
      </c>
      <c r="R144" s="131"/>
      <c r="S144" s="338">
        <v>297.33659265777129</v>
      </c>
      <c r="T144" s="131"/>
      <c r="U144" s="131"/>
      <c r="W144" s="129" t="s">
        <v>34</v>
      </c>
      <c r="X144" s="132">
        <v>1417</v>
      </c>
      <c r="Y144" s="132">
        <v>1445</v>
      </c>
      <c r="Z144" s="132">
        <v>1547</v>
      </c>
      <c r="AA144" s="132">
        <v>1468</v>
      </c>
      <c r="AB144" s="132">
        <v>1586</v>
      </c>
      <c r="AC144" s="132">
        <v>1903</v>
      </c>
      <c r="AD144" s="132">
        <v>1671</v>
      </c>
      <c r="AE144" s="132">
        <v>1717</v>
      </c>
      <c r="AF144" s="132">
        <v>1611</v>
      </c>
      <c r="AG144" s="132">
        <v>1510</v>
      </c>
      <c r="AH144" s="132">
        <v>1540</v>
      </c>
      <c r="AI144" s="132">
        <v>1567</v>
      </c>
      <c r="AJ144" s="132">
        <v>1408</v>
      </c>
      <c r="AK144" s="132">
        <v>1340</v>
      </c>
      <c r="AL144" s="132">
        <v>1279</v>
      </c>
      <c r="AM144" s="132"/>
      <c r="AN144" s="316"/>
      <c r="AO144" s="316"/>
      <c r="AP144" s="500"/>
      <c r="AQ144" s="129" t="s">
        <v>34</v>
      </c>
      <c r="AR144" s="135">
        <v>410</v>
      </c>
      <c r="AS144" s="135">
        <v>420</v>
      </c>
      <c r="AT144" s="135">
        <v>381</v>
      </c>
      <c r="AU144" s="135">
        <v>387</v>
      </c>
      <c r="AV144" s="135">
        <v>381</v>
      </c>
      <c r="AW144" s="135">
        <v>471</v>
      </c>
      <c r="AX144" s="135">
        <v>382</v>
      </c>
      <c r="AY144" s="135">
        <v>343</v>
      </c>
      <c r="AZ144" s="135">
        <v>338</v>
      </c>
      <c r="BA144" s="135">
        <v>272</v>
      </c>
      <c r="BB144" s="135">
        <v>308</v>
      </c>
      <c r="BC144" s="135">
        <v>355</v>
      </c>
      <c r="BD144" s="135">
        <v>355</v>
      </c>
      <c r="BE144" s="135">
        <v>344</v>
      </c>
      <c r="BF144" s="135">
        <v>306</v>
      </c>
      <c r="BJ144" s="504"/>
      <c r="BK144" s="136" t="s">
        <v>34</v>
      </c>
      <c r="BL144" s="135">
        <v>659</v>
      </c>
      <c r="BM144" s="135">
        <v>697</v>
      </c>
      <c r="BN144" s="135">
        <v>736</v>
      </c>
      <c r="BO144" s="135">
        <v>691</v>
      </c>
      <c r="BP144" s="135">
        <v>736</v>
      </c>
      <c r="BQ144" s="135">
        <v>916</v>
      </c>
      <c r="BR144" s="135">
        <v>860</v>
      </c>
      <c r="BS144" s="135">
        <v>905</v>
      </c>
      <c r="BT144" s="135">
        <v>845</v>
      </c>
      <c r="BU144" s="135">
        <v>798</v>
      </c>
      <c r="BV144" s="135">
        <v>778</v>
      </c>
      <c r="BW144" s="135">
        <v>659</v>
      </c>
      <c r="BX144" s="135">
        <v>524</v>
      </c>
      <c r="BY144" s="135">
        <v>470</v>
      </c>
      <c r="BZ144" s="135">
        <v>500</v>
      </c>
    </row>
    <row r="145" spans="2:78">
      <c r="B145" s="129" t="s">
        <v>35</v>
      </c>
      <c r="C145" s="131">
        <f t="shared" ref="C145:Q145" si="34">X145</f>
        <v>240</v>
      </c>
      <c r="D145" s="131">
        <f t="shared" si="34"/>
        <v>291</v>
      </c>
      <c r="E145" s="131">
        <f t="shared" si="34"/>
        <v>321</v>
      </c>
      <c r="F145" s="131">
        <f t="shared" si="34"/>
        <v>322</v>
      </c>
      <c r="G145" s="131">
        <f t="shared" si="34"/>
        <v>790</v>
      </c>
      <c r="H145" s="131">
        <f t="shared" si="34"/>
        <v>926</v>
      </c>
      <c r="I145" s="131">
        <f t="shared" si="34"/>
        <v>1092</v>
      </c>
      <c r="J145" s="131">
        <f t="shared" si="34"/>
        <v>997</v>
      </c>
      <c r="K145" s="131">
        <f t="shared" si="34"/>
        <v>1119</v>
      </c>
      <c r="L145" s="131">
        <f t="shared" si="34"/>
        <v>1126</v>
      </c>
      <c r="M145" s="131">
        <f t="shared" si="34"/>
        <v>1375</v>
      </c>
      <c r="N145" s="131">
        <f t="shared" si="34"/>
        <v>1506</v>
      </c>
      <c r="O145" s="131">
        <f t="shared" si="34"/>
        <v>1384</v>
      </c>
      <c r="P145" s="131">
        <f t="shared" si="34"/>
        <v>1260</v>
      </c>
      <c r="Q145" s="131">
        <f t="shared" si="34"/>
        <v>1298</v>
      </c>
      <c r="R145" s="131"/>
      <c r="S145" s="338">
        <v>382.74946839356369</v>
      </c>
      <c r="T145" s="131"/>
      <c r="U145" s="131"/>
      <c r="W145" s="129" t="s">
        <v>35</v>
      </c>
      <c r="X145" s="132">
        <v>240</v>
      </c>
      <c r="Y145" s="132">
        <v>291</v>
      </c>
      <c r="Z145" s="132">
        <v>321</v>
      </c>
      <c r="AA145" s="132">
        <v>322</v>
      </c>
      <c r="AB145" s="132">
        <v>790</v>
      </c>
      <c r="AC145" s="132">
        <v>926</v>
      </c>
      <c r="AD145" s="132">
        <v>1092</v>
      </c>
      <c r="AE145" s="132">
        <v>997</v>
      </c>
      <c r="AF145" s="132">
        <v>1119</v>
      </c>
      <c r="AG145" s="132">
        <v>1126</v>
      </c>
      <c r="AH145" s="132">
        <v>1375</v>
      </c>
      <c r="AI145" s="132">
        <v>1506</v>
      </c>
      <c r="AJ145" s="132">
        <v>1384</v>
      </c>
      <c r="AK145" s="132">
        <v>1260</v>
      </c>
      <c r="AL145" s="132">
        <v>1298</v>
      </c>
      <c r="AM145" s="132"/>
      <c r="AN145" s="316"/>
      <c r="AO145" s="316"/>
      <c r="AP145" s="500"/>
      <c r="AQ145" s="129" t="s">
        <v>36</v>
      </c>
      <c r="AR145" s="135">
        <v>156</v>
      </c>
      <c r="AS145" s="135">
        <v>162</v>
      </c>
      <c r="AT145" s="135">
        <v>137</v>
      </c>
      <c r="AU145" s="135">
        <v>103</v>
      </c>
      <c r="AV145" s="135">
        <v>123</v>
      </c>
      <c r="AW145" s="135">
        <v>91</v>
      </c>
      <c r="AX145" s="135">
        <v>113</v>
      </c>
      <c r="AY145" s="135">
        <v>158</v>
      </c>
      <c r="AZ145" s="135">
        <v>126</v>
      </c>
      <c r="BA145" s="135">
        <v>116</v>
      </c>
      <c r="BB145" s="135">
        <v>110</v>
      </c>
      <c r="BC145" s="135">
        <v>154</v>
      </c>
      <c r="BD145" s="135">
        <v>156</v>
      </c>
      <c r="BE145" s="135">
        <v>199</v>
      </c>
      <c r="BF145" s="135">
        <v>210</v>
      </c>
      <c r="BJ145" s="504"/>
      <c r="BK145" s="136" t="s">
        <v>36</v>
      </c>
      <c r="BL145" s="135">
        <v>352</v>
      </c>
      <c r="BM145" s="135">
        <v>334</v>
      </c>
      <c r="BN145" s="135">
        <v>378</v>
      </c>
      <c r="BO145" s="135">
        <v>342</v>
      </c>
      <c r="BP145" s="135">
        <v>356</v>
      </c>
      <c r="BQ145" s="135">
        <v>321</v>
      </c>
      <c r="BR145" s="135">
        <v>371</v>
      </c>
      <c r="BS145" s="135">
        <v>503</v>
      </c>
      <c r="BT145" s="135">
        <v>456</v>
      </c>
      <c r="BU145" s="135">
        <v>483</v>
      </c>
      <c r="BV145" s="135">
        <v>485</v>
      </c>
      <c r="BW145" s="135">
        <v>450</v>
      </c>
      <c r="BX145" s="135">
        <v>424</v>
      </c>
      <c r="BY145" s="135">
        <v>446</v>
      </c>
      <c r="BZ145" s="135">
        <v>439</v>
      </c>
    </row>
    <row r="146" spans="2:78">
      <c r="B146" s="129" t="s">
        <v>36</v>
      </c>
      <c r="C146" s="131">
        <f t="shared" ref="C146:Q146" si="35">X146+$U$13*X147+$U$6*(AR145+$U$13*AR146)+$U$8*(AR152+$U$13*AR153)+$U$10*(AR159+$U$13*AR160)</f>
        <v>957</v>
      </c>
      <c r="D146" s="131">
        <f t="shared" si="35"/>
        <v>977</v>
      </c>
      <c r="E146" s="131">
        <f t="shared" si="35"/>
        <v>1039.8</v>
      </c>
      <c r="F146" s="131">
        <f t="shared" si="35"/>
        <v>986.4</v>
      </c>
      <c r="G146" s="131">
        <f t="shared" si="35"/>
        <v>1038.8</v>
      </c>
      <c r="H146" s="131">
        <f t="shared" si="35"/>
        <v>950.19999999999993</v>
      </c>
      <c r="I146" s="131">
        <f t="shared" si="35"/>
        <v>1051.2</v>
      </c>
      <c r="J146" s="131">
        <f t="shared" si="35"/>
        <v>1437.6000000000001</v>
      </c>
      <c r="K146" s="131">
        <f t="shared" si="35"/>
        <v>1255.5999999999999</v>
      </c>
      <c r="L146" s="131">
        <f t="shared" si="35"/>
        <v>1302.8</v>
      </c>
      <c r="M146" s="131">
        <f t="shared" si="35"/>
        <v>1350.2</v>
      </c>
      <c r="N146" s="131">
        <f t="shared" si="35"/>
        <v>1472</v>
      </c>
      <c r="O146" s="131">
        <f t="shared" si="35"/>
        <v>1494.4</v>
      </c>
      <c r="P146" s="131">
        <f t="shared" si="35"/>
        <v>1611.2</v>
      </c>
      <c r="Q146" s="131">
        <f t="shared" si="35"/>
        <v>1672.7</v>
      </c>
      <c r="R146" s="131"/>
      <c r="S146" s="338">
        <v>169.0558145833636</v>
      </c>
      <c r="T146" s="131"/>
      <c r="U146" s="131"/>
      <c r="W146" s="129" t="s">
        <v>36</v>
      </c>
      <c r="X146" s="132">
        <v>495</v>
      </c>
      <c r="Y146" s="132">
        <v>501</v>
      </c>
      <c r="Z146" s="132">
        <v>527</v>
      </c>
      <c r="AA146" s="132">
        <v>501</v>
      </c>
      <c r="AB146" s="132">
        <v>529</v>
      </c>
      <c r="AC146" s="132">
        <v>481</v>
      </c>
      <c r="AD146" s="132">
        <v>531</v>
      </c>
      <c r="AE146" s="132">
        <v>718</v>
      </c>
      <c r="AF146" s="132">
        <v>624</v>
      </c>
      <c r="AG146" s="132">
        <v>646</v>
      </c>
      <c r="AH146" s="132">
        <v>669</v>
      </c>
      <c r="AI146" s="132">
        <v>703</v>
      </c>
      <c r="AJ146" s="132">
        <v>717</v>
      </c>
      <c r="AK146" s="132">
        <v>779</v>
      </c>
      <c r="AL146" s="132">
        <v>827</v>
      </c>
      <c r="AM146" s="132"/>
      <c r="AN146" s="316"/>
      <c r="AO146" s="316"/>
      <c r="AP146" s="500"/>
      <c r="AQ146" s="129" t="s">
        <v>150</v>
      </c>
      <c r="AR146" s="132">
        <v>0</v>
      </c>
      <c r="AS146" s="132">
        <v>0</v>
      </c>
      <c r="AT146" s="132">
        <v>0</v>
      </c>
      <c r="AU146" s="132">
        <v>0</v>
      </c>
      <c r="AV146" s="132">
        <v>0</v>
      </c>
      <c r="AW146" s="132">
        <v>0</v>
      </c>
      <c r="AX146" s="132">
        <v>0</v>
      </c>
      <c r="AY146" s="132">
        <v>0</v>
      </c>
      <c r="AZ146" s="132">
        <v>0</v>
      </c>
      <c r="BA146" s="135">
        <v>0</v>
      </c>
      <c r="BB146" s="135">
        <v>0</v>
      </c>
      <c r="BC146" s="135">
        <v>17</v>
      </c>
      <c r="BD146" s="135">
        <v>11</v>
      </c>
      <c r="BE146" s="135">
        <v>10</v>
      </c>
      <c r="BF146" s="135">
        <v>18</v>
      </c>
      <c r="BJ146" s="504"/>
      <c r="BK146" s="129" t="s">
        <v>150</v>
      </c>
      <c r="BL146" s="132">
        <v>0</v>
      </c>
      <c r="BM146" s="132">
        <v>0</v>
      </c>
      <c r="BN146" s="132">
        <v>0</v>
      </c>
      <c r="BO146" s="132">
        <v>0</v>
      </c>
      <c r="BP146" s="132">
        <v>0</v>
      </c>
      <c r="BQ146" s="132">
        <v>0</v>
      </c>
      <c r="BR146" s="132">
        <v>0</v>
      </c>
      <c r="BS146" s="132">
        <v>0</v>
      </c>
      <c r="BT146" s="132">
        <v>0</v>
      </c>
      <c r="BU146" s="135">
        <v>0</v>
      </c>
      <c r="BV146" s="135">
        <v>0</v>
      </c>
      <c r="BW146" s="135">
        <v>42</v>
      </c>
      <c r="BX146" s="135">
        <v>49</v>
      </c>
      <c r="BY146" s="135">
        <v>47</v>
      </c>
      <c r="BZ146" s="135">
        <v>27</v>
      </c>
    </row>
    <row r="147" spans="2:78">
      <c r="B147" s="129" t="s">
        <v>37</v>
      </c>
      <c r="C147" s="131">
        <f t="shared" ref="C147:Q148" si="36">X148+AR147*$U$6+AR154*$U$8+AR161*$U$10</f>
        <v>162</v>
      </c>
      <c r="D147" s="131">
        <f t="shared" si="36"/>
        <v>172.4</v>
      </c>
      <c r="E147" s="131">
        <f t="shared" si="36"/>
        <v>99.199999999999989</v>
      </c>
      <c r="F147" s="131">
        <f t="shared" si="36"/>
        <v>132.19999999999999</v>
      </c>
      <c r="G147" s="131">
        <f t="shared" si="36"/>
        <v>136.80000000000001</v>
      </c>
      <c r="H147" s="131">
        <f t="shared" si="36"/>
        <v>78.599999999999994</v>
      </c>
      <c r="I147" s="131">
        <f t="shared" si="36"/>
        <v>73.599999999999994</v>
      </c>
      <c r="J147" s="131">
        <f t="shared" si="36"/>
        <v>219.8</v>
      </c>
      <c r="K147" s="131">
        <f t="shared" si="36"/>
        <v>194.4</v>
      </c>
      <c r="L147" s="131">
        <f t="shared" si="36"/>
        <v>186.20000000000002</v>
      </c>
      <c r="M147" s="131">
        <f t="shared" si="36"/>
        <v>265.8</v>
      </c>
      <c r="N147" s="131">
        <f t="shared" si="36"/>
        <v>286.60000000000002</v>
      </c>
      <c r="O147" s="131">
        <f t="shared" si="36"/>
        <v>245.8</v>
      </c>
      <c r="P147" s="131">
        <f t="shared" si="36"/>
        <v>274</v>
      </c>
      <c r="Q147" s="131">
        <f t="shared" si="36"/>
        <v>327.40000000000003</v>
      </c>
      <c r="R147" s="131"/>
      <c r="S147" s="338">
        <v>50.010221177497506</v>
      </c>
      <c r="T147" s="131"/>
      <c r="U147" s="131"/>
      <c r="W147" s="129" t="s">
        <v>150</v>
      </c>
      <c r="X147" s="132">
        <v>0</v>
      </c>
      <c r="Y147" s="132">
        <v>0</v>
      </c>
      <c r="Z147" s="132">
        <v>0</v>
      </c>
      <c r="AA147" s="132">
        <v>0</v>
      </c>
      <c r="AB147" s="132">
        <v>0</v>
      </c>
      <c r="AC147" s="132">
        <v>0</v>
      </c>
      <c r="AD147" s="132">
        <v>0</v>
      </c>
      <c r="AE147" s="132">
        <v>0</v>
      </c>
      <c r="AF147" s="132">
        <v>0</v>
      </c>
      <c r="AG147" s="132">
        <v>0</v>
      </c>
      <c r="AH147" s="132">
        <v>0</v>
      </c>
      <c r="AI147" s="132">
        <v>79</v>
      </c>
      <c r="AJ147" s="132">
        <v>83</v>
      </c>
      <c r="AK147" s="132">
        <v>89</v>
      </c>
      <c r="AL147" s="132">
        <v>72</v>
      </c>
      <c r="AM147" s="132"/>
      <c r="AN147" s="316"/>
      <c r="AO147" s="316"/>
      <c r="AP147" s="500"/>
      <c r="AQ147" s="129" t="s">
        <v>37</v>
      </c>
      <c r="AR147" s="135">
        <v>50</v>
      </c>
      <c r="AS147" s="135">
        <v>35</v>
      </c>
      <c r="AT147" s="135">
        <v>22</v>
      </c>
      <c r="AU147" s="135">
        <v>25</v>
      </c>
      <c r="AV147" s="135">
        <v>31</v>
      </c>
      <c r="AW147" s="135">
        <v>16</v>
      </c>
      <c r="AX147" s="135">
        <v>11</v>
      </c>
      <c r="AY147" s="135">
        <v>38</v>
      </c>
      <c r="AZ147" s="135">
        <v>28</v>
      </c>
      <c r="BA147" s="135">
        <v>26</v>
      </c>
      <c r="BB147" s="135">
        <v>40</v>
      </c>
      <c r="BC147" s="135">
        <v>37</v>
      </c>
      <c r="BD147" s="135">
        <v>33</v>
      </c>
      <c r="BE147" s="135">
        <v>34</v>
      </c>
      <c r="BF147" s="135">
        <v>56</v>
      </c>
      <c r="BJ147" s="504"/>
      <c r="BK147" s="136" t="s">
        <v>37</v>
      </c>
      <c r="BL147" s="135">
        <v>66</v>
      </c>
      <c r="BM147" s="135">
        <v>67</v>
      </c>
      <c r="BN147" s="135">
        <v>40</v>
      </c>
      <c r="BO147" s="135">
        <v>45</v>
      </c>
      <c r="BP147" s="135">
        <v>52</v>
      </c>
      <c r="BQ147" s="135">
        <v>27</v>
      </c>
      <c r="BR147" s="135">
        <v>26</v>
      </c>
      <c r="BS147" s="135">
        <v>82</v>
      </c>
      <c r="BT147" s="135">
        <v>85</v>
      </c>
      <c r="BU147" s="135">
        <v>73</v>
      </c>
      <c r="BV147" s="135">
        <v>96</v>
      </c>
      <c r="BW147" s="135">
        <v>100</v>
      </c>
      <c r="BX147" s="135">
        <v>87</v>
      </c>
      <c r="BY147" s="135">
        <v>80</v>
      </c>
      <c r="BZ147" s="135">
        <v>93</v>
      </c>
    </row>
    <row r="148" spans="2:78">
      <c r="B148" s="129" t="s">
        <v>38</v>
      </c>
      <c r="C148" s="131">
        <f t="shared" si="36"/>
        <v>134.80000000000001</v>
      </c>
      <c r="D148" s="131">
        <f t="shared" si="36"/>
        <v>107</v>
      </c>
      <c r="E148" s="131">
        <f t="shared" si="36"/>
        <v>102</v>
      </c>
      <c r="F148" s="131">
        <f t="shared" si="36"/>
        <v>103.8</v>
      </c>
      <c r="G148" s="131">
        <f t="shared" si="36"/>
        <v>93.2</v>
      </c>
      <c r="H148" s="131">
        <f t="shared" si="36"/>
        <v>221.6</v>
      </c>
      <c r="I148" s="131">
        <f t="shared" si="36"/>
        <v>289.2</v>
      </c>
      <c r="J148" s="131">
        <f t="shared" si="36"/>
        <v>116.19999999999999</v>
      </c>
      <c r="K148" s="131">
        <f t="shared" si="36"/>
        <v>107.2</v>
      </c>
      <c r="L148" s="131">
        <f t="shared" si="36"/>
        <v>99.399999999999991</v>
      </c>
      <c r="M148" s="131">
        <f t="shared" si="36"/>
        <v>169.4</v>
      </c>
      <c r="N148" s="131">
        <f t="shared" si="36"/>
        <v>269</v>
      </c>
      <c r="O148" s="131">
        <f t="shared" si="36"/>
        <v>213.8</v>
      </c>
      <c r="P148" s="131">
        <f t="shared" si="36"/>
        <v>140.80000000000001</v>
      </c>
      <c r="Q148" s="131">
        <f t="shared" si="36"/>
        <v>116.39999999999999</v>
      </c>
      <c r="R148" s="131"/>
      <c r="S148" s="338">
        <v>65.202661840687881</v>
      </c>
      <c r="T148" s="131"/>
      <c r="W148" s="129" t="s">
        <v>37</v>
      </c>
      <c r="X148" s="132">
        <v>85</v>
      </c>
      <c r="Y148" s="132">
        <v>89</v>
      </c>
      <c r="Z148" s="132">
        <v>52</v>
      </c>
      <c r="AA148" s="132">
        <v>70</v>
      </c>
      <c r="AB148" s="132">
        <v>73</v>
      </c>
      <c r="AC148" s="132">
        <v>41</v>
      </c>
      <c r="AD148" s="132">
        <v>38</v>
      </c>
      <c r="AE148" s="132">
        <v>113</v>
      </c>
      <c r="AF148" s="132">
        <v>99</v>
      </c>
      <c r="AG148" s="132">
        <v>95</v>
      </c>
      <c r="AH148" s="132">
        <v>135</v>
      </c>
      <c r="AI148" s="132">
        <v>145</v>
      </c>
      <c r="AJ148" s="132">
        <v>125</v>
      </c>
      <c r="AK148" s="132">
        <v>141</v>
      </c>
      <c r="AL148" s="132">
        <v>171</v>
      </c>
      <c r="AM148" s="132"/>
      <c r="AN148" s="316"/>
      <c r="AO148" s="316"/>
      <c r="AP148" s="501"/>
      <c r="AQ148" s="140" t="s">
        <v>38</v>
      </c>
      <c r="AR148" s="138">
        <v>38</v>
      </c>
      <c r="AS148" s="138">
        <v>32</v>
      </c>
      <c r="AT148" s="139">
        <v>20</v>
      </c>
      <c r="AU148" s="138">
        <v>22</v>
      </c>
      <c r="AV148" s="138">
        <v>21</v>
      </c>
      <c r="AW148" s="139">
        <v>49</v>
      </c>
      <c r="AX148" s="139">
        <v>60</v>
      </c>
      <c r="AY148" s="139">
        <v>21</v>
      </c>
      <c r="AZ148" s="139">
        <v>13</v>
      </c>
      <c r="BA148" s="139">
        <v>12</v>
      </c>
      <c r="BB148" s="139">
        <v>21</v>
      </c>
      <c r="BC148" s="139">
        <v>55</v>
      </c>
      <c r="BD148" s="139">
        <v>53</v>
      </c>
      <c r="BE148" s="139">
        <v>26</v>
      </c>
      <c r="BF148" s="139">
        <v>26</v>
      </c>
      <c r="BJ148" s="504"/>
      <c r="BK148" s="137" t="s">
        <v>38</v>
      </c>
      <c r="BL148" s="138">
        <v>64</v>
      </c>
      <c r="BM148" s="138">
        <v>45</v>
      </c>
      <c r="BN148" s="139">
        <v>48</v>
      </c>
      <c r="BO148" s="138">
        <v>46</v>
      </c>
      <c r="BP148" s="138">
        <v>41</v>
      </c>
      <c r="BQ148" s="139">
        <v>102</v>
      </c>
      <c r="BR148" s="139">
        <v>127</v>
      </c>
      <c r="BS148" s="139">
        <v>52</v>
      </c>
      <c r="BT148" s="139">
        <v>42</v>
      </c>
      <c r="BU148" s="139">
        <v>42</v>
      </c>
      <c r="BV148" s="139">
        <v>75</v>
      </c>
      <c r="BW148" s="139">
        <v>117</v>
      </c>
      <c r="BX148" s="139">
        <v>94</v>
      </c>
      <c r="BY148" s="139">
        <v>57</v>
      </c>
      <c r="BZ148" s="139">
        <v>45</v>
      </c>
    </row>
    <row r="149" spans="2:78">
      <c r="B149" s="129" t="s">
        <v>39</v>
      </c>
      <c r="C149" s="131">
        <f t="shared" ref="C149:Q152" si="37">X150</f>
        <v>0</v>
      </c>
      <c r="D149" s="131">
        <f t="shared" si="37"/>
        <v>0</v>
      </c>
      <c r="E149" s="131">
        <f t="shared" si="37"/>
        <v>0</v>
      </c>
      <c r="F149" s="131">
        <f t="shared" si="37"/>
        <v>312</v>
      </c>
      <c r="G149" s="131">
        <f t="shared" si="37"/>
        <v>268</v>
      </c>
      <c r="H149" s="131">
        <f t="shared" si="37"/>
        <v>258</v>
      </c>
      <c r="I149" s="131">
        <f t="shared" si="37"/>
        <v>263</v>
      </c>
      <c r="J149" s="131">
        <f t="shared" si="37"/>
        <v>263</v>
      </c>
      <c r="K149" s="131">
        <f t="shared" si="37"/>
        <v>226</v>
      </c>
      <c r="L149" s="131">
        <f t="shared" si="37"/>
        <v>267</v>
      </c>
      <c r="M149" s="131">
        <f t="shared" si="37"/>
        <v>250</v>
      </c>
      <c r="N149" s="131">
        <f t="shared" si="37"/>
        <v>269</v>
      </c>
      <c r="O149" s="131">
        <f t="shared" si="37"/>
        <v>311</v>
      </c>
      <c r="P149" s="131">
        <f t="shared" si="37"/>
        <v>340</v>
      </c>
      <c r="Q149" s="131">
        <f t="shared" si="37"/>
        <v>291</v>
      </c>
      <c r="R149" s="131"/>
      <c r="S149" s="340">
        <v>30.923869652514703</v>
      </c>
      <c r="T149" s="131"/>
      <c r="W149" s="129" t="s">
        <v>38</v>
      </c>
      <c r="X149" s="132">
        <v>72</v>
      </c>
      <c r="Y149" s="132">
        <v>56</v>
      </c>
      <c r="Z149" s="132">
        <v>52</v>
      </c>
      <c r="AA149" s="132">
        <v>53</v>
      </c>
      <c r="AB149" s="132">
        <v>48</v>
      </c>
      <c r="AC149" s="132">
        <v>114</v>
      </c>
      <c r="AD149" s="132">
        <v>147</v>
      </c>
      <c r="AE149" s="132">
        <v>58</v>
      </c>
      <c r="AF149" s="132">
        <v>54</v>
      </c>
      <c r="AG149" s="132">
        <v>50</v>
      </c>
      <c r="AH149" s="132">
        <v>84</v>
      </c>
      <c r="AI149" s="132">
        <v>142</v>
      </c>
      <c r="AJ149" s="132">
        <v>114</v>
      </c>
      <c r="AK149" s="132">
        <v>76</v>
      </c>
      <c r="AL149" s="132">
        <v>62</v>
      </c>
      <c r="AM149" s="132"/>
      <c r="AN149" s="316"/>
      <c r="AO149" s="316"/>
      <c r="AP149" s="500" t="s">
        <v>100</v>
      </c>
      <c r="AQ149" s="368" t="s">
        <v>33</v>
      </c>
      <c r="AR149" s="134">
        <v>943</v>
      </c>
      <c r="AS149" s="134">
        <v>1166</v>
      </c>
      <c r="AT149" s="134">
        <v>1138</v>
      </c>
      <c r="AU149" s="134">
        <v>1173</v>
      </c>
      <c r="AV149" s="134">
        <v>1300</v>
      </c>
      <c r="AW149" s="134">
        <v>1603</v>
      </c>
      <c r="AX149" s="134">
        <v>1047</v>
      </c>
      <c r="AY149" s="134">
        <v>1015</v>
      </c>
      <c r="AZ149" s="134">
        <v>979</v>
      </c>
      <c r="BA149" s="134">
        <v>1056</v>
      </c>
      <c r="BB149" s="134">
        <v>1119</v>
      </c>
      <c r="BC149" s="135">
        <v>1199</v>
      </c>
      <c r="BD149" s="135">
        <v>980</v>
      </c>
      <c r="BE149" s="135">
        <v>833</v>
      </c>
      <c r="BF149" s="135">
        <v>799</v>
      </c>
      <c r="BG149" s="135"/>
      <c r="BJ149" s="502" t="s">
        <v>52</v>
      </c>
      <c r="BK149" s="133" t="s">
        <v>33</v>
      </c>
      <c r="BL149" s="134">
        <v>1321</v>
      </c>
      <c r="BM149" s="134">
        <v>1662</v>
      </c>
      <c r="BN149" s="134">
        <v>1641</v>
      </c>
      <c r="BO149" s="134">
        <v>1679</v>
      </c>
      <c r="BP149" s="134">
        <v>1958</v>
      </c>
      <c r="BQ149" s="134">
        <v>2568</v>
      </c>
      <c r="BR149" s="134">
        <v>1747</v>
      </c>
      <c r="BS149" s="134">
        <v>1758</v>
      </c>
      <c r="BT149" s="134">
        <v>1678</v>
      </c>
      <c r="BU149" s="134">
        <v>1812</v>
      </c>
      <c r="BV149" s="134">
        <v>1749</v>
      </c>
      <c r="BW149" s="134">
        <v>1860</v>
      </c>
      <c r="BX149" s="134">
        <v>1435</v>
      </c>
      <c r="BY149" s="134">
        <v>1219</v>
      </c>
      <c r="BZ149" s="134">
        <v>1238</v>
      </c>
    </row>
    <row r="150" spans="2:78" ht="18" customHeight="1">
      <c r="B150" s="129" t="s">
        <v>15</v>
      </c>
      <c r="C150" s="131">
        <f t="shared" si="37"/>
        <v>346</v>
      </c>
      <c r="D150" s="131">
        <f t="shared" si="37"/>
        <v>530</v>
      </c>
      <c r="E150" s="131">
        <f t="shared" si="37"/>
        <v>511</v>
      </c>
      <c r="F150" s="131">
        <f t="shared" si="37"/>
        <v>472</v>
      </c>
      <c r="G150" s="131">
        <f t="shared" si="37"/>
        <v>466</v>
      </c>
      <c r="H150" s="131">
        <f t="shared" si="37"/>
        <v>533</v>
      </c>
      <c r="I150" s="131">
        <f t="shared" si="37"/>
        <v>552</v>
      </c>
      <c r="J150" s="131">
        <f t="shared" si="37"/>
        <v>675</v>
      </c>
      <c r="K150" s="131">
        <f t="shared" si="37"/>
        <v>640</v>
      </c>
      <c r="L150" s="131">
        <f t="shared" si="37"/>
        <v>617</v>
      </c>
      <c r="M150" s="131">
        <f t="shared" si="37"/>
        <v>581</v>
      </c>
      <c r="N150" s="131">
        <f t="shared" si="37"/>
        <v>683</v>
      </c>
      <c r="O150" s="131">
        <f t="shared" si="37"/>
        <v>991</v>
      </c>
      <c r="P150" s="131">
        <f t="shared" si="37"/>
        <v>628</v>
      </c>
      <c r="Q150" s="131">
        <f t="shared" si="37"/>
        <v>601</v>
      </c>
      <c r="R150" s="131"/>
      <c r="S150" s="338">
        <v>95.851505523445596</v>
      </c>
      <c r="T150" s="131"/>
      <c r="W150" s="129" t="s">
        <v>39</v>
      </c>
      <c r="X150" s="132"/>
      <c r="Y150" s="132"/>
      <c r="Z150" s="132"/>
      <c r="AA150" s="132">
        <v>312</v>
      </c>
      <c r="AB150" s="132">
        <v>268</v>
      </c>
      <c r="AC150" s="132">
        <v>258</v>
      </c>
      <c r="AD150" s="132">
        <v>263</v>
      </c>
      <c r="AE150" s="132">
        <v>263</v>
      </c>
      <c r="AF150" s="132">
        <v>226</v>
      </c>
      <c r="AG150" s="132">
        <v>267</v>
      </c>
      <c r="AH150" s="132">
        <v>250</v>
      </c>
      <c r="AI150" s="132">
        <v>269</v>
      </c>
      <c r="AJ150" s="132">
        <v>311</v>
      </c>
      <c r="AK150" s="132">
        <v>340</v>
      </c>
      <c r="AL150" s="132">
        <v>291</v>
      </c>
      <c r="AM150" s="132"/>
      <c r="AN150" s="316"/>
      <c r="AO150" s="316"/>
      <c r="AP150" s="500"/>
      <c r="AQ150" s="129" t="s">
        <v>9</v>
      </c>
      <c r="AR150" s="135">
        <v>699</v>
      </c>
      <c r="AS150" s="135">
        <v>830</v>
      </c>
      <c r="AT150" s="135">
        <v>847</v>
      </c>
      <c r="AU150" s="135">
        <v>788</v>
      </c>
      <c r="AV150" s="135">
        <v>852</v>
      </c>
      <c r="AW150" s="135">
        <v>1117</v>
      </c>
      <c r="AX150" s="135">
        <v>799</v>
      </c>
      <c r="AY150" s="135">
        <v>817</v>
      </c>
      <c r="AZ150" s="135">
        <v>740</v>
      </c>
      <c r="BA150" s="135">
        <v>773</v>
      </c>
      <c r="BB150" s="135">
        <v>832</v>
      </c>
      <c r="BC150" s="135">
        <v>868</v>
      </c>
      <c r="BD150" s="135">
        <v>788</v>
      </c>
      <c r="BE150" s="135">
        <v>684</v>
      </c>
      <c r="BF150" s="135">
        <v>663</v>
      </c>
      <c r="BJ150" s="500"/>
      <c r="BK150" s="136" t="s">
        <v>9</v>
      </c>
      <c r="BL150" s="135">
        <v>1037</v>
      </c>
      <c r="BM150" s="135">
        <v>1225</v>
      </c>
      <c r="BN150" s="135">
        <v>1247</v>
      </c>
      <c r="BO150" s="135">
        <v>1218</v>
      </c>
      <c r="BP150" s="135">
        <v>1319</v>
      </c>
      <c r="BQ150" s="135">
        <v>1837</v>
      </c>
      <c r="BR150" s="135">
        <v>1473</v>
      </c>
      <c r="BS150" s="135">
        <v>1452</v>
      </c>
      <c r="BT150" s="135">
        <v>1344</v>
      </c>
      <c r="BU150" s="135">
        <v>1412</v>
      </c>
      <c r="BV150" s="135">
        <v>1427</v>
      </c>
      <c r="BW150" s="135">
        <v>1433</v>
      </c>
      <c r="BX150" s="135">
        <v>1231</v>
      </c>
      <c r="BY150" s="135">
        <v>1060</v>
      </c>
      <c r="BZ150" s="135">
        <v>1041</v>
      </c>
    </row>
    <row r="151" spans="2:78">
      <c r="B151" s="129" t="s">
        <v>40</v>
      </c>
      <c r="C151" s="131">
        <f t="shared" si="37"/>
        <v>0</v>
      </c>
      <c r="D151" s="131">
        <f t="shared" si="37"/>
        <v>0</v>
      </c>
      <c r="E151" s="131">
        <f t="shared" si="37"/>
        <v>0</v>
      </c>
      <c r="F151" s="131">
        <f t="shared" si="37"/>
        <v>71959</v>
      </c>
      <c r="G151" s="131">
        <f t="shared" si="37"/>
        <v>48134</v>
      </c>
      <c r="H151" s="131">
        <f t="shared" si="37"/>
        <v>67613</v>
      </c>
      <c r="I151" s="131">
        <f t="shared" si="37"/>
        <v>32948</v>
      </c>
      <c r="J151" s="131">
        <f t="shared" si="37"/>
        <v>39563</v>
      </c>
      <c r="K151" s="131">
        <f t="shared" si="37"/>
        <v>35965</v>
      </c>
      <c r="L151" s="131">
        <f t="shared" si="37"/>
        <v>35107</v>
      </c>
      <c r="M151" s="131">
        <f t="shared" si="37"/>
        <v>23562</v>
      </c>
      <c r="N151" s="131">
        <f t="shared" si="37"/>
        <v>33706</v>
      </c>
      <c r="O151" s="131">
        <f t="shared" si="37"/>
        <v>23221</v>
      </c>
      <c r="P151" s="131">
        <f t="shared" si="37"/>
        <v>12489.5</v>
      </c>
      <c r="Q151" s="131">
        <f t="shared" si="37"/>
        <v>39547.729999999996</v>
      </c>
      <c r="R151" s="131"/>
      <c r="S151" s="340">
        <v>16147.133234799941</v>
      </c>
      <c r="W151" s="129" t="s">
        <v>15</v>
      </c>
      <c r="X151" s="132">
        <v>346</v>
      </c>
      <c r="Y151" s="132">
        <v>530</v>
      </c>
      <c r="Z151" s="132">
        <v>511</v>
      </c>
      <c r="AA151" s="132">
        <v>472</v>
      </c>
      <c r="AB151" s="132">
        <v>466</v>
      </c>
      <c r="AC151" s="132">
        <v>533</v>
      </c>
      <c r="AD151" s="132">
        <v>552</v>
      </c>
      <c r="AE151" s="132">
        <v>675</v>
      </c>
      <c r="AF151" s="132">
        <v>640</v>
      </c>
      <c r="AG151" s="132">
        <v>617</v>
      </c>
      <c r="AH151" s="132">
        <v>581</v>
      </c>
      <c r="AI151" s="132">
        <v>683</v>
      </c>
      <c r="AJ151" s="132">
        <v>991</v>
      </c>
      <c r="AK151" s="132">
        <v>628</v>
      </c>
      <c r="AL151" s="132">
        <v>601</v>
      </c>
      <c r="AM151" s="132"/>
      <c r="AN151" s="316"/>
      <c r="AO151" s="316"/>
      <c r="AP151" s="500"/>
      <c r="AQ151" s="129" t="s">
        <v>34</v>
      </c>
      <c r="AR151" s="135">
        <v>574</v>
      </c>
      <c r="AS151" s="135">
        <v>558</v>
      </c>
      <c r="AT151" s="135">
        <v>668</v>
      </c>
      <c r="AU151" s="135">
        <v>605</v>
      </c>
      <c r="AV151" s="135">
        <v>673</v>
      </c>
      <c r="AW151" s="135">
        <v>768</v>
      </c>
      <c r="AX151" s="135">
        <v>650</v>
      </c>
      <c r="AY151" s="135">
        <v>696</v>
      </c>
      <c r="AZ151" s="135">
        <v>621</v>
      </c>
      <c r="BA151" s="135">
        <v>594</v>
      </c>
      <c r="BB151" s="135">
        <v>616</v>
      </c>
      <c r="BC151" s="135">
        <v>675</v>
      </c>
      <c r="BD151" s="135">
        <v>611</v>
      </c>
      <c r="BE151" s="135">
        <v>621</v>
      </c>
      <c r="BF151" s="135">
        <v>559</v>
      </c>
      <c r="BJ151" s="500"/>
      <c r="BK151" s="136" t="s">
        <v>34</v>
      </c>
      <c r="BL151" s="135">
        <v>842</v>
      </c>
      <c r="BM151" s="135">
        <v>883</v>
      </c>
      <c r="BN151" s="135">
        <v>969</v>
      </c>
      <c r="BO151" s="135">
        <v>946</v>
      </c>
      <c r="BP151" s="135">
        <v>1097</v>
      </c>
      <c r="BQ151" s="135">
        <v>1307</v>
      </c>
      <c r="BR151" s="135">
        <v>1214</v>
      </c>
      <c r="BS151" s="135">
        <v>1302</v>
      </c>
      <c r="BT151" s="135">
        <v>1202</v>
      </c>
      <c r="BU151" s="135">
        <v>1163</v>
      </c>
      <c r="BV151" s="135">
        <v>1166</v>
      </c>
      <c r="BW151" s="135">
        <v>1222</v>
      </c>
      <c r="BX151" s="135">
        <v>1065</v>
      </c>
      <c r="BY151" s="135">
        <v>995</v>
      </c>
      <c r="BZ151" s="135">
        <v>933</v>
      </c>
    </row>
    <row r="152" spans="2:78">
      <c r="B152" s="140" t="s">
        <v>41</v>
      </c>
      <c r="C152" s="141">
        <f t="shared" si="37"/>
        <v>17.486382730689606</v>
      </c>
      <c r="D152" s="141">
        <f t="shared" si="37"/>
        <v>15.811505416110583</v>
      </c>
      <c r="E152" s="141">
        <f t="shared" si="37"/>
        <v>15.251826355717899</v>
      </c>
      <c r="F152" s="141">
        <f t="shared" si="37"/>
        <v>14.36767148105279</v>
      </c>
      <c r="G152" s="141">
        <f t="shared" si="37"/>
        <v>14.29187555147568</v>
      </c>
      <c r="H152" s="141">
        <f t="shared" si="37"/>
        <v>10.080560803612522</v>
      </c>
      <c r="I152" s="141">
        <f t="shared" si="37"/>
        <v>10.179649645918747</v>
      </c>
      <c r="J152" s="141">
        <f t="shared" si="37"/>
        <v>14.2363589641093</v>
      </c>
      <c r="K152" s="141">
        <f t="shared" si="37"/>
        <v>12.693637965038363</v>
      </c>
      <c r="L152" s="141">
        <f t="shared" si="37"/>
        <v>12.996237931125201</v>
      </c>
      <c r="M152" s="141">
        <f t="shared" si="37"/>
        <v>14.032678921019636</v>
      </c>
      <c r="N152" s="141">
        <f t="shared" si="37"/>
        <v>15.18045498603113</v>
      </c>
      <c r="O152" s="141">
        <f t="shared" si="37"/>
        <v>17.279652646710801</v>
      </c>
      <c r="P152" s="141">
        <f t="shared" si="37"/>
        <v>20.805545269228141</v>
      </c>
      <c r="Q152" s="141">
        <f t="shared" si="37"/>
        <v>21.752926862620662</v>
      </c>
      <c r="R152" s="142"/>
      <c r="S152" s="339">
        <v>2.3398169698925586</v>
      </c>
      <c r="W152" s="129" t="s">
        <v>40</v>
      </c>
      <c r="X152" s="132"/>
      <c r="Y152" s="132"/>
      <c r="Z152" s="132"/>
      <c r="AA152" s="132">
        <v>71959</v>
      </c>
      <c r="AB152" s="132">
        <v>48134</v>
      </c>
      <c r="AC152" s="132">
        <v>67613</v>
      </c>
      <c r="AD152" s="132">
        <v>32948</v>
      </c>
      <c r="AE152" s="132">
        <v>39563</v>
      </c>
      <c r="AF152" s="132">
        <v>35965</v>
      </c>
      <c r="AG152" s="132">
        <v>35107</v>
      </c>
      <c r="AH152" s="132">
        <v>23562</v>
      </c>
      <c r="AI152" s="132">
        <v>33706</v>
      </c>
      <c r="AJ152" s="132">
        <v>23221</v>
      </c>
      <c r="AK152" s="132">
        <v>12489.5</v>
      </c>
      <c r="AL152" s="132">
        <v>39547.729999999996</v>
      </c>
      <c r="AM152" s="132"/>
      <c r="AN152" s="316"/>
      <c r="AO152" s="316"/>
      <c r="AP152" s="500"/>
      <c r="AQ152" s="129" t="s">
        <v>36</v>
      </c>
      <c r="AR152" s="135">
        <v>210</v>
      </c>
      <c r="AS152" s="135">
        <v>182</v>
      </c>
      <c r="AT152" s="135">
        <v>204</v>
      </c>
      <c r="AU152" s="135">
        <v>205</v>
      </c>
      <c r="AV152" s="135">
        <v>223</v>
      </c>
      <c r="AW152" s="135">
        <v>202</v>
      </c>
      <c r="AX152" s="135">
        <v>191</v>
      </c>
      <c r="AY152" s="135">
        <v>268</v>
      </c>
      <c r="AZ152" s="135">
        <v>214</v>
      </c>
      <c r="BA152" s="135">
        <v>228</v>
      </c>
      <c r="BB152" s="135">
        <v>250</v>
      </c>
      <c r="BC152" s="135">
        <v>249</v>
      </c>
      <c r="BD152" s="135">
        <v>273</v>
      </c>
      <c r="BE152" s="135">
        <v>291</v>
      </c>
      <c r="BF152" s="135">
        <v>349</v>
      </c>
      <c r="BJ152" s="500"/>
      <c r="BK152" s="136" t="s">
        <v>36</v>
      </c>
      <c r="BL152" s="135">
        <v>212</v>
      </c>
      <c r="BM152" s="135">
        <v>252</v>
      </c>
      <c r="BN152" s="135">
        <v>285</v>
      </c>
      <c r="BO152" s="135">
        <v>290</v>
      </c>
      <c r="BP152" s="135">
        <v>293</v>
      </c>
      <c r="BQ152" s="135">
        <v>305</v>
      </c>
      <c r="BR152" s="135">
        <v>343</v>
      </c>
      <c r="BS152" s="135">
        <v>507</v>
      </c>
      <c r="BT152" s="135">
        <v>456</v>
      </c>
      <c r="BU152" s="135">
        <v>485</v>
      </c>
      <c r="BV152" s="135">
        <v>511</v>
      </c>
      <c r="BW152" s="135">
        <v>535</v>
      </c>
      <c r="BX152" s="135">
        <v>534</v>
      </c>
      <c r="BY152" s="135">
        <v>545</v>
      </c>
      <c r="BZ152" s="135">
        <v>577</v>
      </c>
    </row>
    <row r="153" spans="2:78">
      <c r="C153" s="129"/>
      <c r="D153" s="129"/>
      <c r="E153" s="129"/>
      <c r="O153" s="146"/>
      <c r="P153" s="146"/>
      <c r="Q153" s="146"/>
      <c r="S153" s="93"/>
      <c r="W153" s="140" t="s">
        <v>41</v>
      </c>
      <c r="X153" s="143">
        <v>17.486382730689606</v>
      </c>
      <c r="Y153" s="143">
        <v>15.811505416110583</v>
      </c>
      <c r="Z153" s="143">
        <v>15.251826355717899</v>
      </c>
      <c r="AA153" s="143">
        <v>14.36767148105279</v>
      </c>
      <c r="AB153" s="143">
        <v>14.29187555147568</v>
      </c>
      <c r="AC153" s="143">
        <v>10.080560803612522</v>
      </c>
      <c r="AD153" s="143">
        <v>10.179649645918747</v>
      </c>
      <c r="AE153" s="143">
        <v>14.2363589641093</v>
      </c>
      <c r="AF153" s="143">
        <v>12.693637965038363</v>
      </c>
      <c r="AG153" s="143">
        <v>12.996237931125201</v>
      </c>
      <c r="AH153" s="143">
        <v>14.032678921019636</v>
      </c>
      <c r="AI153" s="143">
        <v>15.18045498603113</v>
      </c>
      <c r="AJ153" s="143">
        <f>(AJ146+AJ148+$U$13*AJ147)/CP10*100</f>
        <v>17.279652646710801</v>
      </c>
      <c r="AK153" s="143">
        <f>(AK146+AK148+$U$13*AK147)/CQ10*100</f>
        <v>20.805545269228141</v>
      </c>
      <c r="AL153" s="143">
        <f>(AL146+AL148+$U$13*AL147)/CR10*100</f>
        <v>21.752926862620662</v>
      </c>
      <c r="AM153" s="152"/>
      <c r="AN153" s="316"/>
      <c r="AO153" s="316"/>
      <c r="AP153" s="500"/>
      <c r="AQ153" s="129" t="s">
        <v>150</v>
      </c>
      <c r="AR153" s="132">
        <v>0</v>
      </c>
      <c r="AS153" s="132">
        <v>0</v>
      </c>
      <c r="AT153" s="132">
        <v>0</v>
      </c>
      <c r="AU153" s="132">
        <v>0</v>
      </c>
      <c r="AV153" s="132">
        <v>0</v>
      </c>
      <c r="AW153" s="132">
        <v>0</v>
      </c>
      <c r="AX153" s="132">
        <v>0</v>
      </c>
      <c r="AY153" s="132">
        <v>0</v>
      </c>
      <c r="AZ153" s="132">
        <v>0</v>
      </c>
      <c r="BA153" s="135">
        <v>0</v>
      </c>
      <c r="BB153" s="135">
        <v>0</v>
      </c>
      <c r="BC153" s="135">
        <v>29</v>
      </c>
      <c r="BD153" s="135">
        <v>41</v>
      </c>
      <c r="BE153" s="135">
        <v>37</v>
      </c>
      <c r="BF153" s="135">
        <v>31</v>
      </c>
      <c r="BJ153" s="500"/>
      <c r="BK153" s="129" t="s">
        <v>150</v>
      </c>
      <c r="BL153" s="132">
        <v>0</v>
      </c>
      <c r="BM153" s="132">
        <v>0</v>
      </c>
      <c r="BN153" s="132">
        <v>0</v>
      </c>
      <c r="BO153" s="132">
        <v>0</v>
      </c>
      <c r="BP153" s="132">
        <v>0</v>
      </c>
      <c r="BQ153" s="132">
        <v>0</v>
      </c>
      <c r="BR153" s="132">
        <v>0</v>
      </c>
      <c r="BS153" s="132">
        <v>0</v>
      </c>
      <c r="BT153" s="132">
        <v>0</v>
      </c>
      <c r="BU153" s="135">
        <v>0</v>
      </c>
      <c r="BV153" s="135">
        <v>0</v>
      </c>
      <c r="BW153" s="135">
        <v>63</v>
      </c>
      <c r="BX153" s="135">
        <v>73</v>
      </c>
      <c r="BY153" s="135">
        <v>79</v>
      </c>
      <c r="BZ153" s="135">
        <v>59</v>
      </c>
    </row>
    <row r="154" spans="2:78">
      <c r="C154" s="129"/>
      <c r="D154" s="129"/>
      <c r="E154" s="129"/>
      <c r="S154" s="93"/>
      <c r="W154" s="316"/>
      <c r="X154" s="129"/>
      <c r="Y154" s="129"/>
      <c r="Z154" s="129"/>
      <c r="AA154" s="316"/>
      <c r="AB154" s="316"/>
      <c r="AC154" s="316"/>
      <c r="AD154" s="316"/>
      <c r="AE154" s="316"/>
      <c r="AF154" s="316"/>
      <c r="AG154" s="316"/>
      <c r="AH154" s="316"/>
      <c r="AI154" s="316"/>
      <c r="AJ154" s="316"/>
      <c r="AK154" s="261"/>
      <c r="AL154" s="316"/>
      <c r="AM154" s="316"/>
      <c r="AN154" s="316"/>
      <c r="AO154" s="316"/>
      <c r="AP154" s="500"/>
      <c r="AQ154" s="129" t="s">
        <v>37</v>
      </c>
      <c r="AR154" s="135">
        <v>25</v>
      </c>
      <c r="AS154" s="135">
        <v>35</v>
      </c>
      <c r="AT154" s="135">
        <v>20</v>
      </c>
      <c r="AU154" s="135">
        <v>29</v>
      </c>
      <c r="AV154" s="135">
        <v>27</v>
      </c>
      <c r="AW154" s="135">
        <v>20</v>
      </c>
      <c r="AX154" s="135">
        <v>16</v>
      </c>
      <c r="AY154" s="135">
        <v>38</v>
      </c>
      <c r="AZ154" s="135">
        <v>31</v>
      </c>
      <c r="BA154" s="135">
        <v>38</v>
      </c>
      <c r="BB154" s="135">
        <v>58</v>
      </c>
      <c r="BC154" s="135">
        <v>52</v>
      </c>
      <c r="BD154" s="135">
        <v>44</v>
      </c>
      <c r="BE154" s="135">
        <v>59</v>
      </c>
      <c r="BF154" s="135">
        <v>60</v>
      </c>
      <c r="BJ154" s="500"/>
      <c r="BK154" s="136" t="s">
        <v>37</v>
      </c>
      <c r="BL154" s="135">
        <v>29</v>
      </c>
      <c r="BM154" s="135">
        <v>41</v>
      </c>
      <c r="BN154" s="135">
        <v>17</v>
      </c>
      <c r="BO154" s="135">
        <v>31</v>
      </c>
      <c r="BP154" s="135">
        <v>31</v>
      </c>
      <c r="BQ154" s="135">
        <v>22</v>
      </c>
      <c r="BR154" s="135">
        <v>25</v>
      </c>
      <c r="BS154" s="135">
        <v>62</v>
      </c>
      <c r="BT154" s="135">
        <v>53</v>
      </c>
      <c r="BU154" s="135">
        <v>62</v>
      </c>
      <c r="BV154" s="135">
        <v>85</v>
      </c>
      <c r="BW154" s="135">
        <v>101</v>
      </c>
      <c r="BX154" s="135">
        <v>88</v>
      </c>
      <c r="BY154" s="135">
        <v>98</v>
      </c>
      <c r="BZ154" s="135">
        <v>106</v>
      </c>
    </row>
    <row r="155" spans="2:78">
      <c r="C155" s="129"/>
      <c r="D155" s="129"/>
      <c r="E155" s="129"/>
      <c r="S155" s="93"/>
      <c r="W155" s="316"/>
      <c r="X155" s="129"/>
      <c r="Y155" s="129"/>
      <c r="Z155" s="129"/>
      <c r="AA155" s="316"/>
      <c r="AB155" s="316"/>
      <c r="AC155" s="316"/>
      <c r="AD155" s="316"/>
      <c r="AE155" s="316"/>
      <c r="AF155" s="316"/>
      <c r="AG155" s="316"/>
      <c r="AH155" s="316"/>
      <c r="AI155" s="316"/>
      <c r="AJ155" s="316"/>
      <c r="AK155" s="261"/>
      <c r="AL155" s="316"/>
      <c r="AM155" s="316"/>
      <c r="AN155" s="316"/>
      <c r="AO155" s="316"/>
      <c r="AP155" s="501"/>
      <c r="AQ155" s="140" t="s">
        <v>38</v>
      </c>
      <c r="AR155" s="138">
        <v>18</v>
      </c>
      <c r="AS155" s="138">
        <v>11</v>
      </c>
      <c r="AT155" s="139">
        <v>16</v>
      </c>
      <c r="AU155" s="138">
        <v>20</v>
      </c>
      <c r="AV155" s="138">
        <v>20</v>
      </c>
      <c r="AW155" s="139">
        <v>36</v>
      </c>
      <c r="AX155" s="139">
        <v>45</v>
      </c>
      <c r="AY155" s="139">
        <v>15</v>
      </c>
      <c r="AZ155" s="139">
        <v>26</v>
      </c>
      <c r="BA155" s="139">
        <v>17</v>
      </c>
      <c r="BB155" s="139">
        <v>35</v>
      </c>
      <c r="BC155" s="139">
        <v>41</v>
      </c>
      <c r="BD155" s="139">
        <v>31</v>
      </c>
      <c r="BE155" s="139">
        <v>26</v>
      </c>
      <c r="BF155" s="139">
        <v>18</v>
      </c>
      <c r="BJ155" s="501"/>
      <c r="BK155" s="137" t="s">
        <v>38</v>
      </c>
      <c r="BL155" s="138">
        <v>15</v>
      </c>
      <c r="BM155" s="138">
        <v>19</v>
      </c>
      <c r="BN155" s="139">
        <v>22</v>
      </c>
      <c r="BO155" s="138">
        <v>24</v>
      </c>
      <c r="BP155" s="138">
        <v>15</v>
      </c>
      <c r="BQ155" s="139">
        <v>48</v>
      </c>
      <c r="BR155" s="139">
        <v>66</v>
      </c>
      <c r="BS155" s="139">
        <v>34</v>
      </c>
      <c r="BT155" s="139">
        <v>37</v>
      </c>
      <c r="BU155" s="139">
        <v>32</v>
      </c>
      <c r="BV155" s="139">
        <v>59</v>
      </c>
      <c r="BW155" s="139">
        <v>64</v>
      </c>
      <c r="BX155" s="139">
        <v>50</v>
      </c>
      <c r="BY155" s="139">
        <v>35</v>
      </c>
      <c r="BZ155" s="139">
        <v>34</v>
      </c>
    </row>
    <row r="156" spans="2:78" ht="18" customHeight="1">
      <c r="C156" s="129"/>
      <c r="D156" s="129"/>
      <c r="E156" s="129"/>
      <c r="S156" s="93"/>
      <c r="U156" s="126"/>
      <c r="W156" s="316"/>
      <c r="X156" s="129"/>
      <c r="Y156" s="129"/>
      <c r="Z156" s="129"/>
      <c r="AA156" s="316"/>
      <c r="AB156" s="316"/>
      <c r="AC156" s="316"/>
      <c r="AD156" s="316"/>
      <c r="AE156" s="316"/>
      <c r="AF156" s="316"/>
      <c r="AG156" s="316"/>
      <c r="AH156" s="316"/>
      <c r="AI156" s="316"/>
      <c r="AJ156" s="316"/>
      <c r="AK156" s="261"/>
      <c r="AL156" s="316"/>
      <c r="AM156" s="316"/>
      <c r="AN156" s="316"/>
      <c r="AO156" s="316"/>
      <c r="AP156" s="502" t="s">
        <v>101</v>
      </c>
      <c r="AQ156" s="368" t="s">
        <v>33</v>
      </c>
      <c r="AR156" s="134">
        <v>443</v>
      </c>
      <c r="AS156" s="134">
        <v>530</v>
      </c>
      <c r="AT156" s="134">
        <v>517</v>
      </c>
      <c r="AU156" s="134">
        <v>504</v>
      </c>
      <c r="AV156" s="134">
        <v>596</v>
      </c>
      <c r="AW156" s="134">
        <v>862</v>
      </c>
      <c r="AX156" s="134">
        <v>668</v>
      </c>
      <c r="AY156" s="134">
        <v>653</v>
      </c>
      <c r="AZ156" s="134">
        <v>581</v>
      </c>
      <c r="BA156" s="134">
        <v>593</v>
      </c>
      <c r="BB156" s="134">
        <v>419</v>
      </c>
      <c r="BC156" s="135">
        <v>342</v>
      </c>
      <c r="BD156" s="135">
        <v>281</v>
      </c>
      <c r="BE156" s="135">
        <v>231</v>
      </c>
      <c r="BF156" s="135">
        <v>319</v>
      </c>
      <c r="BJ156" s="502" t="s">
        <v>70</v>
      </c>
      <c r="BK156" s="133" t="s">
        <v>33</v>
      </c>
      <c r="BL156" s="134">
        <v>1664</v>
      </c>
      <c r="BM156" s="134">
        <v>1971</v>
      </c>
      <c r="BN156" s="134">
        <v>1919</v>
      </c>
      <c r="BO156" s="134">
        <v>1911</v>
      </c>
      <c r="BP156" s="134">
        <v>2217</v>
      </c>
      <c r="BQ156" s="134">
        <v>2697</v>
      </c>
      <c r="BR156" s="134">
        <v>1787</v>
      </c>
      <c r="BS156" s="134">
        <v>1700</v>
      </c>
      <c r="BT156" s="134">
        <v>1596</v>
      </c>
      <c r="BU156" s="134">
        <v>1641</v>
      </c>
      <c r="BV156" s="134">
        <v>1647</v>
      </c>
      <c r="BW156" s="134">
        <v>1715</v>
      </c>
      <c r="BX156" s="134">
        <v>1407</v>
      </c>
      <c r="BY156" s="134">
        <v>1197</v>
      </c>
      <c r="BZ156" s="134">
        <v>1267</v>
      </c>
    </row>
    <row r="157" spans="2:78">
      <c r="C157" s="129"/>
      <c r="D157" s="129"/>
      <c r="E157" s="129"/>
      <c r="S157" s="93"/>
      <c r="U157" s="126"/>
      <c r="W157" s="316"/>
      <c r="X157" s="129"/>
      <c r="Y157" s="129"/>
      <c r="Z157" s="129"/>
      <c r="AA157" s="316"/>
      <c r="AB157" s="316"/>
      <c r="AC157" s="316"/>
      <c r="AD157" s="316"/>
      <c r="AE157" s="316"/>
      <c r="AF157" s="316"/>
      <c r="AG157" s="316"/>
      <c r="AH157" s="316"/>
      <c r="AI157" s="316"/>
      <c r="AJ157" s="316"/>
      <c r="AK157" s="261"/>
      <c r="AL157" s="316"/>
      <c r="AM157" s="316"/>
      <c r="AN157" s="316"/>
      <c r="AO157" s="316"/>
      <c r="AP157" s="500"/>
      <c r="AQ157" s="129" t="s">
        <v>9</v>
      </c>
      <c r="AR157" s="135">
        <v>411</v>
      </c>
      <c r="AS157" s="135">
        <v>461</v>
      </c>
      <c r="AT157" s="135">
        <v>459</v>
      </c>
      <c r="AU157" s="135">
        <v>448</v>
      </c>
      <c r="AV157" s="135">
        <v>465</v>
      </c>
      <c r="AW157" s="135">
        <v>673</v>
      </c>
      <c r="AX157" s="135">
        <v>637</v>
      </c>
      <c r="AY157" s="135">
        <v>588</v>
      </c>
      <c r="AZ157" s="135">
        <v>571</v>
      </c>
      <c r="BA157" s="135">
        <v>546</v>
      </c>
      <c r="BB157" s="135">
        <v>483</v>
      </c>
      <c r="BC157" s="135">
        <v>359</v>
      </c>
      <c r="BD157" s="135">
        <v>303</v>
      </c>
      <c r="BE157" s="135">
        <v>273</v>
      </c>
      <c r="BF157" s="135">
        <v>289</v>
      </c>
      <c r="BJ157" s="500"/>
      <c r="BK157" s="136" t="s">
        <v>9</v>
      </c>
      <c r="BL157" s="135">
        <v>1323</v>
      </c>
      <c r="BM157" s="135">
        <v>1473</v>
      </c>
      <c r="BN157" s="135">
        <v>1506</v>
      </c>
      <c r="BO157" s="135">
        <v>1365</v>
      </c>
      <c r="BP157" s="135">
        <v>1507</v>
      </c>
      <c r="BQ157" s="135">
        <v>1934</v>
      </c>
      <c r="BR157" s="135">
        <v>1536</v>
      </c>
      <c r="BS157" s="135">
        <v>1425</v>
      </c>
      <c r="BT157" s="135">
        <v>1344</v>
      </c>
      <c r="BU157" s="135">
        <v>1289</v>
      </c>
      <c r="BV157" s="135">
        <v>1342</v>
      </c>
      <c r="BW157" s="135">
        <v>1330</v>
      </c>
      <c r="BX157" s="135">
        <v>1190</v>
      </c>
      <c r="BY157" s="135">
        <v>1031</v>
      </c>
      <c r="BZ157" s="135">
        <v>1014</v>
      </c>
    </row>
    <row r="158" spans="2:78">
      <c r="C158" s="129"/>
      <c r="D158" s="129"/>
      <c r="E158" s="129"/>
      <c r="S158" s="93"/>
      <c r="U158" s="126"/>
      <c r="W158" s="316"/>
      <c r="X158" s="129"/>
      <c r="Y158" s="129"/>
      <c r="Z158" s="129"/>
      <c r="AA158" s="316"/>
      <c r="AB158" s="316"/>
      <c r="AC158" s="316"/>
      <c r="AD158" s="316"/>
      <c r="AE158" s="316"/>
      <c r="AF158" s="316"/>
      <c r="AG158" s="316"/>
      <c r="AH158" s="316"/>
      <c r="AI158" s="316"/>
      <c r="AJ158" s="316"/>
      <c r="AK158" s="261"/>
      <c r="AL158" s="316"/>
      <c r="AM158" s="316"/>
      <c r="AN158" s="316"/>
      <c r="AO158" s="316"/>
      <c r="AP158" s="500"/>
      <c r="AQ158" s="129" t="s">
        <v>34</v>
      </c>
      <c r="AR158" s="135">
        <v>342</v>
      </c>
      <c r="AS158" s="135">
        <v>373</v>
      </c>
      <c r="AT158" s="135">
        <v>390</v>
      </c>
      <c r="AU158" s="135">
        <v>375</v>
      </c>
      <c r="AV158" s="135">
        <v>423</v>
      </c>
      <c r="AW158" s="135">
        <v>534</v>
      </c>
      <c r="AX158" s="135">
        <v>530</v>
      </c>
      <c r="AY158" s="135">
        <v>579</v>
      </c>
      <c r="AZ158" s="135">
        <v>537</v>
      </c>
      <c r="BA158" s="135">
        <v>534</v>
      </c>
      <c r="BB158" s="135">
        <v>487</v>
      </c>
      <c r="BC158" s="135">
        <v>426</v>
      </c>
      <c r="BD158" s="135">
        <v>327</v>
      </c>
      <c r="BE158" s="135">
        <v>281</v>
      </c>
      <c r="BF158" s="135">
        <v>306</v>
      </c>
      <c r="BJ158" s="500"/>
      <c r="BK158" s="136" t="s">
        <v>34</v>
      </c>
      <c r="BL158" s="135">
        <v>1083</v>
      </c>
      <c r="BM158" s="135">
        <v>1075</v>
      </c>
      <c r="BN158" s="135">
        <v>1182</v>
      </c>
      <c r="BO158" s="135">
        <v>1085</v>
      </c>
      <c r="BP158" s="135">
        <v>1163</v>
      </c>
      <c r="BQ158" s="135">
        <v>1386</v>
      </c>
      <c r="BR158" s="135">
        <v>1198</v>
      </c>
      <c r="BS158" s="135">
        <v>1265</v>
      </c>
      <c r="BT158" s="135">
        <v>1144</v>
      </c>
      <c r="BU158" s="135">
        <v>1101</v>
      </c>
      <c r="BV158" s="135">
        <v>1057</v>
      </c>
      <c r="BW158" s="135">
        <v>1102</v>
      </c>
      <c r="BX158" s="135">
        <v>969</v>
      </c>
      <c r="BY158" s="135">
        <v>964</v>
      </c>
      <c r="BZ158" s="135">
        <v>909</v>
      </c>
    </row>
    <row r="159" spans="2:78">
      <c r="C159" s="129"/>
      <c r="D159" s="129"/>
      <c r="E159" s="129"/>
      <c r="S159" s="93"/>
      <c r="U159" s="131"/>
      <c r="W159" s="316"/>
      <c r="X159" s="129"/>
      <c r="Y159" s="129"/>
      <c r="Z159" s="129"/>
      <c r="AA159" s="316"/>
      <c r="AB159" s="316"/>
      <c r="AC159" s="316"/>
      <c r="AD159" s="316"/>
      <c r="AE159" s="316"/>
      <c r="AF159" s="316"/>
      <c r="AG159" s="316"/>
      <c r="AH159" s="316"/>
      <c r="AI159" s="316"/>
      <c r="AJ159" s="316"/>
      <c r="AK159" s="261"/>
      <c r="AL159" s="316"/>
      <c r="AM159" s="316"/>
      <c r="AN159" s="316"/>
      <c r="AO159" s="316"/>
      <c r="AP159" s="500"/>
      <c r="AQ159" s="129" t="s">
        <v>36</v>
      </c>
      <c r="AR159" s="135">
        <v>106</v>
      </c>
      <c r="AS159" s="135">
        <v>137</v>
      </c>
      <c r="AT159" s="135">
        <v>166</v>
      </c>
      <c r="AU159" s="135">
        <v>165</v>
      </c>
      <c r="AV159" s="135">
        <v>157</v>
      </c>
      <c r="AW159" s="135">
        <v>162</v>
      </c>
      <c r="AX159" s="135">
        <v>199</v>
      </c>
      <c r="AY159" s="135">
        <v>271</v>
      </c>
      <c r="AZ159" s="135">
        <v>264</v>
      </c>
      <c r="BA159" s="135">
        <v>280</v>
      </c>
      <c r="BB159" s="135">
        <v>286</v>
      </c>
      <c r="BC159" s="135">
        <v>266</v>
      </c>
      <c r="BD159" s="135">
        <v>246</v>
      </c>
      <c r="BE159" s="135">
        <v>244</v>
      </c>
      <c r="BF159" s="135">
        <v>216</v>
      </c>
      <c r="BJ159" s="500"/>
      <c r="BK159" s="136" t="s">
        <v>36</v>
      </c>
      <c r="BL159" s="135">
        <v>330</v>
      </c>
      <c r="BM159" s="135">
        <v>351</v>
      </c>
      <c r="BN159" s="135">
        <v>380</v>
      </c>
      <c r="BO159" s="135">
        <v>376</v>
      </c>
      <c r="BP159" s="135">
        <v>391</v>
      </c>
      <c r="BQ159" s="135">
        <v>355</v>
      </c>
      <c r="BR159" s="135">
        <v>378</v>
      </c>
      <c r="BS159" s="135">
        <v>497</v>
      </c>
      <c r="BT159" s="135">
        <v>434</v>
      </c>
      <c r="BU159" s="135">
        <v>444</v>
      </c>
      <c r="BV159" s="135">
        <v>472</v>
      </c>
      <c r="BW159" s="135">
        <v>465</v>
      </c>
      <c r="BX159" s="135">
        <v>482</v>
      </c>
      <c r="BY159" s="135">
        <v>522</v>
      </c>
      <c r="BZ159" s="135">
        <v>540</v>
      </c>
    </row>
    <row r="160" spans="2:78">
      <c r="C160" s="129"/>
      <c r="D160" s="129"/>
      <c r="E160" s="129"/>
      <c r="S160" s="93"/>
      <c r="U160" s="131"/>
      <c r="W160" s="316"/>
      <c r="X160" s="129"/>
      <c r="Y160" s="129"/>
      <c r="Z160" s="129"/>
      <c r="AA160" s="316"/>
      <c r="AB160" s="316"/>
      <c r="AC160" s="316"/>
      <c r="AD160" s="316"/>
      <c r="AE160" s="316"/>
      <c r="AF160" s="316"/>
      <c r="AG160" s="316"/>
      <c r="AH160" s="316"/>
      <c r="AI160" s="316"/>
      <c r="AJ160" s="316"/>
      <c r="AK160" s="261"/>
      <c r="AL160" s="316"/>
      <c r="AM160" s="316"/>
      <c r="AN160" s="316"/>
      <c r="AO160" s="316"/>
      <c r="AP160" s="500"/>
      <c r="AQ160" s="129" t="s">
        <v>150</v>
      </c>
      <c r="AR160" s="132">
        <v>0</v>
      </c>
      <c r="AS160" s="132">
        <v>0</v>
      </c>
      <c r="AT160" s="132">
        <v>0</v>
      </c>
      <c r="AU160" s="132">
        <v>0</v>
      </c>
      <c r="AV160" s="132">
        <v>0</v>
      </c>
      <c r="AW160" s="132">
        <v>0</v>
      </c>
      <c r="AX160" s="132">
        <v>0</v>
      </c>
      <c r="AY160" s="132">
        <v>0</v>
      </c>
      <c r="AZ160" s="132">
        <v>0</v>
      </c>
      <c r="BA160" s="135">
        <v>0</v>
      </c>
      <c r="BB160" s="135">
        <v>0</v>
      </c>
      <c r="BC160" s="135">
        <v>28</v>
      </c>
      <c r="BD160" s="135">
        <v>30</v>
      </c>
      <c r="BE160" s="135">
        <v>37</v>
      </c>
      <c r="BF160" s="135">
        <v>18</v>
      </c>
      <c r="BJ160" s="500"/>
      <c r="BK160" s="129" t="s">
        <v>150</v>
      </c>
      <c r="BL160" s="132">
        <v>0</v>
      </c>
      <c r="BM160" s="132">
        <v>0</v>
      </c>
      <c r="BN160" s="132">
        <v>0</v>
      </c>
      <c r="BO160" s="132">
        <v>0</v>
      </c>
      <c r="BP160" s="132">
        <v>0</v>
      </c>
      <c r="BQ160" s="132">
        <v>0</v>
      </c>
      <c r="BR160" s="132">
        <v>0</v>
      </c>
      <c r="BS160" s="132">
        <v>0</v>
      </c>
      <c r="BT160" s="132">
        <v>0</v>
      </c>
      <c r="BU160" s="135">
        <v>0</v>
      </c>
      <c r="BV160" s="135">
        <v>0</v>
      </c>
      <c r="BW160" s="135">
        <v>54</v>
      </c>
      <c r="BX160" s="135">
        <v>61</v>
      </c>
      <c r="BY160" s="135">
        <v>69</v>
      </c>
      <c r="BZ160" s="135">
        <v>48</v>
      </c>
    </row>
    <row r="161" spans="2:80">
      <c r="C161" s="129"/>
      <c r="D161" s="129"/>
      <c r="E161" s="129"/>
      <c r="S161" s="93"/>
      <c r="U161" s="131"/>
      <c r="W161" s="316"/>
      <c r="X161" s="129"/>
      <c r="Y161" s="129"/>
      <c r="Z161" s="129"/>
      <c r="AA161" s="316"/>
      <c r="AB161" s="316"/>
      <c r="AC161" s="316"/>
      <c r="AD161" s="316"/>
      <c r="AE161" s="316"/>
      <c r="AF161" s="316"/>
      <c r="AG161" s="316"/>
      <c r="AH161" s="316"/>
      <c r="AI161" s="316"/>
      <c r="AJ161" s="316"/>
      <c r="AK161" s="261"/>
      <c r="AL161" s="316"/>
      <c r="AM161" s="316"/>
      <c r="AN161" s="316"/>
      <c r="AO161" s="316"/>
      <c r="AP161" s="500"/>
      <c r="AQ161" s="129" t="s">
        <v>37</v>
      </c>
      <c r="AR161" s="135">
        <v>10</v>
      </c>
      <c r="AS161" s="135">
        <v>17</v>
      </c>
      <c r="AT161" s="135">
        <v>8</v>
      </c>
      <c r="AU161" s="135">
        <v>11</v>
      </c>
      <c r="AV161" s="135">
        <v>10</v>
      </c>
      <c r="AW161" s="135">
        <v>4</v>
      </c>
      <c r="AX161" s="135">
        <v>9</v>
      </c>
      <c r="AY161" s="135">
        <v>32</v>
      </c>
      <c r="AZ161" s="135">
        <v>35</v>
      </c>
      <c r="BA161" s="135">
        <v>27</v>
      </c>
      <c r="BB161" s="135">
        <v>34</v>
      </c>
      <c r="BC161" s="135">
        <v>50</v>
      </c>
      <c r="BD161" s="135">
        <v>42</v>
      </c>
      <c r="BE161" s="135">
        <v>39</v>
      </c>
      <c r="BF161" s="135">
        <v>43</v>
      </c>
      <c r="BJ161" s="500"/>
      <c r="BK161" s="136" t="s">
        <v>37</v>
      </c>
      <c r="BL161" s="135">
        <v>35</v>
      </c>
      <c r="BM161" s="135">
        <v>48</v>
      </c>
      <c r="BN161" s="135">
        <v>29</v>
      </c>
      <c r="BO161" s="135">
        <v>40</v>
      </c>
      <c r="BP161" s="135">
        <v>32</v>
      </c>
      <c r="BQ161" s="135">
        <v>19</v>
      </c>
      <c r="BR161" s="135">
        <v>19</v>
      </c>
      <c r="BS161" s="135">
        <v>66</v>
      </c>
      <c r="BT161" s="135">
        <v>57</v>
      </c>
      <c r="BU161" s="135">
        <v>48</v>
      </c>
      <c r="BV161" s="135">
        <v>77</v>
      </c>
      <c r="BW161" s="135">
        <v>90</v>
      </c>
      <c r="BX161" s="135">
        <v>72</v>
      </c>
      <c r="BY161" s="135">
        <v>91</v>
      </c>
      <c r="BZ161" s="135">
        <v>106</v>
      </c>
    </row>
    <row r="162" spans="2:80">
      <c r="C162" s="129"/>
      <c r="D162" s="129"/>
      <c r="E162" s="129"/>
      <c r="S162" s="93"/>
      <c r="T162" s="126"/>
      <c r="U162" s="131"/>
      <c r="W162" s="316"/>
      <c r="X162" s="129"/>
      <c r="Y162" s="129"/>
      <c r="Z162" s="129"/>
      <c r="AA162" s="316"/>
      <c r="AB162" s="316"/>
      <c r="AC162" s="316"/>
      <c r="AD162" s="316"/>
      <c r="AE162" s="316"/>
      <c r="AF162" s="316"/>
      <c r="AG162" s="316"/>
      <c r="AH162" s="316"/>
      <c r="AI162" s="316"/>
      <c r="AJ162" s="316"/>
      <c r="AK162" s="261"/>
      <c r="AL162" s="316"/>
      <c r="AM162" s="316"/>
      <c r="AN162" s="316"/>
      <c r="AO162" s="316"/>
      <c r="AP162" s="501"/>
      <c r="AQ162" s="140" t="s">
        <v>38</v>
      </c>
      <c r="AR162" s="138">
        <v>12</v>
      </c>
      <c r="AS162" s="138">
        <v>12</v>
      </c>
      <c r="AT162" s="139">
        <v>15</v>
      </c>
      <c r="AU162" s="138">
        <v>11</v>
      </c>
      <c r="AV162" s="138">
        <v>7</v>
      </c>
      <c r="AW162" s="139">
        <v>27</v>
      </c>
      <c r="AX162" s="139">
        <v>41</v>
      </c>
      <c r="AY162" s="139">
        <v>22</v>
      </c>
      <c r="AZ162" s="139">
        <v>14</v>
      </c>
      <c r="BA162" s="139">
        <v>19</v>
      </c>
      <c r="BB162" s="139">
        <v>28</v>
      </c>
      <c r="BC162" s="139">
        <v>35</v>
      </c>
      <c r="BD162" s="139">
        <v>22</v>
      </c>
      <c r="BE162" s="139">
        <v>15</v>
      </c>
      <c r="BF162" s="139">
        <v>13</v>
      </c>
      <c r="BJ162" s="501"/>
      <c r="BK162" s="137" t="s">
        <v>38</v>
      </c>
      <c r="BL162" s="138">
        <v>31</v>
      </c>
      <c r="BM162" s="138">
        <v>26</v>
      </c>
      <c r="BN162" s="139">
        <v>27</v>
      </c>
      <c r="BO162" s="138">
        <v>25</v>
      </c>
      <c r="BP162" s="138">
        <v>26</v>
      </c>
      <c r="BQ162" s="139">
        <v>52</v>
      </c>
      <c r="BR162" s="139">
        <v>80</v>
      </c>
      <c r="BS162" s="139">
        <v>31</v>
      </c>
      <c r="BT162" s="139">
        <v>28</v>
      </c>
      <c r="BU162" s="139">
        <v>29</v>
      </c>
      <c r="BV162" s="139">
        <v>41</v>
      </c>
      <c r="BW162" s="139">
        <v>61</v>
      </c>
      <c r="BX162" s="139">
        <v>37</v>
      </c>
      <c r="BY162" s="139">
        <v>31</v>
      </c>
      <c r="BZ162" s="139">
        <v>22</v>
      </c>
    </row>
    <row r="163" spans="2:80">
      <c r="C163" s="316"/>
      <c r="D163" s="316"/>
      <c r="E163" s="316"/>
      <c r="S163" s="93"/>
      <c r="T163" s="131"/>
      <c r="U163" s="131"/>
      <c r="W163" s="316"/>
      <c r="X163" s="316"/>
      <c r="Y163" s="316"/>
      <c r="Z163" s="316"/>
      <c r="AA163" s="316"/>
      <c r="AB163" s="316"/>
      <c r="AC163" s="316"/>
      <c r="AD163" s="316"/>
      <c r="AE163" s="316"/>
      <c r="AF163" s="316"/>
      <c r="AG163" s="316"/>
      <c r="AH163" s="316"/>
      <c r="AI163" s="316"/>
      <c r="AJ163" s="316"/>
      <c r="AK163" s="261"/>
      <c r="AL163" s="316"/>
      <c r="AM163" s="316"/>
      <c r="AN163" s="316"/>
      <c r="AO163" s="316"/>
      <c r="AP163" s="550"/>
      <c r="AR163" s="316"/>
      <c r="AS163" s="316"/>
      <c r="AT163" s="316"/>
      <c r="BB163" s="262"/>
      <c r="BK163" s="316"/>
      <c r="BL163" s="316"/>
      <c r="BM163" s="316"/>
      <c r="BN163" s="316"/>
      <c r="BO163" s="316"/>
      <c r="BP163" s="316"/>
      <c r="BQ163" s="316"/>
      <c r="BR163" s="316"/>
      <c r="BS163" s="316"/>
      <c r="BT163" s="316"/>
      <c r="BU163" s="316"/>
      <c r="BV163" s="316"/>
      <c r="BW163" s="316"/>
      <c r="BX163" s="316"/>
      <c r="BY163" s="261"/>
      <c r="BZ163" s="261"/>
    </row>
    <row r="164" spans="2:80" ht="18" customHeight="1">
      <c r="B164" s="124" t="s">
        <v>27</v>
      </c>
      <c r="C164" s="125" t="s">
        <v>124</v>
      </c>
      <c r="D164" s="125" t="s">
        <v>123</v>
      </c>
      <c r="E164" s="125" t="s">
        <v>122</v>
      </c>
      <c r="F164" s="124" t="s">
        <v>49</v>
      </c>
      <c r="G164" s="124" t="s">
        <v>48</v>
      </c>
      <c r="H164" s="124" t="s">
        <v>47</v>
      </c>
      <c r="I164" s="124" t="s">
        <v>46</v>
      </c>
      <c r="J164" s="124" t="s">
        <v>45</v>
      </c>
      <c r="K164" s="124" t="s">
        <v>44</v>
      </c>
      <c r="L164" s="124" t="s">
        <v>43</v>
      </c>
      <c r="M164" s="124" t="s">
        <v>96</v>
      </c>
      <c r="N164" s="124" t="s">
        <v>69</v>
      </c>
      <c r="O164" s="124" t="s">
        <v>77</v>
      </c>
      <c r="P164" s="124" t="s">
        <v>149</v>
      </c>
      <c r="Q164" s="124" t="str">
        <f>Q141</f>
        <v>2018-19</v>
      </c>
      <c r="R164" s="126"/>
      <c r="S164" s="87" t="s">
        <v>112</v>
      </c>
      <c r="T164" s="131"/>
      <c r="U164" s="131"/>
      <c r="W164" s="128" t="s">
        <v>27</v>
      </c>
      <c r="X164" s="128" t="s">
        <v>124</v>
      </c>
      <c r="Y164" s="128" t="s">
        <v>123</v>
      </c>
      <c r="Z164" s="128" t="s">
        <v>122</v>
      </c>
      <c r="AA164" s="128" t="s">
        <v>49</v>
      </c>
      <c r="AB164" s="128" t="s">
        <v>48</v>
      </c>
      <c r="AC164" s="128" t="s">
        <v>47</v>
      </c>
      <c r="AD164" s="128" t="s">
        <v>46</v>
      </c>
      <c r="AE164" s="128" t="s">
        <v>45</v>
      </c>
      <c r="AF164" s="128" t="s">
        <v>44</v>
      </c>
      <c r="AG164" s="128" t="s">
        <v>43</v>
      </c>
      <c r="AH164" s="128" t="s">
        <v>96</v>
      </c>
      <c r="AI164" s="128" t="s">
        <v>69</v>
      </c>
      <c r="AJ164" s="128" t="s">
        <v>77</v>
      </c>
      <c r="AK164" s="128" t="s">
        <v>149</v>
      </c>
      <c r="AL164" s="128" t="str">
        <f>AL141</f>
        <v>2018-19</v>
      </c>
      <c r="AM164" s="125"/>
      <c r="AN164" s="316"/>
      <c r="AO164" s="316"/>
      <c r="AP164" s="184"/>
      <c r="AQ164" s="125" t="s">
        <v>27</v>
      </c>
      <c r="AR164" s="125" t="s">
        <v>124</v>
      </c>
      <c r="AS164" s="125" t="s">
        <v>123</v>
      </c>
      <c r="AT164" s="125" t="s">
        <v>122</v>
      </c>
      <c r="AU164" s="125" t="s">
        <v>49</v>
      </c>
      <c r="AV164" s="125" t="s">
        <v>48</v>
      </c>
      <c r="AW164" s="125" t="s">
        <v>47</v>
      </c>
      <c r="AX164" s="125" t="s">
        <v>46</v>
      </c>
      <c r="AY164" s="125" t="s">
        <v>45</v>
      </c>
      <c r="AZ164" s="125" t="s">
        <v>44</v>
      </c>
      <c r="BA164" s="125" t="s">
        <v>43</v>
      </c>
      <c r="BB164" s="125" t="s">
        <v>96</v>
      </c>
      <c r="BC164" s="128" t="s">
        <v>69</v>
      </c>
      <c r="BD164" s="128" t="s">
        <v>77</v>
      </c>
      <c r="BE164" s="128" t="s">
        <v>149</v>
      </c>
      <c r="BF164" s="128" t="str">
        <f>BF141</f>
        <v>2018-19</v>
      </c>
      <c r="BK164" s="125" t="s">
        <v>27</v>
      </c>
      <c r="BL164" s="125" t="s">
        <v>124</v>
      </c>
      <c r="BM164" s="125" t="s">
        <v>123</v>
      </c>
      <c r="BN164" s="125" t="s">
        <v>122</v>
      </c>
      <c r="BO164" s="125" t="s">
        <v>49</v>
      </c>
      <c r="BP164" s="125" t="s">
        <v>48</v>
      </c>
      <c r="BQ164" s="125" t="s">
        <v>47</v>
      </c>
      <c r="BR164" s="125" t="s">
        <v>46</v>
      </c>
      <c r="BS164" s="125" t="s">
        <v>45</v>
      </c>
      <c r="BT164" s="125" t="s">
        <v>44</v>
      </c>
      <c r="BU164" s="125" t="s">
        <v>43</v>
      </c>
      <c r="BV164" s="125" t="s">
        <v>96</v>
      </c>
      <c r="BW164" s="125" t="s">
        <v>69</v>
      </c>
      <c r="BX164" s="125" t="s">
        <v>77</v>
      </c>
      <c r="BY164" s="125" t="s">
        <v>149</v>
      </c>
      <c r="BZ164" s="125" t="str">
        <f>BZ3</f>
        <v>2018-19</v>
      </c>
    </row>
    <row r="165" spans="2:80">
      <c r="B165" s="129" t="s">
        <v>33</v>
      </c>
      <c r="C165" s="130">
        <f t="shared" ref="C165:Q167" si="38">X165+AR165*$U$6+AR172*$U$8+AR179*$U$10</f>
        <v>3513.2</v>
      </c>
      <c r="D165" s="130">
        <f t="shared" si="38"/>
        <v>3252.8</v>
      </c>
      <c r="E165" s="130">
        <f t="shared" si="38"/>
        <v>3549.2</v>
      </c>
      <c r="F165" s="130">
        <f t="shared" si="38"/>
        <v>3600.2</v>
      </c>
      <c r="G165" s="130">
        <f t="shared" si="38"/>
        <v>3953.4</v>
      </c>
      <c r="H165" s="130">
        <f t="shared" si="38"/>
        <v>4713.3999999999996</v>
      </c>
      <c r="I165" s="130">
        <f t="shared" si="38"/>
        <v>3363.8</v>
      </c>
      <c r="J165" s="130">
        <f t="shared" si="38"/>
        <v>2816.6000000000004</v>
      </c>
      <c r="K165" s="130">
        <f t="shared" si="38"/>
        <v>3076.4</v>
      </c>
      <c r="L165" s="130">
        <f t="shared" si="38"/>
        <v>2678.2000000000003</v>
      </c>
      <c r="M165" s="130">
        <f t="shared" si="38"/>
        <v>2746.4</v>
      </c>
      <c r="N165" s="130">
        <f t="shared" si="38"/>
        <v>2894.3999999999996</v>
      </c>
      <c r="O165" s="130">
        <f t="shared" si="38"/>
        <v>2907</v>
      </c>
      <c r="P165" s="130">
        <f t="shared" si="38"/>
        <v>2862.6</v>
      </c>
      <c r="Q165" s="130">
        <f t="shared" si="38"/>
        <v>2663</v>
      </c>
      <c r="R165" s="131"/>
      <c r="S165" s="338">
        <v>588.53599757740835</v>
      </c>
      <c r="T165" s="131"/>
      <c r="U165" s="131"/>
      <c r="W165" s="129" t="s">
        <v>33</v>
      </c>
      <c r="X165" s="132">
        <v>1849</v>
      </c>
      <c r="Y165" s="132">
        <v>1714</v>
      </c>
      <c r="Z165" s="132">
        <v>1863</v>
      </c>
      <c r="AA165" s="132">
        <v>1890</v>
      </c>
      <c r="AB165" s="132">
        <v>2084</v>
      </c>
      <c r="AC165" s="132">
        <v>2427</v>
      </c>
      <c r="AD165" s="132">
        <v>1744</v>
      </c>
      <c r="AE165" s="132">
        <v>1485</v>
      </c>
      <c r="AF165" s="132">
        <v>1664</v>
      </c>
      <c r="AG165" s="132">
        <v>1475</v>
      </c>
      <c r="AH165" s="132">
        <v>1545</v>
      </c>
      <c r="AI165" s="132">
        <v>1595</v>
      </c>
      <c r="AJ165" s="132">
        <v>1601</v>
      </c>
      <c r="AK165" s="132">
        <v>1582</v>
      </c>
      <c r="AL165" s="132">
        <v>1454</v>
      </c>
      <c r="AM165" s="132"/>
      <c r="AN165" s="316"/>
      <c r="AO165" s="316"/>
      <c r="AP165" s="502" t="s">
        <v>99</v>
      </c>
      <c r="AQ165" s="368" t="s">
        <v>33</v>
      </c>
      <c r="AR165" s="134">
        <v>540</v>
      </c>
      <c r="AS165" s="134">
        <v>536</v>
      </c>
      <c r="AT165" s="134">
        <v>582</v>
      </c>
      <c r="AU165" s="134">
        <v>580</v>
      </c>
      <c r="AV165" s="134">
        <v>603</v>
      </c>
      <c r="AW165" s="134">
        <v>577</v>
      </c>
      <c r="AX165" s="134">
        <v>401</v>
      </c>
      <c r="AY165" s="134">
        <v>436</v>
      </c>
      <c r="AZ165" s="134">
        <v>521</v>
      </c>
      <c r="BA165" s="134">
        <v>466</v>
      </c>
      <c r="BB165" s="134">
        <v>483</v>
      </c>
      <c r="BC165" s="134">
        <v>564</v>
      </c>
      <c r="BD165" s="134">
        <v>596</v>
      </c>
      <c r="BE165" s="134">
        <v>564</v>
      </c>
      <c r="BF165" s="134">
        <v>466</v>
      </c>
      <c r="BJ165" s="503" t="s">
        <v>51</v>
      </c>
      <c r="BK165" s="133" t="s">
        <v>33</v>
      </c>
      <c r="BL165" s="134">
        <v>544</v>
      </c>
      <c r="BM165" s="134">
        <v>456</v>
      </c>
      <c r="BN165" s="134">
        <v>520</v>
      </c>
      <c r="BO165" s="134">
        <v>577</v>
      </c>
      <c r="BP165" s="134">
        <v>557</v>
      </c>
      <c r="BQ165" s="134">
        <v>814</v>
      </c>
      <c r="BR165" s="134">
        <v>619</v>
      </c>
      <c r="BS165" s="134">
        <v>488</v>
      </c>
      <c r="BT165" s="134">
        <v>487</v>
      </c>
      <c r="BU165" s="134">
        <v>356</v>
      </c>
      <c r="BV165" s="134">
        <v>337</v>
      </c>
      <c r="BW165" s="134">
        <v>295</v>
      </c>
      <c r="BX165" s="134">
        <v>313</v>
      </c>
      <c r="BY165" s="134">
        <v>238</v>
      </c>
      <c r="BZ165" s="134">
        <v>360</v>
      </c>
    </row>
    <row r="166" spans="2:80">
      <c r="B166" s="129" t="s">
        <v>9</v>
      </c>
      <c r="C166" s="131">
        <f t="shared" si="38"/>
        <v>2725.2</v>
      </c>
      <c r="D166" s="131">
        <f t="shared" si="38"/>
        <v>2544.1999999999998</v>
      </c>
      <c r="E166" s="131">
        <f t="shared" si="38"/>
        <v>2840.4</v>
      </c>
      <c r="F166" s="131">
        <f t="shared" si="38"/>
        <v>2776.6000000000004</v>
      </c>
      <c r="G166" s="131">
        <f t="shared" si="38"/>
        <v>3043.7999999999997</v>
      </c>
      <c r="H166" s="131">
        <f t="shared" si="38"/>
        <v>3595.6</v>
      </c>
      <c r="I166" s="131">
        <f t="shared" si="38"/>
        <v>2883.6</v>
      </c>
      <c r="J166" s="131">
        <f t="shared" si="38"/>
        <v>2562.6</v>
      </c>
      <c r="K166" s="131">
        <f t="shared" si="38"/>
        <v>2558.4</v>
      </c>
      <c r="L166" s="131">
        <f t="shared" si="38"/>
        <v>2280</v>
      </c>
      <c r="M166" s="131">
        <f t="shared" si="38"/>
        <v>2137.8000000000002</v>
      </c>
      <c r="N166" s="131">
        <f t="shared" si="38"/>
        <v>2610.4</v>
      </c>
      <c r="O166" s="131">
        <f t="shared" si="38"/>
        <v>2441</v>
      </c>
      <c r="P166" s="131">
        <f t="shared" si="38"/>
        <v>2482.6</v>
      </c>
      <c r="Q166" s="131">
        <f t="shared" si="38"/>
        <v>2308.2000000000003</v>
      </c>
      <c r="R166" s="131"/>
      <c r="S166" s="338">
        <v>360.9261321778875</v>
      </c>
      <c r="T166" s="131"/>
      <c r="U166" s="131"/>
      <c r="W166" s="129" t="s">
        <v>9</v>
      </c>
      <c r="X166" s="132">
        <v>1396</v>
      </c>
      <c r="Y166" s="132">
        <v>1339</v>
      </c>
      <c r="Z166" s="132">
        <v>1486</v>
      </c>
      <c r="AA166" s="132">
        <v>1458</v>
      </c>
      <c r="AB166" s="132">
        <v>1595</v>
      </c>
      <c r="AC166" s="132">
        <v>1864</v>
      </c>
      <c r="AD166" s="132">
        <v>1480</v>
      </c>
      <c r="AE166" s="132">
        <v>1326</v>
      </c>
      <c r="AF166" s="132">
        <v>1348</v>
      </c>
      <c r="AG166" s="132">
        <v>1200</v>
      </c>
      <c r="AH166" s="132">
        <v>1157</v>
      </c>
      <c r="AI166" s="132">
        <v>1419</v>
      </c>
      <c r="AJ166" s="132">
        <v>1328</v>
      </c>
      <c r="AK166" s="132">
        <v>1363</v>
      </c>
      <c r="AL166" s="132">
        <v>1255</v>
      </c>
      <c r="AM166" s="132"/>
      <c r="AN166" s="316"/>
      <c r="AO166" s="316"/>
      <c r="AP166" s="500"/>
      <c r="AQ166" s="129" t="s">
        <v>9</v>
      </c>
      <c r="AR166" s="135">
        <v>382</v>
      </c>
      <c r="AS166" s="135">
        <v>415</v>
      </c>
      <c r="AT166" s="135">
        <v>458</v>
      </c>
      <c r="AU166" s="135">
        <v>431</v>
      </c>
      <c r="AV166" s="135">
        <v>479</v>
      </c>
      <c r="AW166" s="135">
        <v>507</v>
      </c>
      <c r="AX166" s="135">
        <v>350</v>
      </c>
      <c r="AY166" s="135">
        <v>335</v>
      </c>
      <c r="AZ166" s="135">
        <v>380</v>
      </c>
      <c r="BA166" s="135">
        <v>333</v>
      </c>
      <c r="BB166" s="135">
        <v>353</v>
      </c>
      <c r="BC166" s="135">
        <v>482</v>
      </c>
      <c r="BD166" s="135">
        <v>435</v>
      </c>
      <c r="BE166" s="135">
        <v>462</v>
      </c>
      <c r="BF166" s="135">
        <v>408</v>
      </c>
      <c r="BJ166" s="504"/>
      <c r="BK166" s="136" t="s">
        <v>9</v>
      </c>
      <c r="BL166" s="135">
        <v>573</v>
      </c>
      <c r="BM166" s="135">
        <v>408</v>
      </c>
      <c r="BN166" s="135">
        <v>488</v>
      </c>
      <c r="BO166" s="135">
        <v>480</v>
      </c>
      <c r="BP166" s="135">
        <v>520</v>
      </c>
      <c r="BQ166" s="135">
        <v>682</v>
      </c>
      <c r="BR166" s="135">
        <v>647</v>
      </c>
      <c r="BS166" s="135">
        <v>537</v>
      </c>
      <c r="BT166" s="135">
        <v>448</v>
      </c>
      <c r="BU166" s="135">
        <v>414</v>
      </c>
      <c r="BV166" s="135">
        <v>352</v>
      </c>
      <c r="BW166" s="135">
        <v>304</v>
      </c>
      <c r="BX166" s="135">
        <v>256</v>
      </c>
      <c r="BY166" s="135">
        <v>236</v>
      </c>
      <c r="BZ166" s="135">
        <v>337</v>
      </c>
    </row>
    <row r="167" spans="2:80">
      <c r="B167" s="129" t="s">
        <v>34</v>
      </c>
      <c r="C167" s="131">
        <f t="shared" si="38"/>
        <v>2753.6</v>
      </c>
      <c r="D167" s="131">
        <f t="shared" si="38"/>
        <v>2092.6</v>
      </c>
      <c r="E167" s="131">
        <f t="shared" si="38"/>
        <v>2260.1999999999998</v>
      </c>
      <c r="F167" s="131">
        <f t="shared" si="38"/>
        <v>2112.1999999999998</v>
      </c>
      <c r="G167" s="131">
        <f t="shared" si="38"/>
        <v>2234.6</v>
      </c>
      <c r="H167" s="131">
        <f t="shared" si="38"/>
        <v>2698.6</v>
      </c>
      <c r="I167" s="131">
        <f t="shared" si="38"/>
        <v>2442.8000000000002</v>
      </c>
      <c r="J167" s="131">
        <f t="shared" si="38"/>
        <v>2378.8000000000002</v>
      </c>
      <c r="K167" s="131">
        <f t="shared" si="38"/>
        <v>2147.7999999999997</v>
      </c>
      <c r="L167" s="131">
        <f t="shared" si="38"/>
        <v>2146</v>
      </c>
      <c r="M167" s="131">
        <f t="shared" si="38"/>
        <v>1840.8</v>
      </c>
      <c r="N167" s="131">
        <f t="shared" si="38"/>
        <v>1945</v>
      </c>
      <c r="O167" s="131">
        <f t="shared" si="38"/>
        <v>2175.6</v>
      </c>
      <c r="P167" s="131">
        <f t="shared" si="38"/>
        <v>2142.4</v>
      </c>
      <c r="Q167" s="131">
        <f t="shared" si="38"/>
        <v>2205.1999999999998</v>
      </c>
      <c r="R167" s="131"/>
      <c r="S167" s="338">
        <v>241.0110038981623</v>
      </c>
      <c r="T167" s="131"/>
      <c r="U167" s="131"/>
      <c r="W167" s="129" t="s">
        <v>34</v>
      </c>
      <c r="X167" s="132">
        <v>1448</v>
      </c>
      <c r="Y167" s="132">
        <v>1095</v>
      </c>
      <c r="Z167" s="132">
        <v>1184</v>
      </c>
      <c r="AA167" s="132">
        <v>1106</v>
      </c>
      <c r="AB167" s="132">
        <v>1170</v>
      </c>
      <c r="AC167" s="132">
        <v>1400</v>
      </c>
      <c r="AD167" s="132">
        <v>1262</v>
      </c>
      <c r="AE167" s="132">
        <v>1217</v>
      </c>
      <c r="AF167" s="132">
        <v>1125</v>
      </c>
      <c r="AG167" s="132">
        <v>1126</v>
      </c>
      <c r="AH167" s="132">
        <v>993</v>
      </c>
      <c r="AI167" s="132">
        <v>1070</v>
      </c>
      <c r="AJ167" s="132">
        <v>1178</v>
      </c>
      <c r="AK167" s="132">
        <v>1178</v>
      </c>
      <c r="AL167" s="132">
        <v>1205</v>
      </c>
      <c r="AM167" s="132"/>
      <c r="AN167" s="316"/>
      <c r="AO167" s="316"/>
      <c r="AP167" s="500"/>
      <c r="AQ167" s="129" t="s">
        <v>34</v>
      </c>
      <c r="AR167" s="135">
        <v>443</v>
      </c>
      <c r="AS167" s="135">
        <v>325</v>
      </c>
      <c r="AT167" s="135">
        <v>357</v>
      </c>
      <c r="AU167" s="135">
        <v>331</v>
      </c>
      <c r="AV167" s="135">
        <v>351</v>
      </c>
      <c r="AW167" s="135">
        <v>374</v>
      </c>
      <c r="AX167" s="135">
        <v>318</v>
      </c>
      <c r="AY167" s="135">
        <v>301</v>
      </c>
      <c r="AZ167" s="135">
        <v>292</v>
      </c>
      <c r="BA167" s="135">
        <v>318</v>
      </c>
      <c r="BB167" s="135">
        <v>296</v>
      </c>
      <c r="BC167" s="135">
        <v>343</v>
      </c>
      <c r="BD167" s="135">
        <v>393</v>
      </c>
      <c r="BE167" s="135">
        <v>392</v>
      </c>
      <c r="BF167" s="135">
        <v>405</v>
      </c>
      <c r="BJ167" s="504"/>
      <c r="BK167" s="136" t="s">
        <v>34</v>
      </c>
      <c r="BL167" s="135">
        <v>521</v>
      </c>
      <c r="BM167" s="135">
        <v>429</v>
      </c>
      <c r="BN167" s="135">
        <v>461</v>
      </c>
      <c r="BO167" s="135">
        <v>398</v>
      </c>
      <c r="BP167" s="135">
        <v>460</v>
      </c>
      <c r="BQ167" s="135">
        <v>575</v>
      </c>
      <c r="BR167" s="135">
        <v>554</v>
      </c>
      <c r="BS167" s="135">
        <v>561</v>
      </c>
      <c r="BT167" s="135">
        <v>453</v>
      </c>
      <c r="BU167" s="135">
        <v>425</v>
      </c>
      <c r="BV167" s="135">
        <v>301</v>
      </c>
      <c r="BW167" s="135">
        <v>281</v>
      </c>
      <c r="BX167" s="135">
        <v>277</v>
      </c>
      <c r="BY167" s="135">
        <v>241</v>
      </c>
      <c r="BZ167" s="135">
        <v>316</v>
      </c>
    </row>
    <row r="168" spans="2:80">
      <c r="B168" s="129" t="s">
        <v>35</v>
      </c>
      <c r="C168" s="131">
        <f t="shared" ref="C168:Q168" si="39">X168</f>
        <v>184</v>
      </c>
      <c r="D168" s="131">
        <f t="shared" si="39"/>
        <v>185</v>
      </c>
      <c r="E168" s="131">
        <f t="shared" si="39"/>
        <v>299</v>
      </c>
      <c r="F168" s="131">
        <f t="shared" si="39"/>
        <v>364</v>
      </c>
      <c r="G168" s="131">
        <f t="shared" si="39"/>
        <v>402</v>
      </c>
      <c r="H168" s="131">
        <f t="shared" si="39"/>
        <v>487</v>
      </c>
      <c r="I168" s="131">
        <f t="shared" si="39"/>
        <v>566</v>
      </c>
      <c r="J168" s="131">
        <f t="shared" si="39"/>
        <v>585</v>
      </c>
      <c r="K168" s="131">
        <f t="shared" si="39"/>
        <v>723</v>
      </c>
      <c r="L168" s="131">
        <f t="shared" si="39"/>
        <v>791</v>
      </c>
      <c r="M168" s="131">
        <f t="shared" si="39"/>
        <v>923</v>
      </c>
      <c r="N168" s="131">
        <f t="shared" si="39"/>
        <v>901</v>
      </c>
      <c r="O168" s="131">
        <f t="shared" si="39"/>
        <v>1113</v>
      </c>
      <c r="P168" s="131">
        <f t="shared" si="39"/>
        <v>1059</v>
      </c>
      <c r="Q168" s="131">
        <f t="shared" si="39"/>
        <v>1114</v>
      </c>
      <c r="R168" s="131"/>
      <c r="S168" s="338">
        <v>209.92125507754884</v>
      </c>
      <c r="T168" s="131"/>
      <c r="U168" s="131"/>
      <c r="W168" s="129" t="s">
        <v>35</v>
      </c>
      <c r="X168" s="132">
        <v>184</v>
      </c>
      <c r="Y168" s="132">
        <v>185</v>
      </c>
      <c r="Z168" s="132">
        <v>299</v>
      </c>
      <c r="AA168" s="132">
        <v>364</v>
      </c>
      <c r="AB168" s="132">
        <v>402</v>
      </c>
      <c r="AC168" s="132">
        <v>487</v>
      </c>
      <c r="AD168" s="132">
        <v>566</v>
      </c>
      <c r="AE168" s="132">
        <v>585</v>
      </c>
      <c r="AF168" s="132">
        <v>723</v>
      </c>
      <c r="AG168" s="132">
        <v>791</v>
      </c>
      <c r="AH168" s="132">
        <v>923</v>
      </c>
      <c r="AI168" s="132">
        <v>901</v>
      </c>
      <c r="AJ168" s="132">
        <v>1113</v>
      </c>
      <c r="AK168" s="132">
        <v>1059</v>
      </c>
      <c r="AL168" s="132">
        <v>1114</v>
      </c>
      <c r="AM168" s="132"/>
      <c r="AN168" s="316"/>
      <c r="AO168" s="316"/>
      <c r="AP168" s="500"/>
      <c r="AQ168" s="129" t="s">
        <v>36</v>
      </c>
      <c r="AR168" s="135">
        <v>135</v>
      </c>
      <c r="AS168" s="135">
        <v>149</v>
      </c>
      <c r="AT168" s="135">
        <v>158</v>
      </c>
      <c r="AU168" s="135">
        <v>176</v>
      </c>
      <c r="AV168" s="135">
        <v>167</v>
      </c>
      <c r="AW168" s="135">
        <v>188</v>
      </c>
      <c r="AX168" s="135">
        <v>202</v>
      </c>
      <c r="AY168" s="135">
        <v>185</v>
      </c>
      <c r="AZ168" s="135">
        <v>154</v>
      </c>
      <c r="BA168" s="135">
        <v>197</v>
      </c>
      <c r="BB168" s="135">
        <v>206</v>
      </c>
      <c r="BC168" s="135">
        <v>192</v>
      </c>
      <c r="BD168" s="135">
        <v>243</v>
      </c>
      <c r="BE168" s="135">
        <v>272</v>
      </c>
      <c r="BF168" s="135">
        <v>298</v>
      </c>
      <c r="BJ168" s="504"/>
      <c r="BK168" s="136" t="s">
        <v>36</v>
      </c>
      <c r="BL168" s="135">
        <v>281</v>
      </c>
      <c r="BM168" s="135">
        <v>271</v>
      </c>
      <c r="BN168" s="135">
        <v>279</v>
      </c>
      <c r="BO168" s="135">
        <v>274</v>
      </c>
      <c r="BP168" s="135">
        <v>341</v>
      </c>
      <c r="BQ168" s="135">
        <v>357</v>
      </c>
      <c r="BR168" s="135">
        <v>367</v>
      </c>
      <c r="BS168" s="135">
        <v>434</v>
      </c>
      <c r="BT168" s="135">
        <v>417</v>
      </c>
      <c r="BU168" s="135">
        <v>423</v>
      </c>
      <c r="BV168" s="135">
        <v>430</v>
      </c>
      <c r="BW168" s="135">
        <v>348</v>
      </c>
      <c r="BX168" s="135">
        <v>357</v>
      </c>
      <c r="BY168" s="135">
        <v>299</v>
      </c>
      <c r="BZ168" s="135">
        <v>292</v>
      </c>
    </row>
    <row r="169" spans="2:80">
      <c r="B169" s="129" t="s">
        <v>36</v>
      </c>
      <c r="C169" s="131">
        <f t="shared" ref="C169:Q169" si="40">X169+$U$13*X170+$U$6*(AR168+$U$13*AR169)+$U$8*(AR175+$U$13*AR176)+$U$10*(AR182+$U$13*AR183)</f>
        <v>919.6</v>
      </c>
      <c r="D169" s="131">
        <f t="shared" si="40"/>
        <v>936.80000000000007</v>
      </c>
      <c r="E169" s="131">
        <f t="shared" si="40"/>
        <v>1017.5999999999999</v>
      </c>
      <c r="F169" s="131">
        <f t="shared" si="40"/>
        <v>1029</v>
      </c>
      <c r="G169" s="131">
        <f t="shared" si="40"/>
        <v>1227.4000000000001</v>
      </c>
      <c r="H169" s="131">
        <f t="shared" si="40"/>
        <v>1328.6000000000001</v>
      </c>
      <c r="I169" s="131">
        <f t="shared" si="40"/>
        <v>1350.8</v>
      </c>
      <c r="J169" s="131">
        <f t="shared" si="40"/>
        <v>1489.2</v>
      </c>
      <c r="K169" s="131">
        <f t="shared" si="40"/>
        <v>1409.4</v>
      </c>
      <c r="L169" s="131">
        <f t="shared" si="40"/>
        <v>1521.8</v>
      </c>
      <c r="M169" s="131">
        <f t="shared" si="40"/>
        <v>1508.6</v>
      </c>
      <c r="N169" s="131">
        <f t="shared" si="40"/>
        <v>1507.3</v>
      </c>
      <c r="O169" s="131">
        <f t="shared" si="40"/>
        <v>1634.6</v>
      </c>
      <c r="P169" s="131">
        <f t="shared" si="40"/>
        <v>1647.8999999999999</v>
      </c>
      <c r="Q169" s="131">
        <f t="shared" si="40"/>
        <v>1719.5</v>
      </c>
      <c r="R169" s="131"/>
      <c r="S169" s="338">
        <v>228.10103901560794</v>
      </c>
      <c r="T169" s="131"/>
      <c r="U169" s="131"/>
      <c r="W169" s="129" t="s">
        <v>36</v>
      </c>
      <c r="X169" s="132">
        <v>481</v>
      </c>
      <c r="Y169" s="132">
        <v>492</v>
      </c>
      <c r="Z169" s="132">
        <v>535</v>
      </c>
      <c r="AA169" s="132">
        <v>536</v>
      </c>
      <c r="AB169" s="132">
        <v>635</v>
      </c>
      <c r="AC169" s="132">
        <v>687</v>
      </c>
      <c r="AD169" s="132">
        <v>696</v>
      </c>
      <c r="AE169" s="132">
        <v>764</v>
      </c>
      <c r="AF169" s="132">
        <v>720</v>
      </c>
      <c r="AG169" s="132">
        <v>781</v>
      </c>
      <c r="AH169" s="132">
        <v>777</v>
      </c>
      <c r="AI169" s="132">
        <v>757</v>
      </c>
      <c r="AJ169" s="132">
        <v>840</v>
      </c>
      <c r="AK169" s="132">
        <v>849</v>
      </c>
      <c r="AL169" s="132">
        <v>894</v>
      </c>
      <c r="AM169" s="132"/>
      <c r="AN169" s="316"/>
      <c r="AO169" s="316"/>
      <c r="AP169" s="500"/>
      <c r="AQ169" s="129" t="s">
        <v>150</v>
      </c>
      <c r="AR169" s="132">
        <v>0</v>
      </c>
      <c r="AS169" s="132">
        <v>0</v>
      </c>
      <c r="AT169" s="132">
        <v>0</v>
      </c>
      <c r="AU169" s="132">
        <v>0</v>
      </c>
      <c r="AV169" s="132">
        <v>0</v>
      </c>
      <c r="AW169" s="132">
        <v>0</v>
      </c>
      <c r="AX169" s="132">
        <v>0</v>
      </c>
      <c r="AY169" s="132">
        <v>0</v>
      </c>
      <c r="AZ169" s="132">
        <v>0</v>
      </c>
      <c r="BA169" s="135">
        <v>0</v>
      </c>
      <c r="BB169" s="135">
        <v>0</v>
      </c>
      <c r="BC169" s="135">
        <v>15</v>
      </c>
      <c r="BD169" s="135">
        <v>16</v>
      </c>
      <c r="BE169" s="135">
        <v>23</v>
      </c>
      <c r="BF169" s="135">
        <v>12</v>
      </c>
      <c r="BJ169" s="504"/>
      <c r="BK169" s="129" t="s">
        <v>150</v>
      </c>
      <c r="BL169" s="132">
        <v>0</v>
      </c>
      <c r="BM169" s="132">
        <v>0</v>
      </c>
      <c r="BN169" s="132">
        <v>0</v>
      </c>
      <c r="BO169" s="132">
        <v>0</v>
      </c>
      <c r="BP169" s="132">
        <v>0</v>
      </c>
      <c r="BQ169" s="132">
        <v>0</v>
      </c>
      <c r="BR169" s="132">
        <v>0</v>
      </c>
      <c r="BS169" s="132">
        <v>0</v>
      </c>
      <c r="BT169" s="132">
        <v>0</v>
      </c>
      <c r="BU169" s="135">
        <v>0</v>
      </c>
      <c r="BV169" s="135">
        <v>0</v>
      </c>
      <c r="BW169" s="135">
        <v>34</v>
      </c>
      <c r="BX169" s="135">
        <v>25</v>
      </c>
      <c r="BY169" s="135">
        <v>29</v>
      </c>
      <c r="BZ169" s="135">
        <v>31</v>
      </c>
    </row>
    <row r="170" spans="2:80" ht="18" customHeight="1">
      <c r="B170" s="129" t="s">
        <v>37</v>
      </c>
      <c r="C170" s="131">
        <f t="shared" ref="C170:Q171" si="41">X171+AR170*$U$6+AR177*$U$8+AR184*$U$10</f>
        <v>273</v>
      </c>
      <c r="D170" s="131">
        <f t="shared" si="41"/>
        <v>309.39999999999998</v>
      </c>
      <c r="E170" s="131">
        <f t="shared" si="41"/>
        <v>229.8</v>
      </c>
      <c r="F170" s="131">
        <f t="shared" si="41"/>
        <v>256.60000000000002</v>
      </c>
      <c r="G170" s="131">
        <f t="shared" si="41"/>
        <v>248.8</v>
      </c>
      <c r="H170" s="131">
        <f t="shared" si="41"/>
        <v>429.2</v>
      </c>
      <c r="I170" s="131">
        <f t="shared" si="41"/>
        <v>253.2</v>
      </c>
      <c r="J170" s="131">
        <f t="shared" si="41"/>
        <v>217.79999999999998</v>
      </c>
      <c r="K170" s="131">
        <f t="shared" si="41"/>
        <v>207</v>
      </c>
      <c r="L170" s="131">
        <f t="shared" si="41"/>
        <v>269.8</v>
      </c>
      <c r="M170" s="131">
        <f t="shared" si="41"/>
        <v>247.2</v>
      </c>
      <c r="N170" s="131">
        <f t="shared" si="41"/>
        <v>207.6</v>
      </c>
      <c r="O170" s="131">
        <f t="shared" si="41"/>
        <v>185.2</v>
      </c>
      <c r="P170" s="131">
        <f t="shared" si="41"/>
        <v>300.60000000000002</v>
      </c>
      <c r="Q170" s="131">
        <f t="shared" si="41"/>
        <v>386.6</v>
      </c>
      <c r="R170" s="131"/>
      <c r="S170" s="338">
        <v>63.354484187519397</v>
      </c>
      <c r="T170" s="131"/>
      <c r="W170" s="129" t="s">
        <v>150</v>
      </c>
      <c r="X170" s="132">
        <v>0</v>
      </c>
      <c r="Y170" s="132">
        <v>0</v>
      </c>
      <c r="Z170" s="132">
        <v>0</v>
      </c>
      <c r="AA170" s="132">
        <v>0</v>
      </c>
      <c r="AB170" s="132">
        <v>0</v>
      </c>
      <c r="AC170" s="132">
        <v>0</v>
      </c>
      <c r="AD170" s="132">
        <v>0</v>
      </c>
      <c r="AE170" s="132">
        <v>0</v>
      </c>
      <c r="AF170" s="132">
        <v>0</v>
      </c>
      <c r="AG170" s="132">
        <v>0</v>
      </c>
      <c r="AH170" s="132">
        <v>0</v>
      </c>
      <c r="AI170" s="132">
        <v>67</v>
      </c>
      <c r="AJ170" s="132">
        <v>58</v>
      </c>
      <c r="AK170" s="132">
        <v>82</v>
      </c>
      <c r="AL170" s="132">
        <v>79</v>
      </c>
      <c r="AM170" s="132"/>
      <c r="AN170" s="316"/>
      <c r="AO170" s="316"/>
      <c r="AP170" s="500"/>
      <c r="AQ170" s="129" t="s">
        <v>37</v>
      </c>
      <c r="AR170" s="135">
        <v>53</v>
      </c>
      <c r="AS170" s="135">
        <v>68</v>
      </c>
      <c r="AT170" s="135">
        <v>51</v>
      </c>
      <c r="AU170" s="135">
        <v>42</v>
      </c>
      <c r="AV170" s="135">
        <v>45</v>
      </c>
      <c r="AW170" s="135">
        <v>55</v>
      </c>
      <c r="AX170" s="135">
        <v>43</v>
      </c>
      <c r="AY170" s="135">
        <v>22</v>
      </c>
      <c r="AZ170" s="135">
        <v>27</v>
      </c>
      <c r="BA170" s="135">
        <v>33</v>
      </c>
      <c r="BB170" s="135">
        <v>28</v>
      </c>
      <c r="BC170" s="135">
        <v>27</v>
      </c>
      <c r="BD170" s="135">
        <v>33</v>
      </c>
      <c r="BE170" s="135">
        <v>41</v>
      </c>
      <c r="BF170" s="135">
        <v>57</v>
      </c>
      <c r="BJ170" s="504"/>
      <c r="BK170" s="136" t="s">
        <v>37</v>
      </c>
      <c r="BL170" s="135">
        <v>90</v>
      </c>
      <c r="BM170" s="135">
        <v>105</v>
      </c>
      <c r="BN170" s="135">
        <v>54</v>
      </c>
      <c r="BO170" s="135">
        <v>81</v>
      </c>
      <c r="BP170" s="135">
        <v>72</v>
      </c>
      <c r="BQ170" s="135">
        <v>147</v>
      </c>
      <c r="BR170" s="135">
        <v>79</v>
      </c>
      <c r="BS170" s="135">
        <v>68</v>
      </c>
      <c r="BT170" s="135">
        <v>62</v>
      </c>
      <c r="BU170" s="135">
        <v>77</v>
      </c>
      <c r="BV170" s="135">
        <v>79</v>
      </c>
      <c r="BW170" s="135">
        <v>52</v>
      </c>
      <c r="BX170" s="135">
        <v>43</v>
      </c>
      <c r="BY170" s="135">
        <v>68</v>
      </c>
      <c r="BZ170" s="135">
        <v>72</v>
      </c>
    </row>
    <row r="171" spans="2:80">
      <c r="B171" s="129" t="s">
        <v>38</v>
      </c>
      <c r="C171" s="131">
        <f t="shared" si="41"/>
        <v>101</v>
      </c>
      <c r="D171" s="131">
        <f t="shared" si="41"/>
        <v>95.8</v>
      </c>
      <c r="E171" s="131">
        <f t="shared" si="41"/>
        <v>65.599999999999994</v>
      </c>
      <c r="F171" s="131">
        <f t="shared" si="41"/>
        <v>7.6</v>
      </c>
      <c r="G171" s="131">
        <f t="shared" si="41"/>
        <v>85.2</v>
      </c>
      <c r="H171" s="131">
        <f t="shared" si="41"/>
        <v>30.6</v>
      </c>
      <c r="I171" s="131">
        <f t="shared" si="41"/>
        <v>61</v>
      </c>
      <c r="J171" s="131">
        <f t="shared" si="41"/>
        <v>163.19999999999999</v>
      </c>
      <c r="K171" s="131">
        <f t="shared" si="41"/>
        <v>682</v>
      </c>
      <c r="L171" s="131">
        <f t="shared" si="41"/>
        <v>337</v>
      </c>
      <c r="M171" s="131">
        <f t="shared" si="41"/>
        <v>299.60000000000002</v>
      </c>
      <c r="N171" s="131">
        <f t="shared" si="41"/>
        <v>471.20000000000005</v>
      </c>
      <c r="O171" s="131">
        <f t="shared" si="41"/>
        <v>688.6</v>
      </c>
      <c r="P171" s="131">
        <f t="shared" si="41"/>
        <v>607.80000000000007</v>
      </c>
      <c r="Q171" s="131">
        <f t="shared" si="41"/>
        <v>399.79999999999995</v>
      </c>
      <c r="R171" s="131"/>
      <c r="S171" s="338">
        <v>204.21698699613063</v>
      </c>
      <c r="T171" s="131"/>
      <c r="W171" s="129" t="s">
        <v>37</v>
      </c>
      <c r="X171" s="132">
        <v>143</v>
      </c>
      <c r="Y171" s="132">
        <v>163</v>
      </c>
      <c r="Z171" s="132">
        <v>123</v>
      </c>
      <c r="AA171" s="132">
        <v>132</v>
      </c>
      <c r="AB171" s="132">
        <v>128</v>
      </c>
      <c r="AC171" s="132">
        <v>218</v>
      </c>
      <c r="AD171" s="132">
        <v>132</v>
      </c>
      <c r="AE171" s="132">
        <v>110</v>
      </c>
      <c r="AF171" s="132">
        <v>104</v>
      </c>
      <c r="AG171" s="132">
        <v>139</v>
      </c>
      <c r="AH171" s="132">
        <v>123</v>
      </c>
      <c r="AI171" s="132">
        <v>110</v>
      </c>
      <c r="AJ171" s="132">
        <v>98</v>
      </c>
      <c r="AK171" s="132">
        <v>158</v>
      </c>
      <c r="AL171" s="132">
        <v>207</v>
      </c>
      <c r="AM171" s="132"/>
      <c r="AN171" s="316"/>
      <c r="AO171" s="316"/>
      <c r="AP171" s="501"/>
      <c r="AQ171" s="140" t="s">
        <v>38</v>
      </c>
      <c r="AR171" s="138">
        <v>17</v>
      </c>
      <c r="AS171" s="138">
        <v>26</v>
      </c>
      <c r="AT171" s="139">
        <v>15</v>
      </c>
      <c r="AU171" s="138">
        <v>2</v>
      </c>
      <c r="AV171" s="138">
        <v>8</v>
      </c>
      <c r="AW171" s="139">
        <v>4</v>
      </c>
      <c r="AX171" s="139">
        <v>11</v>
      </c>
      <c r="AY171" s="139">
        <v>21</v>
      </c>
      <c r="AZ171" s="139">
        <v>229</v>
      </c>
      <c r="BA171" s="139">
        <v>80</v>
      </c>
      <c r="BB171" s="139">
        <v>66</v>
      </c>
      <c r="BC171" s="139">
        <v>112</v>
      </c>
      <c r="BD171" s="139">
        <v>183</v>
      </c>
      <c r="BE171" s="139">
        <v>137</v>
      </c>
      <c r="BF171" s="139">
        <v>88</v>
      </c>
      <c r="BJ171" s="504"/>
      <c r="BK171" s="137" t="s">
        <v>38</v>
      </c>
      <c r="BL171" s="138">
        <v>40</v>
      </c>
      <c r="BM171" s="138">
        <v>40</v>
      </c>
      <c r="BN171" s="139">
        <v>21</v>
      </c>
      <c r="BO171" s="138">
        <v>2</v>
      </c>
      <c r="BP171" s="138">
        <v>33</v>
      </c>
      <c r="BQ171" s="139">
        <v>11</v>
      </c>
      <c r="BR171" s="139">
        <v>22</v>
      </c>
      <c r="BS171" s="139">
        <v>56</v>
      </c>
      <c r="BT171" s="139">
        <v>353</v>
      </c>
      <c r="BU171" s="139">
        <v>147</v>
      </c>
      <c r="BV171" s="139">
        <v>121</v>
      </c>
      <c r="BW171" s="139">
        <v>185</v>
      </c>
      <c r="BX171" s="139">
        <v>293</v>
      </c>
      <c r="BY171" s="139">
        <v>193</v>
      </c>
      <c r="BZ171" s="139">
        <v>125</v>
      </c>
    </row>
    <row r="172" spans="2:80">
      <c r="B172" s="129" t="s">
        <v>39</v>
      </c>
      <c r="C172" s="131">
        <f t="shared" ref="C172:Q175" si="42">X173</f>
        <v>0</v>
      </c>
      <c r="D172" s="131">
        <f t="shared" si="42"/>
        <v>0</v>
      </c>
      <c r="E172" s="131">
        <f t="shared" si="42"/>
        <v>0</v>
      </c>
      <c r="F172" s="131">
        <f t="shared" si="42"/>
        <v>238</v>
      </c>
      <c r="G172" s="131">
        <f t="shared" si="42"/>
        <v>248</v>
      </c>
      <c r="H172" s="131">
        <f t="shared" si="42"/>
        <v>163</v>
      </c>
      <c r="I172" s="131">
        <f t="shared" si="42"/>
        <v>249</v>
      </c>
      <c r="J172" s="131">
        <f t="shared" si="42"/>
        <v>261</v>
      </c>
      <c r="K172" s="131">
        <f t="shared" si="42"/>
        <v>194</v>
      </c>
      <c r="L172" s="131">
        <f t="shared" si="42"/>
        <v>238</v>
      </c>
      <c r="M172" s="131">
        <f t="shared" si="42"/>
        <v>524</v>
      </c>
      <c r="N172" s="131">
        <f t="shared" si="42"/>
        <v>341</v>
      </c>
      <c r="O172" s="131">
        <f t="shared" si="42"/>
        <v>402</v>
      </c>
      <c r="P172" s="131">
        <f t="shared" si="42"/>
        <v>415</v>
      </c>
      <c r="Q172" s="131">
        <f t="shared" si="42"/>
        <v>540</v>
      </c>
      <c r="R172" s="131"/>
      <c r="S172" s="340">
        <v>129.79526002057827</v>
      </c>
      <c r="T172" s="131"/>
      <c r="W172" s="129" t="s">
        <v>38</v>
      </c>
      <c r="X172" s="132">
        <v>53</v>
      </c>
      <c r="Y172" s="132">
        <v>50</v>
      </c>
      <c r="Z172" s="132">
        <v>34</v>
      </c>
      <c r="AA172" s="132">
        <v>4</v>
      </c>
      <c r="AB172" s="132">
        <v>43</v>
      </c>
      <c r="AC172" s="132">
        <v>15</v>
      </c>
      <c r="AD172" s="132">
        <v>31</v>
      </c>
      <c r="AE172" s="132">
        <v>84</v>
      </c>
      <c r="AF172" s="132">
        <v>362</v>
      </c>
      <c r="AG172" s="132">
        <v>176</v>
      </c>
      <c r="AH172" s="132">
        <v>158</v>
      </c>
      <c r="AI172" s="132">
        <v>249</v>
      </c>
      <c r="AJ172" s="132">
        <v>366</v>
      </c>
      <c r="AK172" s="132">
        <v>332</v>
      </c>
      <c r="AL172" s="132">
        <v>218</v>
      </c>
      <c r="AM172" s="132"/>
      <c r="AN172" s="316"/>
      <c r="AO172" s="316"/>
      <c r="AP172" s="500" t="s">
        <v>100</v>
      </c>
      <c r="AQ172" s="368" t="s">
        <v>33</v>
      </c>
      <c r="AR172" s="134">
        <v>823</v>
      </c>
      <c r="AS172" s="134">
        <v>780</v>
      </c>
      <c r="AT172" s="134">
        <v>821</v>
      </c>
      <c r="AU172" s="134">
        <v>825</v>
      </c>
      <c r="AV172" s="134">
        <v>955</v>
      </c>
      <c r="AW172" s="134">
        <v>1088</v>
      </c>
      <c r="AX172" s="134">
        <v>735</v>
      </c>
      <c r="AY172" s="134">
        <v>576</v>
      </c>
      <c r="AZ172" s="134">
        <v>620</v>
      </c>
      <c r="BA172" s="134">
        <v>540</v>
      </c>
      <c r="BB172" s="134">
        <v>539</v>
      </c>
      <c r="BC172" s="135">
        <v>643</v>
      </c>
      <c r="BD172" s="135">
        <v>648</v>
      </c>
      <c r="BE172" s="135">
        <v>659</v>
      </c>
      <c r="BF172" s="135">
        <v>601</v>
      </c>
      <c r="BJ172" s="502" t="s">
        <v>52</v>
      </c>
      <c r="BK172" s="133" t="s">
        <v>33</v>
      </c>
      <c r="BL172" s="134">
        <v>1233</v>
      </c>
      <c r="BM172" s="134">
        <v>1148</v>
      </c>
      <c r="BN172" s="134">
        <v>1247</v>
      </c>
      <c r="BO172" s="134">
        <v>1273</v>
      </c>
      <c r="BP172" s="134">
        <v>1458</v>
      </c>
      <c r="BQ172" s="134">
        <v>1841</v>
      </c>
      <c r="BR172" s="134">
        <v>1298</v>
      </c>
      <c r="BS172" s="134">
        <v>1054</v>
      </c>
      <c r="BT172" s="134">
        <v>1087</v>
      </c>
      <c r="BU172" s="134">
        <v>959</v>
      </c>
      <c r="BV172" s="134">
        <v>979</v>
      </c>
      <c r="BW172" s="134">
        <v>1002</v>
      </c>
      <c r="BX172" s="134">
        <v>986</v>
      </c>
      <c r="BY172" s="134">
        <v>1011</v>
      </c>
      <c r="BZ172" s="134">
        <v>947</v>
      </c>
    </row>
    <row r="173" spans="2:80">
      <c r="B173" s="129" t="s">
        <v>15</v>
      </c>
      <c r="C173" s="131">
        <f t="shared" si="42"/>
        <v>410</v>
      </c>
      <c r="D173" s="131">
        <f t="shared" si="42"/>
        <v>431</v>
      </c>
      <c r="E173" s="131">
        <f t="shared" si="42"/>
        <v>432</v>
      </c>
      <c r="F173" s="131">
        <f t="shared" si="42"/>
        <v>388</v>
      </c>
      <c r="G173" s="131">
        <f t="shared" si="42"/>
        <v>257</v>
      </c>
      <c r="H173" s="131">
        <f t="shared" si="42"/>
        <v>340</v>
      </c>
      <c r="I173" s="131">
        <f t="shared" si="42"/>
        <v>366</v>
      </c>
      <c r="J173" s="131">
        <f t="shared" si="42"/>
        <v>404</v>
      </c>
      <c r="K173" s="131">
        <f t="shared" si="42"/>
        <v>380</v>
      </c>
      <c r="L173" s="131">
        <f t="shared" si="42"/>
        <v>397</v>
      </c>
      <c r="M173" s="131">
        <f t="shared" si="42"/>
        <v>352</v>
      </c>
      <c r="N173" s="131">
        <f t="shared" si="42"/>
        <v>347</v>
      </c>
      <c r="O173" s="131">
        <f t="shared" si="42"/>
        <v>380</v>
      </c>
      <c r="P173" s="131">
        <f t="shared" si="42"/>
        <v>462</v>
      </c>
      <c r="Q173" s="131">
        <f t="shared" si="42"/>
        <v>478</v>
      </c>
      <c r="R173" s="131"/>
      <c r="S173" s="338">
        <v>51.700526539334632</v>
      </c>
      <c r="T173" s="131"/>
      <c r="U173" s="146"/>
      <c r="W173" s="129" t="s">
        <v>39</v>
      </c>
      <c r="X173" s="132"/>
      <c r="Y173" s="132"/>
      <c r="Z173" s="132"/>
      <c r="AA173" s="132">
        <v>238</v>
      </c>
      <c r="AB173" s="132">
        <v>248</v>
      </c>
      <c r="AC173" s="132">
        <v>163</v>
      </c>
      <c r="AD173" s="132">
        <v>249</v>
      </c>
      <c r="AE173" s="132">
        <v>261</v>
      </c>
      <c r="AF173" s="132">
        <v>194</v>
      </c>
      <c r="AG173" s="132">
        <v>238</v>
      </c>
      <c r="AH173" s="132">
        <v>524</v>
      </c>
      <c r="AI173" s="132">
        <v>341</v>
      </c>
      <c r="AJ173" s="132">
        <v>402</v>
      </c>
      <c r="AK173" s="132">
        <v>415</v>
      </c>
      <c r="AL173" s="132">
        <v>540</v>
      </c>
      <c r="AM173" s="132"/>
      <c r="AN173" s="316"/>
      <c r="AO173" s="316"/>
      <c r="AP173" s="500"/>
      <c r="AQ173" s="129" t="s">
        <v>9</v>
      </c>
      <c r="AR173" s="135">
        <v>606</v>
      </c>
      <c r="AS173" s="135">
        <v>578</v>
      </c>
      <c r="AT173" s="135">
        <v>628</v>
      </c>
      <c r="AU173" s="135">
        <v>627</v>
      </c>
      <c r="AV173" s="135">
        <v>672</v>
      </c>
      <c r="AW173" s="135">
        <v>768</v>
      </c>
      <c r="AX173" s="135">
        <v>556</v>
      </c>
      <c r="AY173" s="135">
        <v>509</v>
      </c>
      <c r="AZ173" s="135">
        <v>544</v>
      </c>
      <c r="BA173" s="135">
        <v>468</v>
      </c>
      <c r="BB173" s="135">
        <v>414</v>
      </c>
      <c r="BC173" s="135">
        <v>567</v>
      </c>
      <c r="BD173" s="135">
        <v>567</v>
      </c>
      <c r="BE173" s="135">
        <v>552</v>
      </c>
      <c r="BF173" s="135">
        <v>470</v>
      </c>
      <c r="BJ173" s="500"/>
      <c r="BK173" s="136" t="s">
        <v>9</v>
      </c>
      <c r="BL173" s="135">
        <v>949</v>
      </c>
      <c r="BM173" s="135">
        <v>905</v>
      </c>
      <c r="BN173" s="135">
        <v>1000</v>
      </c>
      <c r="BO173" s="135">
        <v>991</v>
      </c>
      <c r="BP173" s="135">
        <v>1109</v>
      </c>
      <c r="BQ173" s="135">
        <v>1371</v>
      </c>
      <c r="BR173" s="135">
        <v>1114</v>
      </c>
      <c r="BS173" s="135">
        <v>980</v>
      </c>
      <c r="BT173" s="135">
        <v>943</v>
      </c>
      <c r="BU173" s="135">
        <v>861</v>
      </c>
      <c r="BV173" s="135">
        <v>784</v>
      </c>
      <c r="BW173" s="135">
        <v>929</v>
      </c>
      <c r="BX173" s="135">
        <v>881</v>
      </c>
      <c r="BY173" s="135">
        <v>891</v>
      </c>
      <c r="BZ173" s="135">
        <v>835</v>
      </c>
    </row>
    <row r="174" spans="2:80">
      <c r="B174" s="129" t="s">
        <v>40</v>
      </c>
      <c r="C174" s="131">
        <f t="shared" si="42"/>
        <v>0</v>
      </c>
      <c r="D174" s="131">
        <f t="shared" si="42"/>
        <v>0</v>
      </c>
      <c r="E174" s="131">
        <f t="shared" si="42"/>
        <v>0</v>
      </c>
      <c r="F174" s="131">
        <f t="shared" si="42"/>
        <v>4440</v>
      </c>
      <c r="G174" s="131">
        <f t="shared" si="42"/>
        <v>6011</v>
      </c>
      <c r="H174" s="131">
        <f t="shared" si="42"/>
        <v>4717</v>
      </c>
      <c r="I174" s="131">
        <f t="shared" si="42"/>
        <v>5556</v>
      </c>
      <c r="J174" s="131">
        <f t="shared" si="42"/>
        <v>6558</v>
      </c>
      <c r="K174" s="131">
        <f t="shared" si="42"/>
        <v>6434</v>
      </c>
      <c r="L174" s="131">
        <f t="shared" si="42"/>
        <v>9778</v>
      </c>
      <c r="M174" s="131">
        <f t="shared" si="42"/>
        <v>14143</v>
      </c>
      <c r="N174" s="131">
        <f t="shared" si="42"/>
        <v>18055.75</v>
      </c>
      <c r="O174" s="131">
        <f t="shared" si="42"/>
        <v>20979.600000000002</v>
      </c>
      <c r="P174" s="131">
        <f t="shared" si="42"/>
        <v>32576.5</v>
      </c>
      <c r="Q174" s="131">
        <f t="shared" si="42"/>
        <v>89372.19</v>
      </c>
      <c r="R174" s="131"/>
      <c r="S174" s="340">
        <v>1766.7070761326406</v>
      </c>
      <c r="W174" s="129" t="s">
        <v>15</v>
      </c>
      <c r="X174" s="132">
        <v>410</v>
      </c>
      <c r="Y174" s="132">
        <v>431</v>
      </c>
      <c r="Z174" s="132">
        <v>432</v>
      </c>
      <c r="AA174" s="132">
        <v>388</v>
      </c>
      <c r="AB174" s="132">
        <v>257</v>
      </c>
      <c r="AC174" s="132">
        <v>340</v>
      </c>
      <c r="AD174" s="132">
        <v>366</v>
      </c>
      <c r="AE174" s="132">
        <v>404</v>
      </c>
      <c r="AF174" s="132">
        <v>380</v>
      </c>
      <c r="AG174" s="132">
        <v>397</v>
      </c>
      <c r="AH174" s="132">
        <v>352</v>
      </c>
      <c r="AI174" s="132">
        <v>347</v>
      </c>
      <c r="AJ174" s="132">
        <v>380</v>
      </c>
      <c r="AK174" s="132">
        <v>462</v>
      </c>
      <c r="AL174" s="132">
        <v>478</v>
      </c>
      <c r="AM174" s="132"/>
      <c r="AN174" s="316"/>
      <c r="AO174" s="316"/>
      <c r="AP174" s="500"/>
      <c r="AQ174" s="129" t="s">
        <v>34</v>
      </c>
      <c r="AR174" s="135">
        <v>560</v>
      </c>
      <c r="AS174" s="135">
        <v>440</v>
      </c>
      <c r="AT174" s="135">
        <v>469</v>
      </c>
      <c r="AU174" s="135">
        <v>439</v>
      </c>
      <c r="AV174" s="135">
        <v>449</v>
      </c>
      <c r="AW174" s="135">
        <v>559</v>
      </c>
      <c r="AX174" s="135">
        <v>474</v>
      </c>
      <c r="AY174" s="135">
        <v>459</v>
      </c>
      <c r="AZ174" s="135">
        <v>410</v>
      </c>
      <c r="BA174" s="135">
        <v>438</v>
      </c>
      <c r="BB174" s="135">
        <v>365</v>
      </c>
      <c r="BC174" s="135">
        <v>375</v>
      </c>
      <c r="BD174" s="135">
        <v>472</v>
      </c>
      <c r="BE174" s="135">
        <v>478</v>
      </c>
      <c r="BF174" s="135">
        <v>453</v>
      </c>
      <c r="BJ174" s="500"/>
      <c r="BK174" s="136" t="s">
        <v>34</v>
      </c>
      <c r="BL174" s="135">
        <v>941</v>
      </c>
      <c r="BM174" s="135">
        <v>725</v>
      </c>
      <c r="BN174" s="135">
        <v>781</v>
      </c>
      <c r="BO174" s="135">
        <v>756</v>
      </c>
      <c r="BP174" s="135">
        <v>797</v>
      </c>
      <c r="BQ174" s="135">
        <v>1026</v>
      </c>
      <c r="BR174" s="135">
        <v>935</v>
      </c>
      <c r="BS174" s="135">
        <v>908</v>
      </c>
      <c r="BT174" s="135">
        <v>829</v>
      </c>
      <c r="BU174" s="135">
        <v>810</v>
      </c>
      <c r="BV174" s="135">
        <v>689</v>
      </c>
      <c r="BW174" s="135">
        <v>697</v>
      </c>
      <c r="BX174" s="135">
        <v>774</v>
      </c>
      <c r="BY174" s="135">
        <v>761</v>
      </c>
      <c r="BZ174" s="135">
        <v>780</v>
      </c>
    </row>
    <row r="175" spans="2:80">
      <c r="B175" s="140" t="s">
        <v>41</v>
      </c>
      <c r="C175" s="141">
        <f t="shared" si="42"/>
        <v>18.323121194918073</v>
      </c>
      <c r="D175" s="141">
        <f t="shared" si="42"/>
        <v>20.4453230673187</v>
      </c>
      <c r="E175" s="141">
        <f t="shared" si="42"/>
        <v>19.52387075078877</v>
      </c>
      <c r="F175" s="141">
        <f t="shared" si="42"/>
        <v>19.721885979156212</v>
      </c>
      <c r="G175" s="141">
        <f t="shared" si="42"/>
        <v>20.810793610386302</v>
      </c>
      <c r="H175" s="141">
        <f t="shared" si="42"/>
        <v>20.954733145525413</v>
      </c>
      <c r="I175" s="141">
        <f t="shared" si="42"/>
        <v>17.429132753297782</v>
      </c>
      <c r="J175" s="141">
        <f t="shared" si="42"/>
        <v>19.714878642966706</v>
      </c>
      <c r="K175" s="141">
        <f t="shared" si="42"/>
        <v>19.700821664528164</v>
      </c>
      <c r="L175" s="141">
        <f t="shared" si="42"/>
        <v>24.70240758972523</v>
      </c>
      <c r="M175" s="141">
        <f t="shared" si="42"/>
        <v>24.888462814792966</v>
      </c>
      <c r="N175" s="141">
        <f t="shared" si="42"/>
        <v>23.238909582017911</v>
      </c>
      <c r="O175" s="141">
        <f t="shared" si="42"/>
        <v>25.389684838831077</v>
      </c>
      <c r="P175" s="141">
        <f t="shared" si="42"/>
        <v>27.873328841448274</v>
      </c>
      <c r="Q175" s="141">
        <f t="shared" si="42"/>
        <v>30.001578338185265</v>
      </c>
      <c r="R175" s="142"/>
      <c r="S175" s="339">
        <v>1.9321805810823098</v>
      </c>
      <c r="W175" s="129" t="s">
        <v>40</v>
      </c>
      <c r="X175" s="132"/>
      <c r="Y175" s="132"/>
      <c r="Z175" s="132"/>
      <c r="AA175" s="132">
        <v>4440</v>
      </c>
      <c r="AB175" s="132">
        <v>6011</v>
      </c>
      <c r="AC175" s="132">
        <v>4717</v>
      </c>
      <c r="AD175" s="132">
        <v>5556</v>
      </c>
      <c r="AE175" s="132">
        <v>6558</v>
      </c>
      <c r="AF175" s="132">
        <v>6434</v>
      </c>
      <c r="AG175" s="132">
        <v>9778</v>
      </c>
      <c r="AH175" s="132">
        <v>14143</v>
      </c>
      <c r="AI175" s="132">
        <v>18055.75</v>
      </c>
      <c r="AJ175" s="132">
        <v>20979.600000000002</v>
      </c>
      <c r="AK175" s="132">
        <v>32576.5</v>
      </c>
      <c r="AL175" s="132">
        <v>89372.19</v>
      </c>
      <c r="AM175" s="132"/>
      <c r="AN175" s="316"/>
      <c r="AO175" s="316"/>
      <c r="AP175" s="500"/>
      <c r="AQ175" s="129" t="s">
        <v>36</v>
      </c>
      <c r="AR175" s="135">
        <v>165</v>
      </c>
      <c r="AS175" s="135">
        <v>178</v>
      </c>
      <c r="AT175" s="135">
        <v>181</v>
      </c>
      <c r="AU175" s="135">
        <v>189</v>
      </c>
      <c r="AV175" s="135">
        <v>244</v>
      </c>
      <c r="AW175" s="135">
        <v>238</v>
      </c>
      <c r="AX175" s="135">
        <v>246</v>
      </c>
      <c r="AY175" s="135">
        <v>288</v>
      </c>
      <c r="AZ175" s="135">
        <v>247</v>
      </c>
      <c r="BA175" s="135">
        <v>258</v>
      </c>
      <c r="BB175" s="135">
        <v>256</v>
      </c>
      <c r="BC175" s="135">
        <v>271</v>
      </c>
      <c r="BD175" s="135">
        <v>295</v>
      </c>
      <c r="BE175" s="135">
        <v>274</v>
      </c>
      <c r="BF175" s="135">
        <v>305</v>
      </c>
      <c r="BJ175" s="500"/>
      <c r="BK175" s="136" t="s">
        <v>36</v>
      </c>
      <c r="BL175" s="135">
        <v>257</v>
      </c>
      <c r="BM175" s="135">
        <v>269</v>
      </c>
      <c r="BN175" s="135">
        <v>310</v>
      </c>
      <c r="BO175" s="135">
        <v>325</v>
      </c>
      <c r="BP175" s="135">
        <v>409</v>
      </c>
      <c r="BQ175" s="135">
        <v>460</v>
      </c>
      <c r="BR175" s="135">
        <v>472</v>
      </c>
      <c r="BS175" s="135">
        <v>549</v>
      </c>
      <c r="BT175" s="135">
        <v>525</v>
      </c>
      <c r="BU175" s="135">
        <v>574</v>
      </c>
      <c r="BV175" s="135">
        <v>548</v>
      </c>
      <c r="BW175" s="135">
        <v>566</v>
      </c>
      <c r="BX175" s="135">
        <v>592</v>
      </c>
      <c r="BY175" s="135">
        <v>551</v>
      </c>
      <c r="BZ175" s="135">
        <v>576</v>
      </c>
    </row>
    <row r="176" spans="2:80" ht="18" customHeight="1">
      <c r="C176" s="129"/>
      <c r="D176" s="129"/>
      <c r="E176" s="129"/>
      <c r="S176" s="93"/>
      <c r="W176" s="140" t="s">
        <v>41</v>
      </c>
      <c r="X176" s="143">
        <v>18.323121194918073</v>
      </c>
      <c r="Y176" s="143">
        <v>20.4453230673187</v>
      </c>
      <c r="Z176" s="143">
        <v>19.52387075078877</v>
      </c>
      <c r="AA176" s="143">
        <v>19.721885979156212</v>
      </c>
      <c r="AB176" s="143">
        <v>20.810793610386302</v>
      </c>
      <c r="AC176" s="143">
        <v>20.954733145525413</v>
      </c>
      <c r="AD176" s="143">
        <v>17.429132753297782</v>
      </c>
      <c r="AE176" s="143">
        <v>19.714878642966706</v>
      </c>
      <c r="AF176" s="143">
        <v>19.700821664528164</v>
      </c>
      <c r="AG176" s="143">
        <v>24.70240758972523</v>
      </c>
      <c r="AH176" s="143">
        <v>24.888462814792966</v>
      </c>
      <c r="AI176" s="143">
        <v>23.238909582017911</v>
      </c>
      <c r="AJ176" s="143">
        <f>(AJ169+AJ171+$U$13*AJ170)/CP11*100</f>
        <v>25.389684838831077</v>
      </c>
      <c r="AK176" s="143">
        <f>(AK169+AK171+$U$13*AK170)/CQ11*100</f>
        <v>27.873328841448274</v>
      </c>
      <c r="AL176" s="143">
        <f>(AL169+AL171+$U$13*AL170)/CR11*100</f>
        <v>30.001578338185265</v>
      </c>
      <c r="AM176" s="152"/>
      <c r="AN176" s="316"/>
      <c r="AO176" s="316"/>
      <c r="AP176" s="500"/>
      <c r="AQ176" s="129" t="s">
        <v>150</v>
      </c>
      <c r="AR176" s="132">
        <v>0</v>
      </c>
      <c r="AS176" s="132">
        <v>0</v>
      </c>
      <c r="AT176" s="132">
        <v>0</v>
      </c>
      <c r="AU176" s="132">
        <v>0</v>
      </c>
      <c r="AV176" s="132">
        <v>0</v>
      </c>
      <c r="AW176" s="132">
        <v>0</v>
      </c>
      <c r="AX176" s="132">
        <v>0</v>
      </c>
      <c r="AY176" s="132">
        <v>0</v>
      </c>
      <c r="AZ176" s="132">
        <v>0</v>
      </c>
      <c r="BA176" s="135">
        <v>0</v>
      </c>
      <c r="BB176" s="135">
        <v>0</v>
      </c>
      <c r="BC176" s="135">
        <v>24</v>
      </c>
      <c r="BD176" s="135">
        <v>20</v>
      </c>
      <c r="BE176" s="135">
        <v>27</v>
      </c>
      <c r="BF176" s="135">
        <v>28</v>
      </c>
      <c r="BJ176" s="500"/>
      <c r="BK176" s="129" t="s">
        <v>150</v>
      </c>
      <c r="BL176" s="132">
        <v>0</v>
      </c>
      <c r="BM176" s="132">
        <v>0</v>
      </c>
      <c r="BN176" s="132">
        <v>0</v>
      </c>
      <c r="BO176" s="132">
        <v>0</v>
      </c>
      <c r="BP176" s="132">
        <v>0</v>
      </c>
      <c r="BQ176" s="132">
        <v>0</v>
      </c>
      <c r="BR176" s="132">
        <v>0</v>
      </c>
      <c r="BS176" s="132">
        <v>0</v>
      </c>
      <c r="BT176" s="132">
        <v>0</v>
      </c>
      <c r="BU176" s="135">
        <v>0</v>
      </c>
      <c r="BV176" s="135">
        <v>0</v>
      </c>
      <c r="BW176" s="135">
        <v>53</v>
      </c>
      <c r="BX176" s="135">
        <v>47</v>
      </c>
      <c r="BY176" s="135">
        <v>63</v>
      </c>
      <c r="BZ176" s="135">
        <v>53</v>
      </c>
      <c r="CB176" s="310" t="s">
        <v>14</v>
      </c>
    </row>
    <row r="177" spans="2:78">
      <c r="C177" s="129"/>
      <c r="D177" s="129"/>
      <c r="E177" s="129"/>
      <c r="S177" s="93"/>
      <c r="T177" s="146"/>
      <c r="W177" s="316"/>
      <c r="X177" s="129"/>
      <c r="Y177" s="129"/>
      <c r="Z177" s="129"/>
      <c r="AA177" s="316"/>
      <c r="AB177" s="316"/>
      <c r="AC177" s="316"/>
      <c r="AD177" s="316"/>
      <c r="AE177" s="316"/>
      <c r="AF177" s="316"/>
      <c r="AG177" s="316"/>
      <c r="AH177" s="316"/>
      <c r="AI177" s="316"/>
      <c r="AJ177" s="316"/>
      <c r="AK177" s="261"/>
      <c r="AL177" s="316"/>
      <c r="AM177" s="316"/>
      <c r="AN177" s="316"/>
      <c r="AO177" s="316"/>
      <c r="AP177" s="500"/>
      <c r="AQ177" s="129" t="s">
        <v>37</v>
      </c>
      <c r="AR177" s="135">
        <v>54</v>
      </c>
      <c r="AS177" s="135">
        <v>50</v>
      </c>
      <c r="AT177" s="135">
        <v>42</v>
      </c>
      <c r="AU177" s="135">
        <v>49</v>
      </c>
      <c r="AV177" s="135">
        <v>44</v>
      </c>
      <c r="AW177" s="135">
        <v>76</v>
      </c>
      <c r="AX177" s="135">
        <v>40</v>
      </c>
      <c r="AY177" s="135">
        <v>41</v>
      </c>
      <c r="AZ177" s="135">
        <v>37</v>
      </c>
      <c r="BA177" s="135">
        <v>54</v>
      </c>
      <c r="BB177" s="135">
        <v>43</v>
      </c>
      <c r="BC177" s="135">
        <v>40</v>
      </c>
      <c r="BD177" s="135">
        <v>32</v>
      </c>
      <c r="BE177" s="135">
        <v>63</v>
      </c>
      <c r="BF177" s="135">
        <v>92</v>
      </c>
      <c r="BJ177" s="500"/>
      <c r="BK177" s="136" t="s">
        <v>37</v>
      </c>
      <c r="BL177" s="135">
        <v>62</v>
      </c>
      <c r="BM177" s="135">
        <v>74</v>
      </c>
      <c r="BN177" s="135">
        <v>64</v>
      </c>
      <c r="BO177" s="135">
        <v>69</v>
      </c>
      <c r="BP177" s="135">
        <v>70</v>
      </c>
      <c r="BQ177" s="135">
        <v>124</v>
      </c>
      <c r="BR177" s="135">
        <v>77</v>
      </c>
      <c r="BS177" s="135">
        <v>83</v>
      </c>
      <c r="BT177" s="135">
        <v>66</v>
      </c>
      <c r="BU177" s="135">
        <v>89</v>
      </c>
      <c r="BV177" s="135">
        <v>96</v>
      </c>
      <c r="BW177" s="135">
        <v>74</v>
      </c>
      <c r="BX177" s="135">
        <v>62</v>
      </c>
      <c r="BY177" s="135">
        <v>106</v>
      </c>
      <c r="BZ177" s="135">
        <v>135</v>
      </c>
    </row>
    <row r="178" spans="2:78">
      <c r="C178" s="129"/>
      <c r="D178" s="129"/>
      <c r="E178" s="129"/>
      <c r="S178" s="93"/>
      <c r="U178" s="126"/>
      <c r="W178" s="316"/>
      <c r="X178" s="129"/>
      <c r="Y178" s="129"/>
      <c r="Z178" s="129"/>
      <c r="AA178" s="316"/>
      <c r="AB178" s="316"/>
      <c r="AC178" s="316"/>
      <c r="AD178" s="316"/>
      <c r="AE178" s="316"/>
      <c r="AF178" s="316"/>
      <c r="AG178" s="316"/>
      <c r="AH178" s="316"/>
      <c r="AI178" s="316"/>
      <c r="AJ178" s="316"/>
      <c r="AK178" s="261"/>
      <c r="AL178" s="316"/>
      <c r="AM178" s="316"/>
      <c r="AN178" s="316"/>
      <c r="AO178" s="316"/>
      <c r="AP178" s="501"/>
      <c r="AQ178" s="140" t="s">
        <v>38</v>
      </c>
      <c r="AR178" s="138">
        <v>20</v>
      </c>
      <c r="AS178" s="138">
        <v>13</v>
      </c>
      <c r="AT178" s="139">
        <v>10</v>
      </c>
      <c r="AU178" s="138">
        <v>2</v>
      </c>
      <c r="AV178" s="138">
        <v>19</v>
      </c>
      <c r="AW178" s="139">
        <v>4</v>
      </c>
      <c r="AX178" s="139">
        <v>8</v>
      </c>
      <c r="AY178" s="139">
        <v>24</v>
      </c>
      <c r="AZ178" s="139">
        <v>102</v>
      </c>
      <c r="BA178" s="139">
        <v>61</v>
      </c>
      <c r="BB178" s="139">
        <v>48</v>
      </c>
      <c r="BC178" s="139">
        <v>81</v>
      </c>
      <c r="BD178" s="139">
        <v>115</v>
      </c>
      <c r="BE178" s="139">
        <v>105</v>
      </c>
      <c r="BF178" s="139">
        <v>73</v>
      </c>
      <c r="BJ178" s="501"/>
      <c r="BK178" s="137" t="s">
        <v>38</v>
      </c>
      <c r="BL178" s="138">
        <v>23</v>
      </c>
      <c r="BM178" s="138">
        <v>17</v>
      </c>
      <c r="BN178" s="139">
        <v>17</v>
      </c>
      <c r="BO178" s="138">
        <v>1</v>
      </c>
      <c r="BP178" s="138">
        <v>24</v>
      </c>
      <c r="BQ178" s="139">
        <v>8</v>
      </c>
      <c r="BR178" s="139">
        <v>17</v>
      </c>
      <c r="BS178" s="139">
        <v>51</v>
      </c>
      <c r="BT178" s="139">
        <v>52</v>
      </c>
      <c r="BU178" s="139">
        <v>59</v>
      </c>
      <c r="BV178" s="139">
        <v>66</v>
      </c>
      <c r="BW178" s="139">
        <v>108</v>
      </c>
      <c r="BX178" s="139">
        <v>128</v>
      </c>
      <c r="BY178" s="139">
        <v>159</v>
      </c>
      <c r="BZ178" s="139">
        <v>90</v>
      </c>
    </row>
    <row r="179" spans="2:78">
      <c r="B179" s="262"/>
      <c r="C179" s="129"/>
      <c r="D179" s="129"/>
      <c r="E179" s="129"/>
      <c r="F179" s="146"/>
      <c r="G179" s="146"/>
      <c r="H179" s="146"/>
      <c r="I179" s="146"/>
      <c r="J179" s="146"/>
      <c r="K179" s="146"/>
      <c r="L179" s="146"/>
      <c r="M179" s="146"/>
      <c r="N179" s="146"/>
      <c r="R179" s="146"/>
      <c r="S179" s="148"/>
      <c r="U179" s="131"/>
      <c r="W179" s="316"/>
      <c r="X179" s="129"/>
      <c r="Y179" s="129"/>
      <c r="Z179" s="129"/>
      <c r="AA179" s="316"/>
      <c r="AB179" s="316"/>
      <c r="AC179" s="316"/>
      <c r="AD179" s="316"/>
      <c r="AE179" s="316"/>
      <c r="AF179" s="316"/>
      <c r="AG179" s="316"/>
      <c r="AH179" s="316"/>
      <c r="AI179" s="316"/>
      <c r="AJ179" s="316"/>
      <c r="AK179" s="261"/>
      <c r="AL179" s="316"/>
      <c r="AM179" s="316"/>
      <c r="AN179" s="316"/>
      <c r="AO179" s="316"/>
      <c r="AP179" s="502" t="s">
        <v>101</v>
      </c>
      <c r="AQ179" s="368" t="s">
        <v>33</v>
      </c>
      <c r="AR179" s="134">
        <v>341</v>
      </c>
      <c r="AS179" s="134">
        <v>275</v>
      </c>
      <c r="AT179" s="134">
        <v>333</v>
      </c>
      <c r="AU179" s="134">
        <v>351</v>
      </c>
      <c r="AV179" s="134">
        <v>360</v>
      </c>
      <c r="AW179" s="134">
        <v>614</v>
      </c>
      <c r="AX179" s="134">
        <v>470</v>
      </c>
      <c r="AY179" s="134">
        <v>339</v>
      </c>
      <c r="AZ179" s="134">
        <v>313</v>
      </c>
      <c r="BA179" s="134">
        <v>242</v>
      </c>
      <c r="BB179" s="134">
        <v>230</v>
      </c>
      <c r="BC179" s="135">
        <v>171</v>
      </c>
      <c r="BD179" s="135">
        <v>151</v>
      </c>
      <c r="BE179" s="135">
        <v>142</v>
      </c>
      <c r="BF179" s="135">
        <v>196</v>
      </c>
      <c r="BJ179" s="502" t="s">
        <v>70</v>
      </c>
      <c r="BK179" s="133" t="s">
        <v>33</v>
      </c>
      <c r="BL179" s="134">
        <v>1432</v>
      </c>
      <c r="BM179" s="134">
        <v>1317</v>
      </c>
      <c r="BN179" s="134">
        <v>1456</v>
      </c>
      <c r="BO179" s="134">
        <v>1433</v>
      </c>
      <c r="BP179" s="134">
        <v>1578</v>
      </c>
      <c r="BQ179" s="134">
        <v>1940</v>
      </c>
      <c r="BR179" s="134">
        <v>1364</v>
      </c>
      <c r="BS179" s="134">
        <v>1063</v>
      </c>
      <c r="BT179" s="134">
        <v>1126</v>
      </c>
      <c r="BU179" s="134">
        <v>957</v>
      </c>
      <c r="BV179" s="134">
        <v>935</v>
      </c>
      <c r="BW179" s="134">
        <v>1066</v>
      </c>
      <c r="BX179" s="134">
        <v>1046</v>
      </c>
      <c r="BY179" s="134">
        <v>1059</v>
      </c>
      <c r="BZ179" s="134">
        <v>949</v>
      </c>
    </row>
    <row r="180" spans="2:78">
      <c r="B180" s="262"/>
      <c r="C180" s="129"/>
      <c r="D180" s="129"/>
      <c r="E180" s="129"/>
      <c r="F180" s="146"/>
      <c r="G180" s="146"/>
      <c r="H180" s="146"/>
      <c r="I180" s="146"/>
      <c r="J180" s="146"/>
      <c r="K180" s="146"/>
      <c r="L180" s="146"/>
      <c r="M180" s="146"/>
      <c r="N180" s="146"/>
      <c r="R180" s="146"/>
      <c r="S180" s="148"/>
      <c r="U180" s="131"/>
      <c r="W180" s="316"/>
      <c r="X180" s="129"/>
      <c r="Y180" s="129"/>
      <c r="Z180" s="129"/>
      <c r="AA180" s="316"/>
      <c r="AB180" s="316"/>
      <c r="AC180" s="316"/>
      <c r="AD180" s="316"/>
      <c r="AE180" s="316"/>
      <c r="AF180" s="316"/>
      <c r="AG180" s="316"/>
      <c r="AH180" s="316"/>
      <c r="AI180" s="316"/>
      <c r="AJ180" s="316"/>
      <c r="AK180" s="261"/>
      <c r="AL180" s="316"/>
      <c r="AM180" s="316"/>
      <c r="AN180" s="316"/>
      <c r="AO180" s="316"/>
      <c r="AP180" s="500"/>
      <c r="AQ180" s="129" t="s">
        <v>9</v>
      </c>
      <c r="AR180" s="135">
        <v>348</v>
      </c>
      <c r="AS180" s="135">
        <v>246</v>
      </c>
      <c r="AT180" s="135">
        <v>300</v>
      </c>
      <c r="AU180" s="135">
        <v>289</v>
      </c>
      <c r="AV180" s="135">
        <v>328</v>
      </c>
      <c r="AW180" s="135">
        <v>465</v>
      </c>
      <c r="AX180" s="135">
        <v>473</v>
      </c>
      <c r="AY180" s="135">
        <v>383</v>
      </c>
      <c r="AZ180" s="135">
        <v>302</v>
      </c>
      <c r="BA180" s="135">
        <v>288</v>
      </c>
      <c r="BB180" s="135">
        <v>237</v>
      </c>
      <c r="BC180" s="135">
        <v>199</v>
      </c>
      <c r="BD180" s="135">
        <v>165</v>
      </c>
      <c r="BE180" s="135">
        <v>165</v>
      </c>
      <c r="BF180" s="135">
        <v>214</v>
      </c>
      <c r="BJ180" s="500"/>
      <c r="BK180" s="136" t="s">
        <v>9</v>
      </c>
      <c r="BL180" s="135">
        <v>1116</v>
      </c>
      <c r="BM180" s="135">
        <v>996</v>
      </c>
      <c r="BN180" s="135">
        <v>1126</v>
      </c>
      <c r="BO180" s="135">
        <v>1081</v>
      </c>
      <c r="BP180" s="135">
        <v>1178</v>
      </c>
      <c r="BQ180" s="135">
        <v>1385</v>
      </c>
      <c r="BR180" s="135">
        <v>1120</v>
      </c>
      <c r="BS180" s="135">
        <v>985</v>
      </c>
      <c r="BT180" s="135">
        <v>983</v>
      </c>
      <c r="BU180" s="135">
        <v>858</v>
      </c>
      <c r="BV180" s="135">
        <v>756</v>
      </c>
      <c r="BW180" s="135">
        <v>980</v>
      </c>
      <c r="BX180" s="135">
        <v>927</v>
      </c>
      <c r="BY180" s="135">
        <v>934</v>
      </c>
      <c r="BZ180" s="135">
        <v>818</v>
      </c>
    </row>
    <row r="181" spans="2:78">
      <c r="B181" s="262"/>
      <c r="C181" s="129"/>
      <c r="D181" s="129"/>
      <c r="E181" s="129"/>
      <c r="F181" s="146"/>
      <c r="G181" s="146"/>
      <c r="H181" s="146"/>
      <c r="I181" s="146"/>
      <c r="J181" s="146"/>
      <c r="K181" s="146"/>
      <c r="L181" s="146"/>
      <c r="M181" s="146"/>
      <c r="N181" s="146"/>
      <c r="R181" s="146"/>
      <c r="S181" s="148"/>
      <c r="U181" s="131"/>
      <c r="W181" s="316"/>
      <c r="X181" s="129"/>
      <c r="Y181" s="129"/>
      <c r="Z181" s="129"/>
      <c r="AA181" s="316"/>
      <c r="AB181" s="316"/>
      <c r="AC181" s="316"/>
      <c r="AD181" s="316"/>
      <c r="AE181" s="316"/>
      <c r="AF181" s="316"/>
      <c r="AG181" s="316"/>
      <c r="AH181" s="316"/>
      <c r="AI181" s="316"/>
      <c r="AJ181" s="316"/>
      <c r="AK181" s="261"/>
      <c r="AL181" s="316"/>
      <c r="AM181" s="316"/>
      <c r="AN181" s="316"/>
      <c r="AO181" s="316"/>
      <c r="AP181" s="500"/>
      <c r="AQ181" s="129" t="s">
        <v>34</v>
      </c>
      <c r="AR181" s="135">
        <v>326</v>
      </c>
      <c r="AS181" s="135">
        <v>248</v>
      </c>
      <c r="AT181" s="135">
        <v>268</v>
      </c>
      <c r="AU181" s="135">
        <v>252</v>
      </c>
      <c r="AV181" s="135">
        <v>279</v>
      </c>
      <c r="AW181" s="135">
        <v>367</v>
      </c>
      <c r="AX181" s="135">
        <v>377</v>
      </c>
      <c r="AY181" s="135">
        <v>385</v>
      </c>
      <c r="AZ181" s="135">
        <v>316</v>
      </c>
      <c r="BA181" s="135">
        <v>273</v>
      </c>
      <c r="BB181" s="135">
        <v>205</v>
      </c>
      <c r="BC181" s="135">
        <v>188</v>
      </c>
      <c r="BD181" s="135">
        <v>176</v>
      </c>
      <c r="BE181" s="135">
        <v>144</v>
      </c>
      <c r="BF181" s="135">
        <v>186</v>
      </c>
      <c r="BJ181" s="500"/>
      <c r="BK181" s="136" t="s">
        <v>34</v>
      </c>
      <c r="BL181" s="135">
        <v>1079</v>
      </c>
      <c r="BM181" s="135">
        <v>795</v>
      </c>
      <c r="BN181" s="135">
        <v>857</v>
      </c>
      <c r="BO181" s="135">
        <v>811</v>
      </c>
      <c r="BP181" s="135">
        <v>829</v>
      </c>
      <c r="BQ181" s="135">
        <v>992</v>
      </c>
      <c r="BR181" s="135">
        <v>908</v>
      </c>
      <c r="BS181" s="135">
        <v>905</v>
      </c>
      <c r="BT181" s="135">
        <v>778</v>
      </c>
      <c r="BU181" s="135">
        <v>778</v>
      </c>
      <c r="BV181" s="135">
        <v>651</v>
      </c>
      <c r="BW181" s="135">
        <v>679</v>
      </c>
      <c r="BX181" s="135">
        <v>814</v>
      </c>
      <c r="BY181" s="135">
        <v>778</v>
      </c>
      <c r="BZ181" s="135">
        <v>773</v>
      </c>
    </row>
    <row r="182" spans="2:78">
      <c r="B182" s="262"/>
      <c r="C182" s="129"/>
      <c r="D182" s="129"/>
      <c r="E182" s="129"/>
      <c r="F182" s="146"/>
      <c r="G182" s="146"/>
      <c r="H182" s="146"/>
      <c r="I182" s="146"/>
      <c r="J182" s="146"/>
      <c r="K182" s="146"/>
      <c r="L182" s="146"/>
      <c r="M182" s="146"/>
      <c r="N182" s="146"/>
      <c r="R182" s="146"/>
      <c r="S182" s="148"/>
      <c r="U182" s="131"/>
      <c r="W182" s="261"/>
      <c r="X182" s="129"/>
      <c r="Y182" s="129"/>
      <c r="Z182" s="129"/>
      <c r="AA182" s="150"/>
      <c r="AB182" s="150"/>
      <c r="AC182" s="150"/>
      <c r="AD182" s="150"/>
      <c r="AE182" s="150"/>
      <c r="AF182" s="150"/>
      <c r="AG182" s="150"/>
      <c r="AH182" s="150"/>
      <c r="AI182" s="150"/>
      <c r="AJ182" s="150"/>
      <c r="AK182" s="150"/>
      <c r="AL182" s="150"/>
      <c r="AM182" s="150"/>
      <c r="AN182" s="316"/>
      <c r="AO182" s="316"/>
      <c r="AP182" s="500"/>
      <c r="AQ182" s="129" t="s">
        <v>36</v>
      </c>
      <c r="AR182" s="135">
        <v>138</v>
      </c>
      <c r="AS182" s="135">
        <v>123</v>
      </c>
      <c r="AT182" s="135">
        <v>146</v>
      </c>
      <c r="AU182" s="135">
        <v>136</v>
      </c>
      <c r="AV182" s="135">
        <v>179</v>
      </c>
      <c r="AW182" s="135">
        <v>211</v>
      </c>
      <c r="AX182" s="135">
        <v>206</v>
      </c>
      <c r="AY182" s="135">
        <v>241</v>
      </c>
      <c r="AZ182" s="135">
        <v>266</v>
      </c>
      <c r="BA182" s="135">
        <v>271</v>
      </c>
      <c r="BB182" s="135">
        <v>259</v>
      </c>
      <c r="BC182" s="135">
        <v>217</v>
      </c>
      <c r="BD182" s="135">
        <v>209</v>
      </c>
      <c r="BE182" s="135">
        <v>192</v>
      </c>
      <c r="BF182" s="135">
        <v>175</v>
      </c>
      <c r="BJ182" s="500"/>
      <c r="BK182" s="136" t="s">
        <v>36</v>
      </c>
      <c r="BL182" s="135">
        <v>341</v>
      </c>
      <c r="BM182" s="135">
        <v>334</v>
      </c>
      <c r="BN182" s="135">
        <v>369</v>
      </c>
      <c r="BO182" s="135">
        <v>363</v>
      </c>
      <c r="BP182" s="135">
        <v>442</v>
      </c>
      <c r="BQ182" s="135">
        <v>480</v>
      </c>
      <c r="BR182" s="135">
        <v>473</v>
      </c>
      <c r="BS182" s="135">
        <v>501</v>
      </c>
      <c r="BT182" s="135">
        <v>504</v>
      </c>
      <c r="BU182" s="135">
        <v>529</v>
      </c>
      <c r="BV182" s="135">
        <v>517</v>
      </c>
      <c r="BW182" s="135">
        <v>471</v>
      </c>
      <c r="BX182" s="135">
        <v>511</v>
      </c>
      <c r="BY182" s="135">
        <v>546</v>
      </c>
      <c r="BZ182" s="135">
        <v>565</v>
      </c>
    </row>
    <row r="183" spans="2:78">
      <c r="C183" s="129"/>
      <c r="D183" s="129"/>
      <c r="E183" s="129"/>
      <c r="S183" s="93"/>
      <c r="U183" s="131"/>
      <c r="W183" s="316"/>
      <c r="X183" s="129"/>
      <c r="Y183" s="129"/>
      <c r="Z183" s="129"/>
      <c r="AA183" s="316"/>
      <c r="AB183" s="316"/>
      <c r="AC183" s="316"/>
      <c r="AD183" s="316"/>
      <c r="AE183" s="316"/>
      <c r="AF183" s="316"/>
      <c r="AG183" s="316"/>
      <c r="AH183" s="316"/>
      <c r="AI183" s="316"/>
      <c r="AJ183" s="316"/>
      <c r="AK183" s="261"/>
      <c r="AL183" s="316"/>
      <c r="AM183" s="316"/>
      <c r="AN183" s="316"/>
      <c r="AO183" s="316"/>
      <c r="AP183" s="500"/>
      <c r="AQ183" s="129" t="s">
        <v>150</v>
      </c>
      <c r="AR183" s="132">
        <v>0</v>
      </c>
      <c r="AS183" s="132">
        <v>0</v>
      </c>
      <c r="AT183" s="132">
        <v>0</v>
      </c>
      <c r="AU183" s="132">
        <v>0</v>
      </c>
      <c r="AV183" s="132">
        <v>0</v>
      </c>
      <c r="AW183" s="132">
        <v>0</v>
      </c>
      <c r="AX183" s="132">
        <v>0</v>
      </c>
      <c r="AY183" s="132">
        <v>0</v>
      </c>
      <c r="AZ183" s="132">
        <v>0</v>
      </c>
      <c r="BA183" s="135">
        <v>0</v>
      </c>
      <c r="BB183" s="135">
        <v>0</v>
      </c>
      <c r="BC183" s="135">
        <v>23</v>
      </c>
      <c r="BD183" s="135">
        <v>15</v>
      </c>
      <c r="BE183" s="135">
        <v>22</v>
      </c>
      <c r="BF183" s="135">
        <v>23</v>
      </c>
      <c r="BJ183" s="500"/>
      <c r="BK183" s="129" t="s">
        <v>150</v>
      </c>
      <c r="BL183" s="132">
        <v>0</v>
      </c>
      <c r="BM183" s="132">
        <v>0</v>
      </c>
      <c r="BN183" s="132">
        <v>0</v>
      </c>
      <c r="BO183" s="132">
        <v>0</v>
      </c>
      <c r="BP183" s="132">
        <v>0</v>
      </c>
      <c r="BQ183" s="132">
        <v>0</v>
      </c>
      <c r="BR183" s="132">
        <v>0</v>
      </c>
      <c r="BS183" s="132">
        <v>0</v>
      </c>
      <c r="BT183" s="132">
        <v>0</v>
      </c>
      <c r="BU183" s="135">
        <v>0</v>
      </c>
      <c r="BV183" s="135">
        <v>0</v>
      </c>
      <c r="BW183" s="135">
        <v>45</v>
      </c>
      <c r="BX183" s="135">
        <v>29</v>
      </c>
      <c r="BY183" s="135">
        <v>51</v>
      </c>
      <c r="BZ183" s="135">
        <v>53</v>
      </c>
    </row>
    <row r="184" spans="2:78" ht="18" customHeight="1">
      <c r="C184" s="129"/>
      <c r="D184" s="129"/>
      <c r="E184" s="129"/>
      <c r="S184" s="93"/>
      <c r="T184" s="126"/>
      <c r="U184" s="131"/>
      <c r="W184" s="316"/>
      <c r="X184" s="129"/>
      <c r="Y184" s="129"/>
      <c r="Z184" s="129"/>
      <c r="AA184" s="316"/>
      <c r="AB184" s="316"/>
      <c r="AC184" s="316"/>
      <c r="AD184" s="316"/>
      <c r="AE184" s="316"/>
      <c r="AF184" s="316"/>
      <c r="AG184" s="316"/>
      <c r="AH184" s="316"/>
      <c r="AI184" s="316"/>
      <c r="AJ184" s="316"/>
      <c r="AK184" s="261"/>
      <c r="AL184" s="316"/>
      <c r="AM184" s="316"/>
      <c r="AN184" s="316"/>
      <c r="AO184" s="316"/>
      <c r="AP184" s="500"/>
      <c r="AQ184" s="129" t="s">
        <v>37</v>
      </c>
      <c r="AR184" s="135">
        <v>28</v>
      </c>
      <c r="AS184" s="135">
        <v>35</v>
      </c>
      <c r="AT184" s="135">
        <v>20</v>
      </c>
      <c r="AU184" s="135">
        <v>35</v>
      </c>
      <c r="AV184" s="135">
        <v>34</v>
      </c>
      <c r="AW184" s="135">
        <v>76</v>
      </c>
      <c r="AX184" s="135">
        <v>39</v>
      </c>
      <c r="AY184" s="135">
        <v>41</v>
      </c>
      <c r="AZ184" s="135">
        <v>37</v>
      </c>
      <c r="BA184" s="135">
        <v>42</v>
      </c>
      <c r="BB184" s="135">
        <v>49</v>
      </c>
      <c r="BC184" s="135">
        <v>30</v>
      </c>
      <c r="BD184" s="135">
        <v>24</v>
      </c>
      <c r="BE184" s="135">
        <v>39</v>
      </c>
      <c r="BF184" s="135">
        <v>35</v>
      </c>
      <c r="BJ184" s="500"/>
      <c r="BK184" s="136" t="s">
        <v>37</v>
      </c>
      <c r="BL184" s="135">
        <v>93</v>
      </c>
      <c r="BM184" s="135">
        <v>94</v>
      </c>
      <c r="BN184" s="135">
        <v>77</v>
      </c>
      <c r="BO184" s="135">
        <v>95</v>
      </c>
      <c r="BP184" s="135">
        <v>93</v>
      </c>
      <c r="BQ184" s="135">
        <v>164</v>
      </c>
      <c r="BR184" s="135">
        <v>84</v>
      </c>
      <c r="BS184" s="135">
        <v>76</v>
      </c>
      <c r="BT184" s="135">
        <v>84</v>
      </c>
      <c r="BU184" s="135">
        <v>101</v>
      </c>
      <c r="BV184" s="135">
        <v>86</v>
      </c>
      <c r="BW184" s="135">
        <v>71</v>
      </c>
      <c r="BX184" s="135">
        <v>64</v>
      </c>
      <c r="BY184" s="135">
        <v>110</v>
      </c>
      <c r="BZ184" s="135">
        <v>139</v>
      </c>
    </row>
    <row r="185" spans="2:78">
      <c r="C185" s="129"/>
      <c r="D185" s="129"/>
      <c r="E185" s="129"/>
      <c r="O185" s="146"/>
      <c r="P185" s="146"/>
      <c r="Q185" s="146"/>
      <c r="S185" s="93"/>
      <c r="T185" s="131"/>
      <c r="U185" s="131"/>
      <c r="W185" s="316"/>
      <c r="X185" s="129"/>
      <c r="Y185" s="129"/>
      <c r="Z185" s="129"/>
      <c r="AA185" s="316"/>
      <c r="AB185" s="316"/>
      <c r="AC185" s="316"/>
      <c r="AD185" s="316"/>
      <c r="AE185" s="316"/>
      <c r="AF185" s="316"/>
      <c r="AG185" s="316"/>
      <c r="AH185" s="316"/>
      <c r="AI185" s="316"/>
      <c r="AJ185" s="316"/>
      <c r="AK185" s="261"/>
      <c r="AL185" s="316"/>
      <c r="AM185" s="316"/>
      <c r="AN185" s="316"/>
      <c r="AO185" s="316"/>
      <c r="AP185" s="501"/>
      <c r="AQ185" s="140" t="s">
        <v>38</v>
      </c>
      <c r="AR185" s="138">
        <v>12</v>
      </c>
      <c r="AS185" s="138">
        <v>10</v>
      </c>
      <c r="AT185" s="139">
        <v>8</v>
      </c>
      <c r="AU185" s="138">
        <v>0</v>
      </c>
      <c r="AV185" s="138">
        <v>14</v>
      </c>
      <c r="AW185" s="139">
        <v>7</v>
      </c>
      <c r="AX185" s="139">
        <v>11</v>
      </c>
      <c r="AY185" s="139">
        <v>32</v>
      </c>
      <c r="AZ185" s="139">
        <v>29</v>
      </c>
      <c r="BA185" s="139">
        <v>30</v>
      </c>
      <c r="BB185" s="139">
        <v>34</v>
      </c>
      <c r="BC185" s="139">
        <v>43</v>
      </c>
      <c r="BD185" s="139">
        <v>51</v>
      </c>
      <c r="BE185" s="139">
        <v>51</v>
      </c>
      <c r="BF185" s="139">
        <v>32</v>
      </c>
      <c r="BJ185" s="501"/>
      <c r="BK185" s="137" t="s">
        <v>38</v>
      </c>
      <c r="BL185" s="138">
        <v>30</v>
      </c>
      <c r="BM185" s="138">
        <v>25</v>
      </c>
      <c r="BN185" s="139">
        <v>21</v>
      </c>
      <c r="BO185" s="138">
        <v>3</v>
      </c>
      <c r="BP185" s="138">
        <v>31</v>
      </c>
      <c r="BQ185" s="139">
        <v>14</v>
      </c>
      <c r="BR185" s="139">
        <v>21</v>
      </c>
      <c r="BS185" s="139">
        <v>58</v>
      </c>
      <c r="BT185" s="139">
        <v>115</v>
      </c>
      <c r="BU185" s="139">
        <v>86</v>
      </c>
      <c r="BV185" s="139">
        <v>77</v>
      </c>
      <c r="BW185" s="139">
        <v>110</v>
      </c>
      <c r="BX185" s="139">
        <v>145</v>
      </c>
      <c r="BY185" s="139">
        <v>148</v>
      </c>
      <c r="BZ185" s="139">
        <v>115</v>
      </c>
    </row>
    <row r="186" spans="2:78">
      <c r="C186" s="316"/>
      <c r="D186" s="316"/>
      <c r="E186" s="316"/>
      <c r="S186" s="93"/>
      <c r="T186" s="131"/>
      <c r="U186" s="131"/>
      <c r="W186" s="316"/>
      <c r="X186" s="316"/>
      <c r="Y186" s="316"/>
      <c r="Z186" s="316"/>
      <c r="AA186" s="316"/>
      <c r="AB186" s="316"/>
      <c r="AC186" s="316"/>
      <c r="AD186" s="316"/>
      <c r="AE186" s="316"/>
      <c r="AF186" s="316"/>
      <c r="AG186" s="316"/>
      <c r="AH186" s="316"/>
      <c r="AI186" s="316"/>
      <c r="AJ186" s="316"/>
      <c r="AK186" s="261"/>
      <c r="AL186" s="316"/>
      <c r="AM186" s="316"/>
      <c r="AN186" s="316"/>
      <c r="AO186" s="316"/>
      <c r="AP186" s="184"/>
      <c r="AR186" s="316"/>
      <c r="AS186" s="316"/>
      <c r="AT186" s="316"/>
      <c r="AY186" s="134"/>
      <c r="AZ186" s="134"/>
      <c r="BA186" s="134"/>
      <c r="BB186" s="134"/>
      <c r="BC186" s="135"/>
      <c r="BD186" s="135"/>
      <c r="BE186" s="135"/>
      <c r="BF186" s="135"/>
      <c r="BK186" s="316"/>
      <c r="BL186" s="316"/>
      <c r="BM186" s="316"/>
      <c r="BN186" s="316"/>
      <c r="BO186" s="316"/>
      <c r="BP186" s="316"/>
      <c r="BQ186" s="316"/>
      <c r="BR186" s="316"/>
      <c r="BS186" s="316"/>
      <c r="BT186" s="316"/>
      <c r="BU186" s="316"/>
      <c r="BV186" s="316"/>
      <c r="BW186" s="316"/>
      <c r="BX186" s="316"/>
      <c r="BY186" s="261"/>
      <c r="BZ186" s="261"/>
    </row>
    <row r="187" spans="2:78">
      <c r="B187" s="124" t="s">
        <v>28</v>
      </c>
      <c r="C187" s="125" t="s">
        <v>124</v>
      </c>
      <c r="D187" s="125" t="s">
        <v>123</v>
      </c>
      <c r="E187" s="125" t="s">
        <v>122</v>
      </c>
      <c r="F187" s="124" t="s">
        <v>49</v>
      </c>
      <c r="G187" s="124" t="s">
        <v>48</v>
      </c>
      <c r="H187" s="124" t="s">
        <v>47</v>
      </c>
      <c r="I187" s="124" t="s">
        <v>46</v>
      </c>
      <c r="J187" s="124" t="s">
        <v>45</v>
      </c>
      <c r="K187" s="124" t="s">
        <v>44</v>
      </c>
      <c r="L187" s="124" t="s">
        <v>43</v>
      </c>
      <c r="M187" s="124" t="s">
        <v>96</v>
      </c>
      <c r="N187" s="124" t="s">
        <v>69</v>
      </c>
      <c r="O187" s="124" t="s">
        <v>77</v>
      </c>
      <c r="P187" s="124" t="s">
        <v>149</v>
      </c>
      <c r="Q187" s="124" t="str">
        <f>Q164</f>
        <v>2018-19</v>
      </c>
      <c r="R187" s="126"/>
      <c r="S187" s="87" t="s">
        <v>112</v>
      </c>
      <c r="T187" s="131"/>
      <c r="U187" s="131"/>
      <c r="W187" s="128" t="s">
        <v>28</v>
      </c>
      <c r="X187" s="128" t="s">
        <v>124</v>
      </c>
      <c r="Y187" s="128" t="s">
        <v>123</v>
      </c>
      <c r="Z187" s="128" t="s">
        <v>122</v>
      </c>
      <c r="AA187" s="128" t="s">
        <v>49</v>
      </c>
      <c r="AB187" s="128" t="s">
        <v>48</v>
      </c>
      <c r="AC187" s="128" t="s">
        <v>47</v>
      </c>
      <c r="AD187" s="128" t="s">
        <v>46</v>
      </c>
      <c r="AE187" s="128" t="s">
        <v>45</v>
      </c>
      <c r="AF187" s="128" t="s">
        <v>44</v>
      </c>
      <c r="AG187" s="128" t="s">
        <v>43</v>
      </c>
      <c r="AH187" s="128" t="s">
        <v>96</v>
      </c>
      <c r="AI187" s="128" t="s">
        <v>69</v>
      </c>
      <c r="AJ187" s="128" t="s">
        <v>77</v>
      </c>
      <c r="AK187" s="128" t="s">
        <v>149</v>
      </c>
      <c r="AL187" s="128" t="str">
        <f>AL164</f>
        <v>2018-19</v>
      </c>
      <c r="AM187" s="125"/>
      <c r="AN187" s="316"/>
      <c r="AO187" s="316"/>
      <c r="AP187" s="184"/>
      <c r="AQ187" s="125" t="s">
        <v>28</v>
      </c>
      <c r="AR187" s="125" t="s">
        <v>124</v>
      </c>
      <c r="AS187" s="125" t="s">
        <v>123</v>
      </c>
      <c r="AT187" s="125" t="s">
        <v>122</v>
      </c>
      <c r="AU187" s="125" t="s">
        <v>49</v>
      </c>
      <c r="AV187" s="125" t="s">
        <v>48</v>
      </c>
      <c r="AW187" s="125" t="s">
        <v>47</v>
      </c>
      <c r="AX187" s="125" t="s">
        <v>46</v>
      </c>
      <c r="AY187" s="125" t="s">
        <v>45</v>
      </c>
      <c r="AZ187" s="125" t="s">
        <v>44</v>
      </c>
      <c r="BA187" s="125" t="s">
        <v>43</v>
      </c>
      <c r="BB187" s="125" t="s">
        <v>96</v>
      </c>
      <c r="BC187" s="128" t="s">
        <v>69</v>
      </c>
      <c r="BD187" s="128" t="s">
        <v>77</v>
      </c>
      <c r="BE187" s="128" t="s">
        <v>149</v>
      </c>
      <c r="BF187" s="128" t="str">
        <f>BF164</f>
        <v>2018-19</v>
      </c>
      <c r="BK187" s="125" t="s">
        <v>28</v>
      </c>
      <c r="BL187" s="125" t="s">
        <v>124</v>
      </c>
      <c r="BM187" s="125" t="s">
        <v>123</v>
      </c>
      <c r="BN187" s="125" t="s">
        <v>122</v>
      </c>
      <c r="BO187" s="125" t="s">
        <v>49</v>
      </c>
      <c r="BP187" s="125" t="s">
        <v>48</v>
      </c>
      <c r="BQ187" s="125" t="s">
        <v>47</v>
      </c>
      <c r="BR187" s="125" t="s">
        <v>46</v>
      </c>
      <c r="BS187" s="125" t="s">
        <v>45</v>
      </c>
      <c r="BT187" s="125" t="s">
        <v>44</v>
      </c>
      <c r="BU187" s="125" t="s">
        <v>43</v>
      </c>
      <c r="BV187" s="125" t="s">
        <v>96</v>
      </c>
      <c r="BW187" s="125" t="s">
        <v>69</v>
      </c>
      <c r="BX187" s="125" t="s">
        <v>77</v>
      </c>
      <c r="BY187" s="125" t="s">
        <v>149</v>
      </c>
      <c r="BZ187" s="125" t="str">
        <f>BZ3</f>
        <v>2018-19</v>
      </c>
    </row>
    <row r="188" spans="2:78">
      <c r="B188" s="129" t="s">
        <v>33</v>
      </c>
      <c r="C188" s="130">
        <f t="shared" ref="C188:Q190" si="43">X188+AR188*$U$6+AR195*$U$8+AR202*$U$10</f>
        <v>5014.7999999999993</v>
      </c>
      <c r="D188" s="130">
        <f t="shared" si="43"/>
        <v>5453.4</v>
      </c>
      <c r="E188" s="130">
        <f t="shared" si="43"/>
        <v>5681.8</v>
      </c>
      <c r="F188" s="130">
        <f t="shared" si="43"/>
        <v>6057.6</v>
      </c>
      <c r="G188" s="130">
        <f t="shared" si="43"/>
        <v>6624.2</v>
      </c>
      <c r="H188" s="130">
        <f t="shared" si="43"/>
        <v>7986.6</v>
      </c>
      <c r="I188" s="130">
        <f t="shared" si="43"/>
        <v>5282.2</v>
      </c>
      <c r="J188" s="130">
        <f t="shared" si="43"/>
        <v>5295.4000000000005</v>
      </c>
      <c r="K188" s="130">
        <f t="shared" si="43"/>
        <v>4868.2</v>
      </c>
      <c r="L188" s="130">
        <f t="shared" si="43"/>
        <v>4853.7999999999993</v>
      </c>
      <c r="M188" s="130">
        <f t="shared" si="43"/>
        <v>4405.5999999999995</v>
      </c>
      <c r="N188" s="130">
        <f t="shared" si="43"/>
        <v>4617</v>
      </c>
      <c r="O188" s="130">
        <f t="shared" si="43"/>
        <v>4442.3999999999996</v>
      </c>
      <c r="P188" s="130">
        <f t="shared" si="43"/>
        <v>5156.2</v>
      </c>
      <c r="Q188" s="130">
        <f t="shared" si="43"/>
        <v>4769.6000000000004</v>
      </c>
      <c r="R188" s="131"/>
      <c r="S188" s="338">
        <v>977.71079318534191</v>
      </c>
      <c r="T188" s="131"/>
      <c r="U188" s="131"/>
      <c r="W188" s="129" t="s">
        <v>33</v>
      </c>
      <c r="X188" s="132">
        <v>2806</v>
      </c>
      <c r="Y188" s="132">
        <v>3039</v>
      </c>
      <c r="Z188" s="132">
        <v>3195</v>
      </c>
      <c r="AA188" s="132">
        <v>3423</v>
      </c>
      <c r="AB188" s="132">
        <v>3689</v>
      </c>
      <c r="AC188" s="132">
        <v>4389</v>
      </c>
      <c r="AD188" s="132">
        <v>2943</v>
      </c>
      <c r="AE188" s="132">
        <v>3001</v>
      </c>
      <c r="AF188" s="132">
        <v>2823</v>
      </c>
      <c r="AG188" s="132">
        <v>2798</v>
      </c>
      <c r="AH188" s="132">
        <v>2549</v>
      </c>
      <c r="AI188" s="132">
        <v>2673</v>
      </c>
      <c r="AJ188" s="132">
        <v>2590</v>
      </c>
      <c r="AK188" s="132">
        <v>2986</v>
      </c>
      <c r="AL188" s="132">
        <v>2812</v>
      </c>
      <c r="AM188" s="132"/>
      <c r="AN188" s="316"/>
      <c r="AO188" s="316"/>
      <c r="AP188" s="502" t="s">
        <v>99</v>
      </c>
      <c r="AQ188" s="368" t="s">
        <v>33</v>
      </c>
      <c r="AR188" s="134">
        <v>1023</v>
      </c>
      <c r="AS188" s="134">
        <v>1110</v>
      </c>
      <c r="AT188" s="134">
        <v>1182</v>
      </c>
      <c r="AU188" s="134">
        <v>1341</v>
      </c>
      <c r="AV188" s="134">
        <v>1394</v>
      </c>
      <c r="AW188" s="134">
        <v>1407</v>
      </c>
      <c r="AX188" s="134">
        <v>869</v>
      </c>
      <c r="AY188" s="134">
        <v>1002</v>
      </c>
      <c r="AZ188" s="134">
        <v>978</v>
      </c>
      <c r="BA188" s="134">
        <v>1003</v>
      </c>
      <c r="BB188" s="134">
        <v>943</v>
      </c>
      <c r="BC188" s="134">
        <v>967</v>
      </c>
      <c r="BD188" s="134">
        <v>965</v>
      </c>
      <c r="BE188" s="134">
        <v>1055</v>
      </c>
      <c r="BF188" s="134">
        <v>991</v>
      </c>
      <c r="BJ188" s="503" t="s">
        <v>51</v>
      </c>
      <c r="BK188" s="133" t="s">
        <v>33</v>
      </c>
      <c r="BL188" s="134">
        <v>579</v>
      </c>
      <c r="BM188" s="134">
        <v>662</v>
      </c>
      <c r="BN188" s="134">
        <v>661</v>
      </c>
      <c r="BO188" s="134">
        <v>603</v>
      </c>
      <c r="BP188" s="134">
        <v>709</v>
      </c>
      <c r="BQ188" s="134">
        <v>1049</v>
      </c>
      <c r="BR188" s="134">
        <v>791</v>
      </c>
      <c r="BS188" s="134">
        <v>697</v>
      </c>
      <c r="BT188" s="134">
        <v>596</v>
      </c>
      <c r="BU188" s="134">
        <v>506</v>
      </c>
      <c r="BV188" s="134">
        <v>378</v>
      </c>
      <c r="BW188" s="134">
        <v>358</v>
      </c>
      <c r="BX188" s="134">
        <v>303</v>
      </c>
      <c r="BY188" s="134">
        <v>612</v>
      </c>
      <c r="BZ188" s="134">
        <v>506</v>
      </c>
    </row>
    <row r="189" spans="2:78">
      <c r="B189" s="129" t="s">
        <v>9</v>
      </c>
      <c r="C189" s="131">
        <f t="shared" si="43"/>
        <v>3623</v>
      </c>
      <c r="D189" s="131">
        <f t="shared" si="43"/>
        <v>3680.2</v>
      </c>
      <c r="E189" s="131">
        <f t="shared" si="43"/>
        <v>4004.4</v>
      </c>
      <c r="F189" s="131">
        <f t="shared" si="43"/>
        <v>4024</v>
      </c>
      <c r="G189" s="131">
        <f t="shared" si="43"/>
        <v>4546.3999999999996</v>
      </c>
      <c r="H189" s="131">
        <f t="shared" si="43"/>
        <v>5195.2</v>
      </c>
      <c r="I189" s="131">
        <f t="shared" si="43"/>
        <v>4557.4000000000005</v>
      </c>
      <c r="J189" s="131">
        <f t="shared" si="43"/>
        <v>4300.2</v>
      </c>
      <c r="K189" s="131">
        <f t="shared" si="43"/>
        <v>4170.6000000000004</v>
      </c>
      <c r="L189" s="131">
        <f t="shared" si="43"/>
        <v>4077.4</v>
      </c>
      <c r="M189" s="131">
        <f t="shared" si="43"/>
        <v>3969</v>
      </c>
      <c r="N189" s="131">
        <f t="shared" si="43"/>
        <v>4149.3999999999996</v>
      </c>
      <c r="O189" s="131">
        <f t="shared" si="43"/>
        <v>3969.6</v>
      </c>
      <c r="P189" s="131">
        <f t="shared" si="43"/>
        <v>4561</v>
      </c>
      <c r="Q189" s="131">
        <f t="shared" si="43"/>
        <v>4639.3999999999996</v>
      </c>
      <c r="R189" s="131"/>
      <c r="S189" s="338">
        <v>465.28865353789212</v>
      </c>
      <c r="T189" s="131"/>
      <c r="U189" s="131"/>
      <c r="W189" s="129" t="s">
        <v>9</v>
      </c>
      <c r="X189" s="132">
        <v>2016</v>
      </c>
      <c r="Y189" s="132">
        <v>2064</v>
      </c>
      <c r="Z189" s="132">
        <v>2228</v>
      </c>
      <c r="AA189" s="132">
        <v>2262</v>
      </c>
      <c r="AB189" s="132">
        <v>2513</v>
      </c>
      <c r="AC189" s="132">
        <v>2847</v>
      </c>
      <c r="AD189" s="132">
        <v>2490</v>
      </c>
      <c r="AE189" s="132">
        <v>2350</v>
      </c>
      <c r="AF189" s="132">
        <v>2346</v>
      </c>
      <c r="AG189" s="132">
        <v>2316</v>
      </c>
      <c r="AH189" s="132">
        <v>2297</v>
      </c>
      <c r="AI189" s="132">
        <v>2409</v>
      </c>
      <c r="AJ189" s="132">
        <v>2315</v>
      </c>
      <c r="AK189" s="132">
        <v>2666</v>
      </c>
      <c r="AL189" s="132">
        <v>2724</v>
      </c>
      <c r="AM189" s="132"/>
      <c r="AN189" s="316"/>
      <c r="AO189" s="316"/>
      <c r="AP189" s="500"/>
      <c r="AQ189" s="129" t="s">
        <v>9</v>
      </c>
      <c r="AR189" s="135">
        <v>725</v>
      </c>
      <c r="AS189" s="135">
        <v>750</v>
      </c>
      <c r="AT189" s="135">
        <v>831</v>
      </c>
      <c r="AU189" s="135">
        <v>858</v>
      </c>
      <c r="AV189" s="135">
        <v>945</v>
      </c>
      <c r="AW189" s="135">
        <v>946</v>
      </c>
      <c r="AX189" s="135">
        <v>771</v>
      </c>
      <c r="AY189" s="135">
        <v>754</v>
      </c>
      <c r="AZ189" s="135">
        <v>812</v>
      </c>
      <c r="BA189" s="135">
        <v>818</v>
      </c>
      <c r="BB189" s="135">
        <v>830</v>
      </c>
      <c r="BC189" s="135">
        <v>878</v>
      </c>
      <c r="BD189" s="135">
        <v>883</v>
      </c>
      <c r="BE189" s="135">
        <v>949</v>
      </c>
      <c r="BF189" s="135">
        <v>930</v>
      </c>
      <c r="BJ189" s="504"/>
      <c r="BK189" s="136" t="s">
        <v>9</v>
      </c>
      <c r="BL189" s="135">
        <v>511</v>
      </c>
      <c r="BM189" s="135">
        <v>462</v>
      </c>
      <c r="BN189" s="135">
        <v>541</v>
      </c>
      <c r="BO189" s="135">
        <v>534</v>
      </c>
      <c r="BP189" s="135">
        <v>592</v>
      </c>
      <c r="BQ189" s="135">
        <v>775</v>
      </c>
      <c r="BR189" s="135">
        <v>819</v>
      </c>
      <c r="BS189" s="135">
        <v>700</v>
      </c>
      <c r="BT189" s="135">
        <v>610</v>
      </c>
      <c r="BU189" s="135">
        <v>541</v>
      </c>
      <c r="BV189" s="135">
        <v>473</v>
      </c>
      <c r="BW189" s="135">
        <v>402</v>
      </c>
      <c r="BX189" s="135">
        <v>350</v>
      </c>
      <c r="BY189" s="135">
        <v>535</v>
      </c>
      <c r="BZ189" s="135">
        <v>623</v>
      </c>
    </row>
    <row r="190" spans="2:78" ht="18" customHeight="1">
      <c r="B190" s="129" t="s">
        <v>34</v>
      </c>
      <c r="C190" s="131">
        <f t="shared" si="43"/>
        <v>3622.2000000000003</v>
      </c>
      <c r="D190" s="131">
        <f t="shared" si="43"/>
        <v>2891.2</v>
      </c>
      <c r="E190" s="131">
        <f t="shared" si="43"/>
        <v>3134.6000000000004</v>
      </c>
      <c r="F190" s="131">
        <f t="shared" si="43"/>
        <v>3310.8</v>
      </c>
      <c r="G190" s="131">
        <f t="shared" si="43"/>
        <v>3367.8</v>
      </c>
      <c r="H190" s="131">
        <f t="shared" si="43"/>
        <v>3922.3999999999996</v>
      </c>
      <c r="I190" s="131">
        <f t="shared" si="43"/>
        <v>3880.6</v>
      </c>
      <c r="J190" s="131">
        <f t="shared" si="43"/>
        <v>3726.6</v>
      </c>
      <c r="K190" s="131">
        <f t="shared" si="43"/>
        <v>3563.8</v>
      </c>
      <c r="L190" s="131">
        <f t="shared" si="43"/>
        <v>3398.2000000000003</v>
      </c>
      <c r="M190" s="131">
        <f t="shared" si="43"/>
        <v>3361.2</v>
      </c>
      <c r="N190" s="131">
        <f t="shared" si="43"/>
        <v>3365.8</v>
      </c>
      <c r="O190" s="131">
        <f t="shared" si="43"/>
        <v>3276.8</v>
      </c>
      <c r="P190" s="131">
        <f t="shared" si="43"/>
        <v>3611</v>
      </c>
      <c r="Q190" s="131">
        <f t="shared" si="43"/>
        <v>3849.6</v>
      </c>
      <c r="R190" s="131"/>
      <c r="S190" s="338">
        <v>327.57819829774991</v>
      </c>
      <c r="T190" s="131"/>
      <c r="U190" s="131"/>
      <c r="W190" s="129" t="s">
        <v>34</v>
      </c>
      <c r="X190" s="132">
        <v>2024</v>
      </c>
      <c r="Y190" s="132">
        <v>1595</v>
      </c>
      <c r="Z190" s="132">
        <v>1724</v>
      </c>
      <c r="AA190" s="132">
        <v>1820</v>
      </c>
      <c r="AB190" s="132">
        <v>1842</v>
      </c>
      <c r="AC190" s="132">
        <v>2137</v>
      </c>
      <c r="AD190" s="132">
        <v>2092</v>
      </c>
      <c r="AE190" s="132">
        <v>2012</v>
      </c>
      <c r="AF190" s="132">
        <v>1947</v>
      </c>
      <c r="AG190" s="132">
        <v>1870</v>
      </c>
      <c r="AH190" s="132">
        <v>1915</v>
      </c>
      <c r="AI190" s="132">
        <v>1908</v>
      </c>
      <c r="AJ190" s="132">
        <v>1884</v>
      </c>
      <c r="AK190" s="132">
        <v>2057</v>
      </c>
      <c r="AL190" s="132">
        <v>2199</v>
      </c>
      <c r="AM190" s="132"/>
      <c r="AN190" s="316"/>
      <c r="AO190" s="316"/>
      <c r="AP190" s="500"/>
      <c r="AQ190" s="129" t="s">
        <v>34</v>
      </c>
      <c r="AR190" s="135">
        <v>726</v>
      </c>
      <c r="AS190" s="135">
        <v>562</v>
      </c>
      <c r="AT190" s="135">
        <v>601</v>
      </c>
      <c r="AU190" s="135">
        <v>686</v>
      </c>
      <c r="AV190" s="135">
        <v>688</v>
      </c>
      <c r="AW190" s="135">
        <v>734</v>
      </c>
      <c r="AX190" s="135">
        <v>657</v>
      </c>
      <c r="AY190" s="135">
        <v>604</v>
      </c>
      <c r="AZ190" s="135">
        <v>605</v>
      </c>
      <c r="BA190" s="135">
        <v>668</v>
      </c>
      <c r="BB190" s="135">
        <v>665</v>
      </c>
      <c r="BC190" s="135">
        <v>683</v>
      </c>
      <c r="BD190" s="135">
        <v>698</v>
      </c>
      <c r="BE190" s="135">
        <v>733</v>
      </c>
      <c r="BF190" s="135">
        <v>744</v>
      </c>
      <c r="BJ190" s="504"/>
      <c r="BK190" s="136" t="s">
        <v>34</v>
      </c>
      <c r="BL190" s="135">
        <v>502</v>
      </c>
      <c r="BM190" s="135">
        <v>456</v>
      </c>
      <c r="BN190" s="135">
        <v>504</v>
      </c>
      <c r="BO190" s="135">
        <v>515</v>
      </c>
      <c r="BP190" s="135">
        <v>522</v>
      </c>
      <c r="BQ190" s="135">
        <v>671</v>
      </c>
      <c r="BR190" s="135">
        <v>787</v>
      </c>
      <c r="BS190" s="135">
        <v>727</v>
      </c>
      <c r="BT190" s="135">
        <v>640</v>
      </c>
      <c r="BU190" s="135">
        <v>545</v>
      </c>
      <c r="BV190" s="135">
        <v>478</v>
      </c>
      <c r="BW190" s="135">
        <v>426</v>
      </c>
      <c r="BX190" s="135">
        <v>356</v>
      </c>
      <c r="BY190" s="135">
        <v>500</v>
      </c>
      <c r="BZ190" s="135">
        <v>613</v>
      </c>
    </row>
    <row r="191" spans="2:78">
      <c r="B191" s="129" t="s">
        <v>35</v>
      </c>
      <c r="C191" s="131">
        <f t="shared" ref="C191:Q191" si="44">X191</f>
        <v>169</v>
      </c>
      <c r="D191" s="131">
        <f t="shared" si="44"/>
        <v>249</v>
      </c>
      <c r="E191" s="131">
        <f t="shared" si="44"/>
        <v>582</v>
      </c>
      <c r="F191" s="131">
        <f t="shared" si="44"/>
        <v>675</v>
      </c>
      <c r="G191" s="131">
        <f t="shared" si="44"/>
        <v>829</v>
      </c>
      <c r="H191" s="131">
        <f t="shared" si="44"/>
        <v>1164</v>
      </c>
      <c r="I191" s="131">
        <f t="shared" si="44"/>
        <v>1245</v>
      </c>
      <c r="J191" s="131">
        <f t="shared" si="44"/>
        <v>1525</v>
      </c>
      <c r="K191" s="131">
        <f t="shared" si="44"/>
        <v>1213</v>
      </c>
      <c r="L191" s="131">
        <f t="shared" si="44"/>
        <v>1577</v>
      </c>
      <c r="M191" s="131">
        <f t="shared" si="44"/>
        <v>1619</v>
      </c>
      <c r="N191" s="131">
        <f t="shared" si="44"/>
        <v>1743</v>
      </c>
      <c r="O191" s="131">
        <f t="shared" si="44"/>
        <v>1777</v>
      </c>
      <c r="P191" s="131">
        <f t="shared" si="44"/>
        <v>1819</v>
      </c>
      <c r="Q191" s="131">
        <f t="shared" si="44"/>
        <v>1838</v>
      </c>
      <c r="R191" s="131"/>
      <c r="S191" s="338">
        <v>499.48836044719019</v>
      </c>
      <c r="T191" s="131"/>
      <c r="U191" s="131"/>
      <c r="W191" s="129" t="s">
        <v>35</v>
      </c>
      <c r="X191" s="132">
        <v>169</v>
      </c>
      <c r="Y191" s="132">
        <v>249</v>
      </c>
      <c r="Z191" s="132">
        <v>582</v>
      </c>
      <c r="AA191" s="132">
        <v>675</v>
      </c>
      <c r="AB191" s="132">
        <v>829</v>
      </c>
      <c r="AC191" s="132">
        <v>1164</v>
      </c>
      <c r="AD191" s="132">
        <v>1245</v>
      </c>
      <c r="AE191" s="132">
        <v>1525</v>
      </c>
      <c r="AF191" s="132">
        <v>1213</v>
      </c>
      <c r="AG191" s="132">
        <v>1577</v>
      </c>
      <c r="AH191" s="132">
        <v>1619</v>
      </c>
      <c r="AI191" s="132">
        <v>1743</v>
      </c>
      <c r="AJ191" s="132">
        <v>1777</v>
      </c>
      <c r="AK191" s="132">
        <v>1819</v>
      </c>
      <c r="AL191" s="132">
        <v>1838</v>
      </c>
      <c r="AM191" s="132"/>
      <c r="AN191" s="316"/>
      <c r="AO191" s="316"/>
      <c r="AP191" s="500"/>
      <c r="AQ191" s="129" t="s">
        <v>36</v>
      </c>
      <c r="AR191" s="135">
        <v>231</v>
      </c>
      <c r="AS191" s="135">
        <v>202</v>
      </c>
      <c r="AT191" s="135">
        <v>218</v>
      </c>
      <c r="AU191" s="135">
        <v>230</v>
      </c>
      <c r="AV191" s="135">
        <v>217</v>
      </c>
      <c r="AW191" s="135">
        <v>260</v>
      </c>
      <c r="AX191" s="135">
        <v>320</v>
      </c>
      <c r="AY191" s="135">
        <v>322</v>
      </c>
      <c r="AZ191" s="135">
        <v>352</v>
      </c>
      <c r="BA191" s="135">
        <v>383</v>
      </c>
      <c r="BB191" s="135">
        <v>384</v>
      </c>
      <c r="BC191" s="135">
        <v>442</v>
      </c>
      <c r="BD191" s="135">
        <v>424</v>
      </c>
      <c r="BE191" s="135">
        <v>452</v>
      </c>
      <c r="BF191" s="135">
        <v>447</v>
      </c>
      <c r="BJ191" s="504"/>
      <c r="BK191" s="136" t="s">
        <v>36</v>
      </c>
      <c r="BL191" s="135">
        <v>361</v>
      </c>
      <c r="BM191" s="135">
        <v>332</v>
      </c>
      <c r="BN191" s="135">
        <v>313</v>
      </c>
      <c r="BO191" s="135">
        <v>316</v>
      </c>
      <c r="BP191" s="135">
        <v>326</v>
      </c>
      <c r="BQ191" s="135">
        <v>383</v>
      </c>
      <c r="BR191" s="135">
        <v>464</v>
      </c>
      <c r="BS191" s="135">
        <v>580</v>
      </c>
      <c r="BT191" s="135">
        <v>620</v>
      </c>
      <c r="BU191" s="135">
        <v>644</v>
      </c>
      <c r="BV191" s="135">
        <v>588</v>
      </c>
      <c r="BW191" s="135">
        <v>570</v>
      </c>
      <c r="BX191" s="135">
        <v>510</v>
      </c>
      <c r="BY191" s="135">
        <v>467</v>
      </c>
      <c r="BZ191" s="135">
        <v>522</v>
      </c>
    </row>
    <row r="192" spans="2:78">
      <c r="B192" s="129" t="s">
        <v>36</v>
      </c>
      <c r="C192" s="131">
        <f t="shared" ref="C192:Q192" si="45">X192+$U$13*X193+$U$6*(AR191+$U$13*AR192)+$U$8*(AR198+$U$13*AR199)+$U$10*(AR205+$U$13*AR206)</f>
        <v>1244.3999999999999</v>
      </c>
      <c r="D192" s="131">
        <f t="shared" si="45"/>
        <v>1199.8</v>
      </c>
      <c r="E192" s="131">
        <f t="shared" si="45"/>
        <v>1174.5999999999999</v>
      </c>
      <c r="F192" s="131">
        <f t="shared" si="45"/>
        <v>1225.2</v>
      </c>
      <c r="G192" s="131">
        <f t="shared" si="45"/>
        <v>1245</v>
      </c>
      <c r="H192" s="131">
        <f t="shared" si="45"/>
        <v>1492.8</v>
      </c>
      <c r="I192" s="131">
        <f t="shared" si="45"/>
        <v>1757.2</v>
      </c>
      <c r="J192" s="131">
        <f t="shared" si="45"/>
        <v>2120</v>
      </c>
      <c r="K192" s="131">
        <f t="shared" si="45"/>
        <v>2370</v>
      </c>
      <c r="L192" s="131">
        <f t="shared" si="45"/>
        <v>2434</v>
      </c>
      <c r="M192" s="131">
        <f t="shared" si="45"/>
        <v>2425.1999999999998</v>
      </c>
      <c r="N192" s="131">
        <f t="shared" si="45"/>
        <v>2537.3000000000002</v>
      </c>
      <c r="O192" s="131">
        <f t="shared" si="45"/>
        <v>2543.8000000000002</v>
      </c>
      <c r="P192" s="131">
        <f t="shared" si="45"/>
        <v>2517</v>
      </c>
      <c r="Q192" s="131">
        <f t="shared" si="45"/>
        <v>2518.5</v>
      </c>
      <c r="R192" s="131"/>
      <c r="S192" s="338">
        <v>501.77446062283104</v>
      </c>
      <c r="T192" s="131"/>
      <c r="W192" s="129" t="s">
        <v>36</v>
      </c>
      <c r="X192" s="132">
        <v>672</v>
      </c>
      <c r="Y192" s="132">
        <v>645</v>
      </c>
      <c r="Z192" s="132">
        <v>635</v>
      </c>
      <c r="AA192" s="132">
        <v>652</v>
      </c>
      <c r="AB192" s="132">
        <v>670</v>
      </c>
      <c r="AC192" s="132">
        <v>794</v>
      </c>
      <c r="AD192" s="132">
        <v>932</v>
      </c>
      <c r="AE192" s="132">
        <v>1101</v>
      </c>
      <c r="AF192" s="132">
        <v>1258</v>
      </c>
      <c r="AG192" s="132">
        <v>1286</v>
      </c>
      <c r="AH192" s="132">
        <v>1290</v>
      </c>
      <c r="AI192" s="132">
        <v>1296</v>
      </c>
      <c r="AJ192" s="132">
        <v>1322</v>
      </c>
      <c r="AK192" s="132">
        <v>1312</v>
      </c>
      <c r="AL192" s="132">
        <v>1336</v>
      </c>
      <c r="AM192" s="132"/>
      <c r="AN192" s="316"/>
      <c r="AO192" s="316"/>
      <c r="AP192" s="500"/>
      <c r="AQ192" s="129" t="s">
        <v>150</v>
      </c>
      <c r="AR192" s="132">
        <v>0</v>
      </c>
      <c r="AS192" s="132">
        <v>0</v>
      </c>
      <c r="AT192" s="132">
        <v>0</v>
      </c>
      <c r="AU192" s="132">
        <v>0</v>
      </c>
      <c r="AV192" s="132">
        <v>0</v>
      </c>
      <c r="AW192" s="132">
        <v>0</v>
      </c>
      <c r="AX192" s="132">
        <v>0</v>
      </c>
      <c r="AY192" s="132">
        <v>0</v>
      </c>
      <c r="AZ192" s="132">
        <v>0</v>
      </c>
      <c r="BA192" s="135">
        <v>0</v>
      </c>
      <c r="BB192" s="135">
        <v>0</v>
      </c>
      <c r="BC192" s="135">
        <v>42</v>
      </c>
      <c r="BD192" s="135">
        <v>49</v>
      </c>
      <c r="BE192" s="135">
        <v>50</v>
      </c>
      <c r="BF192" s="135">
        <v>44</v>
      </c>
      <c r="BJ192" s="504"/>
      <c r="BK192" s="129" t="s">
        <v>150</v>
      </c>
      <c r="BL192" s="132">
        <v>0</v>
      </c>
      <c r="BM192" s="132">
        <v>0</v>
      </c>
      <c r="BN192" s="132">
        <v>0</v>
      </c>
      <c r="BO192" s="132">
        <v>0</v>
      </c>
      <c r="BP192" s="132">
        <v>0</v>
      </c>
      <c r="BQ192" s="132">
        <v>0</v>
      </c>
      <c r="BR192" s="132">
        <v>0</v>
      </c>
      <c r="BS192" s="132">
        <v>0</v>
      </c>
      <c r="BT192" s="132">
        <v>0</v>
      </c>
      <c r="BU192" s="135">
        <v>0</v>
      </c>
      <c r="BV192" s="135">
        <v>0</v>
      </c>
      <c r="BW192" s="135">
        <v>49</v>
      </c>
      <c r="BX192" s="135">
        <v>46</v>
      </c>
      <c r="BY192" s="135">
        <v>39</v>
      </c>
      <c r="BZ192" s="135">
        <v>25</v>
      </c>
    </row>
    <row r="193" spans="2:78">
      <c r="B193" s="129" t="s">
        <v>37</v>
      </c>
      <c r="C193" s="131">
        <f t="shared" ref="C193:Q194" si="46">X194+AR193*$U$6+AR200*$U$8+AR207*$U$10</f>
        <v>0</v>
      </c>
      <c r="D193" s="131">
        <f t="shared" si="46"/>
        <v>0</v>
      </c>
      <c r="E193" s="131">
        <f t="shared" si="46"/>
        <v>0</v>
      </c>
      <c r="F193" s="131">
        <f t="shared" si="46"/>
        <v>0</v>
      </c>
      <c r="G193" s="131">
        <f t="shared" si="46"/>
        <v>0</v>
      </c>
      <c r="H193" s="131">
        <f t="shared" si="46"/>
        <v>0</v>
      </c>
      <c r="I193" s="131">
        <f t="shared" si="46"/>
        <v>0</v>
      </c>
      <c r="J193" s="131">
        <f t="shared" si="46"/>
        <v>0</v>
      </c>
      <c r="K193" s="131">
        <f t="shared" si="46"/>
        <v>0</v>
      </c>
      <c r="L193" s="131">
        <f t="shared" si="46"/>
        <v>0</v>
      </c>
      <c r="M193" s="131">
        <f t="shared" si="46"/>
        <v>6</v>
      </c>
      <c r="N193" s="131">
        <f t="shared" si="46"/>
        <v>40.799999999999997</v>
      </c>
      <c r="O193" s="131">
        <f t="shared" si="46"/>
        <v>35.6</v>
      </c>
      <c r="P193" s="131">
        <f t="shared" si="46"/>
        <v>46</v>
      </c>
      <c r="Q193" s="131">
        <f t="shared" si="46"/>
        <v>33.199999999999996</v>
      </c>
      <c r="R193" s="131"/>
      <c r="S193" s="338"/>
      <c r="T193" s="131"/>
      <c r="W193" s="129" t="s">
        <v>150</v>
      </c>
      <c r="X193" s="132">
        <v>0</v>
      </c>
      <c r="Y193" s="132">
        <v>0</v>
      </c>
      <c r="Z193" s="132">
        <v>0</v>
      </c>
      <c r="AA193" s="132">
        <v>0</v>
      </c>
      <c r="AB193" s="132">
        <v>0</v>
      </c>
      <c r="AC193" s="132">
        <v>0</v>
      </c>
      <c r="AD193" s="132">
        <v>0</v>
      </c>
      <c r="AE193" s="132">
        <v>0</v>
      </c>
      <c r="AF193" s="132">
        <v>0</v>
      </c>
      <c r="AG193" s="132">
        <v>0</v>
      </c>
      <c r="AH193" s="132">
        <v>0</v>
      </c>
      <c r="AI193" s="132">
        <v>135</v>
      </c>
      <c r="AJ193" s="132">
        <v>131</v>
      </c>
      <c r="AK193" s="132">
        <v>145</v>
      </c>
      <c r="AL193" s="132">
        <v>125</v>
      </c>
      <c r="AM193" s="132"/>
      <c r="AN193" s="316"/>
      <c r="AO193" s="316"/>
      <c r="AP193" s="500"/>
      <c r="AQ193" s="129" t="s">
        <v>37</v>
      </c>
      <c r="AR193" s="135">
        <v>0</v>
      </c>
      <c r="AS193" s="135">
        <v>0</v>
      </c>
      <c r="AT193" s="135">
        <v>0</v>
      </c>
      <c r="AU193" s="135">
        <v>0</v>
      </c>
      <c r="AV193" s="135">
        <v>0</v>
      </c>
      <c r="AW193" s="135">
        <v>0</v>
      </c>
      <c r="AX193" s="135">
        <v>0</v>
      </c>
      <c r="AY193" s="135">
        <v>0</v>
      </c>
      <c r="AZ193" s="135">
        <v>0</v>
      </c>
      <c r="BA193" s="135">
        <v>0</v>
      </c>
      <c r="BB193" s="135">
        <v>1</v>
      </c>
      <c r="BC193" s="135">
        <v>5</v>
      </c>
      <c r="BD193" s="135">
        <v>7</v>
      </c>
      <c r="BE193" s="135">
        <v>9</v>
      </c>
      <c r="BF193" s="135">
        <v>8</v>
      </c>
      <c r="BJ193" s="504"/>
      <c r="BK193" s="136" t="s">
        <v>37</v>
      </c>
      <c r="BL193" s="135">
        <v>0</v>
      </c>
      <c r="BM193" s="135">
        <v>0</v>
      </c>
      <c r="BN193" s="135">
        <v>0</v>
      </c>
      <c r="BO193" s="135">
        <v>0</v>
      </c>
      <c r="BP193" s="135">
        <v>0</v>
      </c>
      <c r="BQ193" s="135">
        <v>0</v>
      </c>
      <c r="BR193" s="135">
        <v>0</v>
      </c>
      <c r="BS193" s="135">
        <v>0</v>
      </c>
      <c r="BT193" s="135">
        <v>0</v>
      </c>
      <c r="BU193" s="135">
        <v>0</v>
      </c>
      <c r="BV193" s="135">
        <v>2</v>
      </c>
      <c r="BW193" s="135">
        <v>18</v>
      </c>
      <c r="BX193" s="135">
        <v>14</v>
      </c>
      <c r="BY193" s="135">
        <v>8</v>
      </c>
      <c r="BZ193" s="135">
        <v>7</v>
      </c>
    </row>
    <row r="194" spans="2:78">
      <c r="B194" s="129" t="s">
        <v>38</v>
      </c>
      <c r="C194" s="131">
        <f t="shared" si="46"/>
        <v>34.4</v>
      </c>
      <c r="D194" s="131">
        <f t="shared" si="46"/>
        <v>39.199999999999996</v>
      </c>
      <c r="E194" s="131">
        <f t="shared" si="46"/>
        <v>57</v>
      </c>
      <c r="F194" s="131">
        <f t="shared" si="46"/>
        <v>60.2</v>
      </c>
      <c r="G194" s="131">
        <f t="shared" si="46"/>
        <v>5.8</v>
      </c>
      <c r="H194" s="131">
        <f t="shared" si="46"/>
        <v>0</v>
      </c>
      <c r="I194" s="131">
        <f t="shared" si="46"/>
        <v>830</v>
      </c>
      <c r="J194" s="131">
        <f t="shared" si="46"/>
        <v>923</v>
      </c>
      <c r="K194" s="131">
        <f t="shared" si="46"/>
        <v>1006.8000000000001</v>
      </c>
      <c r="L194" s="131">
        <f t="shared" si="46"/>
        <v>798.4</v>
      </c>
      <c r="M194" s="131">
        <f t="shared" si="46"/>
        <v>1120.8</v>
      </c>
      <c r="N194" s="131">
        <f t="shared" si="46"/>
        <v>944.4</v>
      </c>
      <c r="O194" s="131">
        <f t="shared" si="46"/>
        <v>797</v>
      </c>
      <c r="P194" s="131">
        <f t="shared" si="46"/>
        <v>1269.4000000000001</v>
      </c>
      <c r="Q194" s="131">
        <f t="shared" si="46"/>
        <v>1074.2</v>
      </c>
      <c r="R194" s="131"/>
      <c r="S194" s="338">
        <v>445.63918090261717</v>
      </c>
      <c r="T194" s="131"/>
      <c r="W194" s="129" t="s">
        <v>37</v>
      </c>
      <c r="X194" s="132">
        <v>0</v>
      </c>
      <c r="Y194" s="132">
        <v>0</v>
      </c>
      <c r="Z194" s="132">
        <v>0</v>
      </c>
      <c r="AA194" s="132">
        <v>0</v>
      </c>
      <c r="AB194" s="132">
        <v>0</v>
      </c>
      <c r="AC194" s="132">
        <v>0</v>
      </c>
      <c r="AD194" s="132">
        <v>0</v>
      </c>
      <c r="AE194" s="132">
        <v>0</v>
      </c>
      <c r="AF194" s="132">
        <v>0</v>
      </c>
      <c r="AG194" s="132">
        <v>0</v>
      </c>
      <c r="AH194" s="132">
        <v>4</v>
      </c>
      <c r="AI194" s="132">
        <v>21</v>
      </c>
      <c r="AJ194" s="132">
        <v>18</v>
      </c>
      <c r="AK194" s="132">
        <v>26</v>
      </c>
      <c r="AL194" s="132">
        <v>17</v>
      </c>
      <c r="AM194" s="132"/>
      <c r="AN194" s="316"/>
      <c r="AO194" s="316"/>
      <c r="AP194" s="501"/>
      <c r="AQ194" s="140" t="s">
        <v>38</v>
      </c>
      <c r="AR194" s="138">
        <v>7</v>
      </c>
      <c r="AS194" s="138">
        <v>11</v>
      </c>
      <c r="AT194" s="139">
        <v>12</v>
      </c>
      <c r="AU194" s="138">
        <v>7</v>
      </c>
      <c r="AV194" s="138">
        <v>1</v>
      </c>
      <c r="AW194" s="139">
        <v>0</v>
      </c>
      <c r="AX194" s="139">
        <v>162</v>
      </c>
      <c r="AY194" s="139">
        <v>153</v>
      </c>
      <c r="AZ194" s="139">
        <v>159</v>
      </c>
      <c r="BA194" s="139">
        <v>138</v>
      </c>
      <c r="BB194" s="139">
        <v>193</v>
      </c>
      <c r="BC194" s="139">
        <v>163</v>
      </c>
      <c r="BD194" s="139">
        <v>145</v>
      </c>
      <c r="BE194" s="139">
        <v>225</v>
      </c>
      <c r="BF194" s="139">
        <v>188</v>
      </c>
      <c r="BJ194" s="504"/>
      <c r="BK194" s="137" t="s">
        <v>38</v>
      </c>
      <c r="BL194" s="138">
        <v>10</v>
      </c>
      <c r="BM194" s="138">
        <v>12</v>
      </c>
      <c r="BN194" s="139">
        <v>18</v>
      </c>
      <c r="BO194" s="138">
        <v>23</v>
      </c>
      <c r="BP194" s="138">
        <v>3</v>
      </c>
      <c r="BQ194" s="139">
        <v>0</v>
      </c>
      <c r="BR194" s="139">
        <v>290</v>
      </c>
      <c r="BS194" s="139">
        <v>313</v>
      </c>
      <c r="BT194" s="139">
        <v>304</v>
      </c>
      <c r="BU194" s="139">
        <v>233</v>
      </c>
      <c r="BV194" s="139">
        <v>351</v>
      </c>
      <c r="BW194" s="139">
        <v>254</v>
      </c>
      <c r="BX194" s="139">
        <v>206</v>
      </c>
      <c r="BY194" s="139">
        <v>368</v>
      </c>
      <c r="BZ194" s="139">
        <v>337</v>
      </c>
    </row>
    <row r="195" spans="2:78">
      <c r="B195" s="129" t="s">
        <v>39</v>
      </c>
      <c r="C195" s="131">
        <f t="shared" ref="C195:L198" si="47">X196</f>
        <v>0</v>
      </c>
      <c r="D195" s="131">
        <f t="shared" si="47"/>
        <v>0</v>
      </c>
      <c r="E195" s="131">
        <f t="shared" si="47"/>
        <v>0</v>
      </c>
      <c r="F195" s="131">
        <f t="shared" si="47"/>
        <v>168</v>
      </c>
      <c r="G195" s="131">
        <f t="shared" si="47"/>
        <v>190</v>
      </c>
      <c r="H195" s="131">
        <f t="shared" si="47"/>
        <v>156</v>
      </c>
      <c r="I195" s="131">
        <f t="shared" si="47"/>
        <v>189</v>
      </c>
      <c r="J195" s="131">
        <f t="shared" si="47"/>
        <v>395</v>
      </c>
      <c r="K195" s="131">
        <f t="shared" si="47"/>
        <v>219</v>
      </c>
      <c r="L195" s="131">
        <f t="shared" ref="L195" si="48">AG196</f>
        <v>230</v>
      </c>
      <c r="M195" s="131">
        <f t="shared" ref="M195" si="49">AH196</f>
        <v>284</v>
      </c>
      <c r="N195" s="131">
        <f t="shared" ref="N195:Q195" si="50">AI196</f>
        <v>309</v>
      </c>
      <c r="O195" s="131">
        <f t="shared" si="50"/>
        <v>338</v>
      </c>
      <c r="P195" s="131">
        <f t="shared" si="50"/>
        <v>372</v>
      </c>
      <c r="Q195" s="131">
        <f t="shared" si="50"/>
        <v>369</v>
      </c>
      <c r="R195" s="131"/>
      <c r="S195" s="340">
        <v>100.73042761558716</v>
      </c>
      <c r="T195" s="131"/>
      <c r="W195" s="129" t="s">
        <v>38</v>
      </c>
      <c r="X195" s="132">
        <v>18</v>
      </c>
      <c r="Y195" s="132">
        <v>21</v>
      </c>
      <c r="Z195" s="132">
        <v>30</v>
      </c>
      <c r="AA195" s="132">
        <v>30</v>
      </c>
      <c r="AB195" s="132">
        <v>3</v>
      </c>
      <c r="AC195" s="132">
        <v>0</v>
      </c>
      <c r="AD195" s="132">
        <v>435</v>
      </c>
      <c r="AE195" s="132">
        <v>493</v>
      </c>
      <c r="AF195" s="132">
        <v>524</v>
      </c>
      <c r="AG195" s="132">
        <v>421</v>
      </c>
      <c r="AH195" s="132">
        <v>583</v>
      </c>
      <c r="AI195" s="132">
        <v>501</v>
      </c>
      <c r="AJ195" s="132">
        <v>424</v>
      </c>
      <c r="AK195" s="132">
        <v>676</v>
      </c>
      <c r="AL195" s="132">
        <v>569</v>
      </c>
      <c r="AM195" s="132"/>
      <c r="AN195" s="316"/>
      <c r="AO195" s="316"/>
      <c r="AP195" s="500" t="s">
        <v>100</v>
      </c>
      <c r="AQ195" s="368" t="s">
        <v>33</v>
      </c>
      <c r="AR195" s="134">
        <v>1046</v>
      </c>
      <c r="AS195" s="134">
        <v>1122</v>
      </c>
      <c r="AT195" s="134">
        <v>1144</v>
      </c>
      <c r="AU195" s="134">
        <v>1221</v>
      </c>
      <c r="AV195" s="134">
        <v>1364</v>
      </c>
      <c r="AW195" s="134">
        <v>1686</v>
      </c>
      <c r="AX195" s="134">
        <v>1002</v>
      </c>
      <c r="AY195" s="134">
        <v>978</v>
      </c>
      <c r="AZ195" s="134">
        <v>832</v>
      </c>
      <c r="BA195" s="134">
        <v>885</v>
      </c>
      <c r="BB195" s="134">
        <v>831</v>
      </c>
      <c r="BC195" s="135">
        <v>898</v>
      </c>
      <c r="BD195" s="135">
        <v>874</v>
      </c>
      <c r="BE195" s="135">
        <v>905</v>
      </c>
      <c r="BF195" s="135">
        <v>806</v>
      </c>
      <c r="BJ195" s="502" t="s">
        <v>52</v>
      </c>
      <c r="BK195" s="133" t="s">
        <v>33</v>
      </c>
      <c r="BL195" s="134">
        <v>1604</v>
      </c>
      <c r="BM195" s="134">
        <v>1772</v>
      </c>
      <c r="BN195" s="134">
        <v>1823</v>
      </c>
      <c r="BO195" s="134">
        <v>1921</v>
      </c>
      <c r="BP195" s="134">
        <v>2218</v>
      </c>
      <c r="BQ195" s="134">
        <v>2747</v>
      </c>
      <c r="BR195" s="134">
        <v>1786</v>
      </c>
      <c r="BS195" s="134">
        <v>1765</v>
      </c>
      <c r="BT195" s="134">
        <v>1567</v>
      </c>
      <c r="BU195" s="134">
        <v>1566</v>
      </c>
      <c r="BV195" s="134">
        <v>1383</v>
      </c>
      <c r="BW195" s="134">
        <v>1492</v>
      </c>
      <c r="BX195" s="134">
        <v>1397</v>
      </c>
      <c r="BY195" s="134">
        <v>1583</v>
      </c>
      <c r="BZ195" s="134">
        <v>1433</v>
      </c>
    </row>
    <row r="196" spans="2:78" ht="18" customHeight="1">
      <c r="B196" s="129" t="s">
        <v>15</v>
      </c>
      <c r="C196" s="131">
        <f t="shared" si="47"/>
        <v>490</v>
      </c>
      <c r="D196" s="131">
        <f t="shared" si="47"/>
        <v>760</v>
      </c>
      <c r="E196" s="131">
        <f t="shared" si="47"/>
        <v>608</v>
      </c>
      <c r="F196" s="131">
        <f t="shared" si="47"/>
        <v>665</v>
      </c>
      <c r="G196" s="131">
        <f t="shared" si="47"/>
        <v>704</v>
      </c>
      <c r="H196" s="131">
        <f t="shared" si="47"/>
        <v>720</v>
      </c>
      <c r="I196" s="131">
        <f t="shared" si="47"/>
        <v>614</v>
      </c>
      <c r="J196" s="131">
        <f t="shared" si="47"/>
        <v>736</v>
      </c>
      <c r="K196" s="131">
        <f t="shared" si="47"/>
        <v>850</v>
      </c>
      <c r="L196" s="131">
        <f t="shared" si="47"/>
        <v>861</v>
      </c>
      <c r="M196" s="131">
        <f t="shared" ref="M196:Q198" si="51">AH197</f>
        <v>835</v>
      </c>
      <c r="N196" s="131">
        <f t="shared" si="51"/>
        <v>863</v>
      </c>
      <c r="O196" s="131">
        <f t="shared" si="51"/>
        <v>885</v>
      </c>
      <c r="P196" s="131">
        <f t="shared" si="51"/>
        <v>910</v>
      </c>
      <c r="Q196" s="131">
        <f t="shared" si="51"/>
        <v>951</v>
      </c>
      <c r="R196" s="131"/>
      <c r="S196" s="338">
        <v>112.99537846989811</v>
      </c>
      <c r="W196" s="129" t="s">
        <v>39</v>
      </c>
      <c r="X196" s="132"/>
      <c r="Y196" s="132"/>
      <c r="Z196" s="132"/>
      <c r="AA196" s="132">
        <v>168</v>
      </c>
      <c r="AB196" s="132">
        <v>190</v>
      </c>
      <c r="AC196" s="132">
        <v>156</v>
      </c>
      <c r="AD196" s="132">
        <v>189</v>
      </c>
      <c r="AE196" s="132">
        <v>395</v>
      </c>
      <c r="AF196" s="132">
        <v>219</v>
      </c>
      <c r="AG196" s="132">
        <v>230</v>
      </c>
      <c r="AH196" s="132">
        <v>284</v>
      </c>
      <c r="AI196" s="132">
        <v>309</v>
      </c>
      <c r="AJ196" s="132">
        <v>338</v>
      </c>
      <c r="AK196" s="132">
        <v>372</v>
      </c>
      <c r="AL196" s="132">
        <v>369</v>
      </c>
      <c r="AM196" s="132"/>
      <c r="AN196" s="316"/>
      <c r="AO196" s="316"/>
      <c r="AP196" s="500"/>
      <c r="AQ196" s="129" t="s">
        <v>9</v>
      </c>
      <c r="AR196" s="135">
        <v>739</v>
      </c>
      <c r="AS196" s="135">
        <v>709</v>
      </c>
      <c r="AT196" s="135">
        <v>790</v>
      </c>
      <c r="AU196" s="135">
        <v>736</v>
      </c>
      <c r="AV196" s="135">
        <v>897</v>
      </c>
      <c r="AW196" s="135">
        <v>1031</v>
      </c>
      <c r="AX196" s="135">
        <v>841</v>
      </c>
      <c r="AY196" s="135">
        <v>795</v>
      </c>
      <c r="AZ196" s="135">
        <v>719</v>
      </c>
      <c r="BA196" s="135">
        <v>705</v>
      </c>
      <c r="BB196" s="135">
        <v>684</v>
      </c>
      <c r="BC196" s="135">
        <v>762</v>
      </c>
      <c r="BD196" s="135">
        <v>713</v>
      </c>
      <c r="BE196" s="135">
        <v>777</v>
      </c>
      <c r="BF196" s="135">
        <v>749</v>
      </c>
      <c r="BJ196" s="500"/>
      <c r="BK196" s="136" t="s">
        <v>9</v>
      </c>
      <c r="BL196" s="135">
        <v>1139</v>
      </c>
      <c r="BM196" s="135">
        <v>1208</v>
      </c>
      <c r="BN196" s="135">
        <v>1293</v>
      </c>
      <c r="BO196" s="135">
        <v>1301</v>
      </c>
      <c r="BP196" s="135">
        <v>1557</v>
      </c>
      <c r="BQ196" s="135">
        <v>1806</v>
      </c>
      <c r="BR196" s="135">
        <v>1561</v>
      </c>
      <c r="BS196" s="135">
        <v>1524</v>
      </c>
      <c r="BT196" s="135">
        <v>1413</v>
      </c>
      <c r="BU196" s="135">
        <v>1382</v>
      </c>
      <c r="BV196" s="135">
        <v>1235</v>
      </c>
      <c r="BW196" s="135">
        <v>1313</v>
      </c>
      <c r="BX196" s="135">
        <v>1248</v>
      </c>
      <c r="BY196" s="135">
        <v>1427</v>
      </c>
      <c r="BZ196" s="135">
        <v>1423</v>
      </c>
    </row>
    <row r="197" spans="2:78">
      <c r="B197" s="129" t="s">
        <v>40</v>
      </c>
      <c r="C197" s="131">
        <f t="shared" si="47"/>
        <v>0</v>
      </c>
      <c r="D197" s="131">
        <f t="shared" si="47"/>
        <v>0</v>
      </c>
      <c r="E197" s="131">
        <f t="shared" si="47"/>
        <v>0</v>
      </c>
      <c r="F197" s="131">
        <f t="shared" si="47"/>
        <v>22230</v>
      </c>
      <c r="G197" s="131">
        <f t="shared" si="47"/>
        <v>19668</v>
      </c>
      <c r="H197" s="131">
        <f t="shared" si="47"/>
        <v>34325</v>
      </c>
      <c r="I197" s="131">
        <f t="shared" si="47"/>
        <v>62867</v>
      </c>
      <c r="J197" s="131">
        <f t="shared" si="47"/>
        <v>46118</v>
      </c>
      <c r="K197" s="131">
        <f t="shared" si="47"/>
        <v>45598</v>
      </c>
      <c r="L197" s="131">
        <f t="shared" si="47"/>
        <v>48273</v>
      </c>
      <c r="M197" s="131">
        <f t="shared" si="51"/>
        <v>49799</v>
      </c>
      <c r="N197" s="131">
        <f t="shared" si="51"/>
        <v>50016.149999999994</v>
      </c>
      <c r="O197" s="131">
        <f t="shared" si="51"/>
        <v>53090.499999999993</v>
      </c>
      <c r="P197" s="131">
        <f t="shared" si="51"/>
        <v>49117.8</v>
      </c>
      <c r="Q197" s="131">
        <f t="shared" si="51"/>
        <v>49851.98</v>
      </c>
      <c r="R197" s="131"/>
      <c r="S197" s="340">
        <v>15391.288630230014</v>
      </c>
      <c r="W197" s="129" t="s">
        <v>15</v>
      </c>
      <c r="X197" s="132">
        <v>490</v>
      </c>
      <c r="Y197" s="132">
        <v>760</v>
      </c>
      <c r="Z197" s="132">
        <v>608</v>
      </c>
      <c r="AA197" s="132">
        <v>665</v>
      </c>
      <c r="AB197" s="132">
        <v>704</v>
      </c>
      <c r="AC197" s="132">
        <v>720</v>
      </c>
      <c r="AD197" s="132">
        <v>614</v>
      </c>
      <c r="AE197" s="132">
        <v>736</v>
      </c>
      <c r="AF197" s="132">
        <v>850</v>
      </c>
      <c r="AG197" s="132">
        <v>861</v>
      </c>
      <c r="AH197" s="132">
        <v>835</v>
      </c>
      <c r="AI197" s="132">
        <v>863</v>
      </c>
      <c r="AJ197" s="132">
        <v>885</v>
      </c>
      <c r="AK197" s="132">
        <v>910</v>
      </c>
      <c r="AL197" s="132">
        <v>951</v>
      </c>
      <c r="AM197" s="132"/>
      <c r="AN197" s="316"/>
      <c r="AO197" s="316"/>
      <c r="AP197" s="500"/>
      <c r="AQ197" s="129" t="s">
        <v>34</v>
      </c>
      <c r="AR197" s="135">
        <v>709</v>
      </c>
      <c r="AS197" s="135">
        <v>555</v>
      </c>
      <c r="AT197" s="135">
        <v>631</v>
      </c>
      <c r="AU197" s="135">
        <v>642</v>
      </c>
      <c r="AV197" s="135">
        <v>637</v>
      </c>
      <c r="AW197" s="135">
        <v>747</v>
      </c>
      <c r="AX197" s="135">
        <v>699</v>
      </c>
      <c r="AY197" s="135">
        <v>671</v>
      </c>
      <c r="AZ197" s="135">
        <v>672</v>
      </c>
      <c r="BA197" s="135">
        <v>581</v>
      </c>
      <c r="BB197" s="135">
        <v>595</v>
      </c>
      <c r="BC197" s="135">
        <v>615</v>
      </c>
      <c r="BD197" s="135">
        <v>604</v>
      </c>
      <c r="BE197" s="135">
        <v>640</v>
      </c>
      <c r="BF197" s="135">
        <v>657</v>
      </c>
      <c r="BJ197" s="500"/>
      <c r="BK197" s="136" t="s">
        <v>34</v>
      </c>
      <c r="BL197" s="135">
        <v>1152</v>
      </c>
      <c r="BM197" s="135">
        <v>968</v>
      </c>
      <c r="BN197" s="135">
        <v>1036</v>
      </c>
      <c r="BO197" s="135">
        <v>1103</v>
      </c>
      <c r="BP197" s="135">
        <v>1162</v>
      </c>
      <c r="BQ197" s="135">
        <v>1383</v>
      </c>
      <c r="BR197" s="135">
        <v>1387</v>
      </c>
      <c r="BS197" s="135">
        <v>1326</v>
      </c>
      <c r="BT197" s="135">
        <v>1254</v>
      </c>
      <c r="BU197" s="135">
        <v>1221</v>
      </c>
      <c r="BV197" s="135">
        <v>1095</v>
      </c>
      <c r="BW197" s="135">
        <v>1133</v>
      </c>
      <c r="BX197" s="135">
        <v>1064</v>
      </c>
      <c r="BY197" s="135">
        <v>1172</v>
      </c>
      <c r="BZ197" s="135">
        <v>1209</v>
      </c>
    </row>
    <row r="198" spans="2:78">
      <c r="B198" s="140" t="s">
        <v>41</v>
      </c>
      <c r="C198" s="141">
        <f t="shared" si="47"/>
        <v>13.839785263649281</v>
      </c>
      <c r="D198" s="141">
        <f t="shared" si="47"/>
        <v>13.696400005662596</v>
      </c>
      <c r="E198" s="141">
        <f t="shared" si="47"/>
        <v>12.966416640575016</v>
      </c>
      <c r="F198" s="141">
        <f t="shared" si="47"/>
        <v>12.532998436578927</v>
      </c>
      <c r="G198" s="141">
        <f t="shared" si="47"/>
        <v>12.278333323152294</v>
      </c>
      <c r="H198" s="141">
        <f t="shared" si="47"/>
        <v>12.450214821086963</v>
      </c>
      <c r="I198" s="141">
        <f t="shared" si="47"/>
        <v>13.194467384277065</v>
      </c>
      <c r="J198" s="141">
        <f t="shared" si="47"/>
        <v>15.407723920456402</v>
      </c>
      <c r="K198" s="141">
        <f t="shared" si="47"/>
        <v>18.680024154350257</v>
      </c>
      <c r="L198" s="141">
        <f t="shared" si="47"/>
        <v>19.850784666838177</v>
      </c>
      <c r="M198" s="141">
        <f t="shared" si="51"/>
        <v>21.063940617267875</v>
      </c>
      <c r="N198" s="141">
        <f t="shared" si="51"/>
        <v>22.630807538698765</v>
      </c>
      <c r="O198" s="141">
        <f t="shared" si="51"/>
        <v>24.058678869558769</v>
      </c>
      <c r="P198" s="141">
        <f t="shared" si="51"/>
        <v>22.26788824745957</v>
      </c>
      <c r="Q198" s="141">
        <f t="shared" si="51"/>
        <v>22.216351108855672</v>
      </c>
      <c r="R198" s="142"/>
      <c r="S198" s="339">
        <v>2.6888839153098583</v>
      </c>
      <c r="W198" s="129" t="s">
        <v>40</v>
      </c>
      <c r="X198" s="132"/>
      <c r="Y198" s="132"/>
      <c r="Z198" s="132"/>
      <c r="AA198" s="132">
        <v>22230</v>
      </c>
      <c r="AB198" s="132">
        <v>19668</v>
      </c>
      <c r="AC198" s="132">
        <v>34325</v>
      </c>
      <c r="AD198" s="132">
        <v>62867</v>
      </c>
      <c r="AE198" s="132">
        <v>46118</v>
      </c>
      <c r="AF198" s="132">
        <v>45598</v>
      </c>
      <c r="AG198" s="132">
        <v>48273</v>
      </c>
      <c r="AH198" s="132">
        <v>49799</v>
      </c>
      <c r="AI198" s="132">
        <v>50016.149999999994</v>
      </c>
      <c r="AJ198" s="132">
        <v>53090.499999999993</v>
      </c>
      <c r="AK198" s="132">
        <v>49117.8</v>
      </c>
      <c r="AL198" s="132">
        <v>49851.98</v>
      </c>
      <c r="AM198" s="132"/>
      <c r="AN198" s="316"/>
      <c r="AO198" s="316"/>
      <c r="AP198" s="500"/>
      <c r="AQ198" s="129" t="s">
        <v>36</v>
      </c>
      <c r="AR198" s="135">
        <v>210</v>
      </c>
      <c r="AS198" s="135">
        <v>236</v>
      </c>
      <c r="AT198" s="135">
        <v>208</v>
      </c>
      <c r="AU198" s="135">
        <v>232</v>
      </c>
      <c r="AV198" s="135">
        <v>255</v>
      </c>
      <c r="AW198" s="135">
        <v>282</v>
      </c>
      <c r="AX198" s="135">
        <v>298</v>
      </c>
      <c r="AY198" s="135">
        <v>393</v>
      </c>
      <c r="AZ198" s="135">
        <v>432</v>
      </c>
      <c r="BA198" s="135">
        <v>430</v>
      </c>
      <c r="BB198" s="135">
        <v>456</v>
      </c>
      <c r="BC198" s="135">
        <v>422</v>
      </c>
      <c r="BD198" s="135">
        <v>456</v>
      </c>
      <c r="BE198" s="135">
        <v>442</v>
      </c>
      <c r="BF198" s="135">
        <v>454</v>
      </c>
      <c r="BJ198" s="500"/>
      <c r="BK198" s="136" t="s">
        <v>36</v>
      </c>
      <c r="BL198" s="135">
        <v>320</v>
      </c>
      <c r="BM198" s="135">
        <v>347</v>
      </c>
      <c r="BN198" s="135">
        <v>347</v>
      </c>
      <c r="BO198" s="135">
        <v>379</v>
      </c>
      <c r="BP198" s="135">
        <v>387</v>
      </c>
      <c r="BQ198" s="135">
        <v>495</v>
      </c>
      <c r="BR198" s="135">
        <v>602</v>
      </c>
      <c r="BS198" s="135">
        <v>778</v>
      </c>
      <c r="BT198" s="135">
        <v>852</v>
      </c>
      <c r="BU198" s="135">
        <v>909</v>
      </c>
      <c r="BV198" s="135">
        <v>876</v>
      </c>
      <c r="BW198" s="135">
        <v>865</v>
      </c>
      <c r="BX198" s="135">
        <v>863</v>
      </c>
      <c r="BY198" s="135">
        <v>833</v>
      </c>
      <c r="BZ198" s="135">
        <v>766</v>
      </c>
    </row>
    <row r="199" spans="2:78">
      <c r="C199" s="129"/>
      <c r="D199" s="129"/>
      <c r="E199" s="129"/>
      <c r="S199" s="93"/>
      <c r="W199" s="140" t="s">
        <v>41</v>
      </c>
      <c r="X199" s="143">
        <v>13.839785263649281</v>
      </c>
      <c r="Y199" s="143">
        <v>13.696400005662596</v>
      </c>
      <c r="Z199" s="143">
        <v>12.966416640575016</v>
      </c>
      <c r="AA199" s="143">
        <v>12.532998436578927</v>
      </c>
      <c r="AB199" s="143">
        <v>12.278333323152294</v>
      </c>
      <c r="AC199" s="143">
        <v>12.450214821086963</v>
      </c>
      <c r="AD199" s="143">
        <v>13.194467384277065</v>
      </c>
      <c r="AE199" s="143">
        <v>15.407723920456402</v>
      </c>
      <c r="AF199" s="143">
        <v>18.680024154350257</v>
      </c>
      <c r="AG199" s="143">
        <v>19.850784666838177</v>
      </c>
      <c r="AH199" s="143">
        <v>21.063940617267875</v>
      </c>
      <c r="AI199" s="143">
        <v>22.630807538698765</v>
      </c>
      <c r="AJ199" s="143">
        <f>(AJ192+AJ194+$U$13*AJ193)/CP12*100</f>
        <v>24.058678869558769</v>
      </c>
      <c r="AK199" s="143">
        <f>(AK192+AK194+$U$13*AK193)/CQ12*100</f>
        <v>22.26788824745957</v>
      </c>
      <c r="AL199" s="143">
        <f>(AL192+AL194+$U$13*AL193)/CR12*100</f>
        <v>22.216351108855672</v>
      </c>
      <c r="AM199" s="152"/>
      <c r="AN199" s="316"/>
      <c r="AO199" s="316"/>
      <c r="AP199" s="500"/>
      <c r="AQ199" s="129" t="s">
        <v>150</v>
      </c>
      <c r="AR199" s="132">
        <v>0</v>
      </c>
      <c r="AS199" s="132">
        <v>0</v>
      </c>
      <c r="AT199" s="132">
        <v>0</v>
      </c>
      <c r="AU199" s="132">
        <v>0</v>
      </c>
      <c r="AV199" s="132">
        <v>0</v>
      </c>
      <c r="AW199" s="132">
        <v>0</v>
      </c>
      <c r="AX199" s="132">
        <v>0</v>
      </c>
      <c r="AY199" s="132">
        <v>0</v>
      </c>
      <c r="AZ199" s="132">
        <v>0</v>
      </c>
      <c r="BA199" s="135">
        <v>0</v>
      </c>
      <c r="BB199" s="135">
        <v>0</v>
      </c>
      <c r="BC199" s="135">
        <v>44</v>
      </c>
      <c r="BD199" s="135">
        <v>47</v>
      </c>
      <c r="BE199" s="135">
        <v>55</v>
      </c>
      <c r="BF199" s="135">
        <v>38</v>
      </c>
      <c r="BJ199" s="500"/>
      <c r="BK199" s="129" t="s">
        <v>150</v>
      </c>
      <c r="BL199" s="132">
        <v>0</v>
      </c>
      <c r="BM199" s="132">
        <v>0</v>
      </c>
      <c r="BN199" s="132">
        <v>0</v>
      </c>
      <c r="BO199" s="132">
        <v>0</v>
      </c>
      <c r="BP199" s="132">
        <v>0</v>
      </c>
      <c r="BQ199" s="132">
        <v>0</v>
      </c>
      <c r="BR199" s="132">
        <v>0</v>
      </c>
      <c r="BS199" s="132">
        <v>0</v>
      </c>
      <c r="BT199" s="132">
        <v>0</v>
      </c>
      <c r="BU199" s="135">
        <v>0</v>
      </c>
      <c r="BV199" s="135">
        <v>0</v>
      </c>
      <c r="BW199" s="135">
        <v>89</v>
      </c>
      <c r="BX199" s="135">
        <v>86</v>
      </c>
      <c r="BY199" s="135">
        <v>89</v>
      </c>
      <c r="BZ199" s="135">
        <v>73</v>
      </c>
    </row>
    <row r="200" spans="2:78">
      <c r="C200" s="129"/>
      <c r="D200" s="129"/>
      <c r="E200" s="129"/>
      <c r="S200" s="93"/>
      <c r="U200" s="126"/>
      <c r="W200" s="316"/>
      <c r="X200" s="129"/>
      <c r="Y200" s="129"/>
      <c r="Z200" s="129"/>
      <c r="AA200" s="316"/>
      <c r="AB200" s="316"/>
      <c r="AC200" s="316"/>
      <c r="AD200" s="316"/>
      <c r="AE200" s="316"/>
      <c r="AF200" s="316"/>
      <c r="AG200" s="316"/>
      <c r="AH200" s="316"/>
      <c r="AI200" s="316"/>
      <c r="AJ200" s="316"/>
      <c r="AK200" s="261"/>
      <c r="AL200" s="316"/>
      <c r="AM200" s="316"/>
      <c r="AN200" s="316"/>
      <c r="AO200" s="316"/>
      <c r="AP200" s="500"/>
      <c r="AQ200" s="129" t="s">
        <v>37</v>
      </c>
      <c r="AR200" s="135">
        <v>0</v>
      </c>
      <c r="AS200" s="135">
        <v>0</v>
      </c>
      <c r="AT200" s="135">
        <v>0</v>
      </c>
      <c r="AU200" s="135">
        <v>0</v>
      </c>
      <c r="AV200" s="135">
        <v>0</v>
      </c>
      <c r="AW200" s="135">
        <v>0</v>
      </c>
      <c r="AX200" s="135">
        <v>0</v>
      </c>
      <c r="AY200" s="135">
        <v>0</v>
      </c>
      <c r="AZ200" s="135">
        <v>0</v>
      </c>
      <c r="BA200" s="135">
        <v>0</v>
      </c>
      <c r="BB200" s="135">
        <v>0</v>
      </c>
      <c r="BC200" s="135">
        <v>11</v>
      </c>
      <c r="BD200" s="135">
        <v>6</v>
      </c>
      <c r="BE200" s="135">
        <v>8</v>
      </c>
      <c r="BF200" s="135">
        <v>5</v>
      </c>
      <c r="BJ200" s="500"/>
      <c r="BK200" s="136" t="s">
        <v>37</v>
      </c>
      <c r="BL200" s="135">
        <v>0</v>
      </c>
      <c r="BM200" s="135">
        <v>0</v>
      </c>
      <c r="BN200" s="135">
        <v>0</v>
      </c>
      <c r="BO200" s="135">
        <v>0</v>
      </c>
      <c r="BP200" s="135">
        <v>0</v>
      </c>
      <c r="BQ200" s="135">
        <v>0</v>
      </c>
      <c r="BR200" s="135">
        <v>0</v>
      </c>
      <c r="BS200" s="135">
        <v>0</v>
      </c>
      <c r="BT200" s="135">
        <v>0</v>
      </c>
      <c r="BU200" s="135">
        <v>0</v>
      </c>
      <c r="BV200" s="135">
        <v>1</v>
      </c>
      <c r="BW200" s="135">
        <v>10</v>
      </c>
      <c r="BX200" s="135">
        <v>9</v>
      </c>
      <c r="BY200" s="135">
        <v>17</v>
      </c>
      <c r="BZ200" s="135">
        <v>13</v>
      </c>
    </row>
    <row r="201" spans="2:78">
      <c r="C201" s="129"/>
      <c r="D201" s="129"/>
      <c r="E201" s="129"/>
      <c r="S201" s="93"/>
      <c r="U201" s="131"/>
      <c r="W201" s="316"/>
      <c r="X201" s="129"/>
      <c r="Y201" s="129"/>
      <c r="Z201" s="129"/>
      <c r="AA201" s="316"/>
      <c r="AB201" s="316"/>
      <c r="AC201" s="316"/>
      <c r="AD201" s="316"/>
      <c r="AE201" s="316"/>
      <c r="AF201" s="316"/>
      <c r="AG201" s="316"/>
      <c r="AH201" s="316"/>
      <c r="AI201" s="316"/>
      <c r="AJ201" s="316"/>
      <c r="AK201" s="261"/>
      <c r="AL201" s="316"/>
      <c r="AM201" s="316"/>
      <c r="AN201" s="316"/>
      <c r="AO201" s="316"/>
      <c r="AP201" s="501"/>
      <c r="AQ201" s="140" t="s">
        <v>38</v>
      </c>
      <c r="AR201" s="138">
        <v>6</v>
      </c>
      <c r="AS201" s="138">
        <v>7</v>
      </c>
      <c r="AT201" s="139">
        <v>9</v>
      </c>
      <c r="AU201" s="138">
        <v>15</v>
      </c>
      <c r="AV201" s="138">
        <v>2</v>
      </c>
      <c r="AW201" s="139">
        <v>0</v>
      </c>
      <c r="AX201" s="139">
        <v>143</v>
      </c>
      <c r="AY201" s="139">
        <v>166</v>
      </c>
      <c r="AZ201" s="139">
        <v>184</v>
      </c>
      <c r="BA201" s="139">
        <v>141</v>
      </c>
      <c r="BB201" s="139">
        <v>201</v>
      </c>
      <c r="BC201" s="139">
        <v>187</v>
      </c>
      <c r="BD201" s="139">
        <v>137</v>
      </c>
      <c r="BE201" s="139">
        <v>243</v>
      </c>
      <c r="BF201" s="139">
        <v>200</v>
      </c>
      <c r="BJ201" s="501"/>
      <c r="BK201" s="137" t="s">
        <v>38</v>
      </c>
      <c r="BL201" s="138">
        <v>11</v>
      </c>
      <c r="BM201" s="138">
        <v>8</v>
      </c>
      <c r="BN201" s="139">
        <v>15</v>
      </c>
      <c r="BO201" s="138">
        <v>17</v>
      </c>
      <c r="BP201" s="138">
        <v>0</v>
      </c>
      <c r="BQ201" s="139">
        <v>0</v>
      </c>
      <c r="BR201" s="139">
        <v>246</v>
      </c>
      <c r="BS201" s="139">
        <v>275</v>
      </c>
      <c r="BT201" s="139">
        <v>337</v>
      </c>
      <c r="BU201" s="139">
        <v>268</v>
      </c>
      <c r="BV201" s="139">
        <v>347</v>
      </c>
      <c r="BW201" s="139">
        <v>300</v>
      </c>
      <c r="BX201" s="139">
        <v>239</v>
      </c>
      <c r="BY201" s="139">
        <v>388</v>
      </c>
      <c r="BZ201" s="139">
        <v>321</v>
      </c>
    </row>
    <row r="202" spans="2:78">
      <c r="C202" s="129"/>
      <c r="D202" s="129"/>
      <c r="E202" s="129"/>
      <c r="S202" s="93"/>
      <c r="U202" s="131"/>
      <c r="W202" s="316"/>
      <c r="X202" s="129"/>
      <c r="Y202" s="129"/>
      <c r="Z202" s="129"/>
      <c r="AA202" s="316"/>
      <c r="AB202" s="316"/>
      <c r="AC202" s="316"/>
      <c r="AD202" s="316"/>
      <c r="AE202" s="316"/>
      <c r="AF202" s="316"/>
      <c r="AG202" s="316"/>
      <c r="AH202" s="316"/>
      <c r="AI202" s="316"/>
      <c r="AJ202" s="316"/>
      <c r="AK202" s="261"/>
      <c r="AL202" s="316"/>
      <c r="AM202" s="316"/>
      <c r="AN202" s="316"/>
      <c r="AO202" s="316"/>
      <c r="AP202" s="502" t="s">
        <v>101</v>
      </c>
      <c r="AQ202" s="368" t="s">
        <v>33</v>
      </c>
      <c r="AR202" s="134">
        <v>287</v>
      </c>
      <c r="AS202" s="134">
        <v>337</v>
      </c>
      <c r="AT202" s="134">
        <v>331</v>
      </c>
      <c r="AU202" s="134">
        <v>284</v>
      </c>
      <c r="AV202" s="134">
        <v>380</v>
      </c>
      <c r="AW202" s="134">
        <v>655</v>
      </c>
      <c r="AX202" s="134">
        <v>535</v>
      </c>
      <c r="AY202" s="134">
        <v>429</v>
      </c>
      <c r="AZ202" s="134">
        <v>359</v>
      </c>
      <c r="BA202" s="134">
        <v>307</v>
      </c>
      <c r="BB202" s="134">
        <v>226</v>
      </c>
      <c r="BC202" s="135">
        <v>227</v>
      </c>
      <c r="BD202" s="135">
        <v>172</v>
      </c>
      <c r="BE202" s="135">
        <v>351</v>
      </c>
      <c r="BF202" s="135">
        <v>299</v>
      </c>
      <c r="BJ202" s="502" t="s">
        <v>70</v>
      </c>
      <c r="BK202" s="133" t="s">
        <v>33</v>
      </c>
      <c r="BL202" s="134">
        <v>1793</v>
      </c>
      <c r="BM202" s="134">
        <v>1931</v>
      </c>
      <c r="BN202" s="134">
        <v>1979</v>
      </c>
      <c r="BO202" s="134">
        <v>2111</v>
      </c>
      <c r="BP202" s="134">
        <v>2335</v>
      </c>
      <c r="BQ202" s="134">
        <v>2948</v>
      </c>
      <c r="BR202" s="134">
        <v>1901</v>
      </c>
      <c r="BS202" s="134">
        <v>1783</v>
      </c>
      <c r="BT202" s="134">
        <v>1556</v>
      </c>
      <c r="BU202" s="134">
        <v>1622</v>
      </c>
      <c r="BV202" s="134">
        <v>1522</v>
      </c>
      <c r="BW202" s="134">
        <v>1594</v>
      </c>
      <c r="BX202" s="134">
        <v>1529</v>
      </c>
      <c r="BY202" s="134">
        <v>1723</v>
      </c>
      <c r="BZ202" s="134">
        <v>1561</v>
      </c>
    </row>
    <row r="203" spans="2:78">
      <c r="C203" s="129"/>
      <c r="D203" s="129"/>
      <c r="E203" s="129"/>
      <c r="S203" s="93"/>
      <c r="U203" s="131"/>
      <c r="W203" s="316"/>
      <c r="X203" s="129"/>
      <c r="Y203" s="129"/>
      <c r="Z203" s="129"/>
      <c r="AA203" s="316"/>
      <c r="AB203" s="316"/>
      <c r="AC203" s="316"/>
      <c r="AD203" s="316"/>
      <c r="AE203" s="316"/>
      <c r="AF203" s="316"/>
      <c r="AG203" s="316"/>
      <c r="AH203" s="316"/>
      <c r="AI203" s="316"/>
      <c r="AJ203" s="316"/>
      <c r="AK203" s="261"/>
      <c r="AL203" s="316"/>
      <c r="AM203" s="316"/>
      <c r="AN203" s="316"/>
      <c r="AO203" s="316"/>
      <c r="AP203" s="500"/>
      <c r="AQ203" s="129" t="s">
        <v>9</v>
      </c>
      <c r="AR203" s="135">
        <v>240</v>
      </c>
      <c r="AS203" s="135">
        <v>256</v>
      </c>
      <c r="AT203" s="135">
        <v>268</v>
      </c>
      <c r="AU203" s="135">
        <v>283</v>
      </c>
      <c r="AV203" s="135">
        <v>317</v>
      </c>
      <c r="AW203" s="135">
        <v>467</v>
      </c>
      <c r="AX203" s="135">
        <v>508</v>
      </c>
      <c r="AY203" s="135">
        <v>460</v>
      </c>
      <c r="AZ203" s="135">
        <v>380</v>
      </c>
      <c r="BA203" s="135">
        <v>335</v>
      </c>
      <c r="BB203" s="135">
        <v>270</v>
      </c>
      <c r="BC203" s="135">
        <v>230</v>
      </c>
      <c r="BD203" s="135">
        <v>196</v>
      </c>
      <c r="BE203" s="135">
        <v>299</v>
      </c>
      <c r="BF203" s="135">
        <v>352</v>
      </c>
      <c r="BJ203" s="500"/>
      <c r="BK203" s="136" t="s">
        <v>9</v>
      </c>
      <c r="BL203" s="135">
        <v>1273</v>
      </c>
      <c r="BM203" s="135">
        <v>1266</v>
      </c>
      <c r="BN203" s="135">
        <v>1381</v>
      </c>
      <c r="BO203" s="135">
        <v>1344</v>
      </c>
      <c r="BP203" s="135">
        <v>1541</v>
      </c>
      <c r="BQ203" s="135">
        <v>1828</v>
      </c>
      <c r="BR203" s="135">
        <v>1597</v>
      </c>
      <c r="BS203" s="135">
        <v>1500</v>
      </c>
      <c r="BT203" s="135">
        <v>1367</v>
      </c>
      <c r="BU203" s="135">
        <v>1310</v>
      </c>
      <c r="BV203" s="135">
        <v>1300</v>
      </c>
      <c r="BW203" s="135">
        <v>1377</v>
      </c>
      <c r="BX203" s="135">
        <v>1299</v>
      </c>
      <c r="BY203" s="135">
        <v>1438</v>
      </c>
      <c r="BZ203" s="135">
        <v>1438</v>
      </c>
    </row>
    <row r="204" spans="2:78" ht="18" customHeight="1">
      <c r="C204" s="129"/>
      <c r="D204" s="129"/>
      <c r="E204" s="129"/>
      <c r="S204" s="93"/>
      <c r="U204" s="131"/>
      <c r="W204" s="316"/>
      <c r="X204" s="129"/>
      <c r="Y204" s="129"/>
      <c r="Z204" s="129"/>
      <c r="AA204" s="316"/>
      <c r="AB204" s="316"/>
      <c r="AC204" s="316"/>
      <c r="AD204" s="316"/>
      <c r="AE204" s="316"/>
      <c r="AF204" s="316"/>
      <c r="AG204" s="316"/>
      <c r="AH204" s="316"/>
      <c r="AI204" s="316"/>
      <c r="AJ204" s="316"/>
      <c r="AK204" s="261"/>
      <c r="AL204" s="316"/>
      <c r="AM204" s="316"/>
      <c r="AN204" s="316"/>
      <c r="AO204" s="316"/>
      <c r="AP204" s="500"/>
      <c r="AQ204" s="129" t="s">
        <v>34</v>
      </c>
      <c r="AR204" s="135">
        <v>257</v>
      </c>
      <c r="AS204" s="135">
        <v>243</v>
      </c>
      <c r="AT204" s="135">
        <v>249</v>
      </c>
      <c r="AU204" s="135">
        <v>250</v>
      </c>
      <c r="AV204" s="135">
        <v>282</v>
      </c>
      <c r="AW204" s="135">
        <v>376</v>
      </c>
      <c r="AX204" s="135">
        <v>470</v>
      </c>
      <c r="AY204" s="135">
        <v>467</v>
      </c>
      <c r="AZ204" s="135">
        <v>384</v>
      </c>
      <c r="BA204" s="135">
        <v>344</v>
      </c>
      <c r="BB204" s="135">
        <v>266</v>
      </c>
      <c r="BC204" s="135">
        <v>247</v>
      </c>
      <c r="BD204" s="135">
        <v>192</v>
      </c>
      <c r="BE204" s="135">
        <v>273</v>
      </c>
      <c r="BF204" s="135">
        <v>332</v>
      </c>
      <c r="BJ204" s="500"/>
      <c r="BK204" s="136" t="s">
        <v>34</v>
      </c>
      <c r="BL204" s="135">
        <v>1261</v>
      </c>
      <c r="BM204" s="135">
        <v>977</v>
      </c>
      <c r="BN204" s="135">
        <v>1070</v>
      </c>
      <c r="BO204" s="135">
        <v>1102</v>
      </c>
      <c r="BP204" s="135">
        <v>1124</v>
      </c>
      <c r="BQ204" s="135">
        <v>1302</v>
      </c>
      <c r="BR204" s="135">
        <v>1291</v>
      </c>
      <c r="BS204" s="135">
        <v>1294</v>
      </c>
      <c r="BT204" s="135">
        <v>1207</v>
      </c>
      <c r="BU204" s="135">
        <v>1096</v>
      </c>
      <c r="BV204" s="135">
        <v>1080</v>
      </c>
      <c r="BW204" s="135">
        <v>1095</v>
      </c>
      <c r="BX204" s="135">
        <v>1062</v>
      </c>
      <c r="BY204" s="135">
        <v>1160</v>
      </c>
      <c r="BZ204" s="135">
        <v>1232</v>
      </c>
    </row>
    <row r="205" spans="2:78">
      <c r="C205" s="129"/>
      <c r="D205" s="129"/>
      <c r="E205" s="129"/>
      <c r="S205" s="93"/>
      <c r="U205" s="131"/>
      <c r="W205" s="316"/>
      <c r="X205" s="129"/>
      <c r="Y205" s="129"/>
      <c r="Z205" s="129"/>
      <c r="AA205" s="316"/>
      <c r="AB205" s="316"/>
      <c r="AC205" s="316"/>
      <c r="AD205" s="316"/>
      <c r="AE205" s="316"/>
      <c r="AF205" s="316"/>
      <c r="AG205" s="316"/>
      <c r="AH205" s="316"/>
      <c r="AI205" s="316"/>
      <c r="AJ205" s="316"/>
      <c r="AK205" s="261"/>
      <c r="AL205" s="316"/>
      <c r="AM205" s="316"/>
      <c r="AN205" s="316"/>
      <c r="AO205" s="316"/>
      <c r="AP205" s="500"/>
      <c r="AQ205" s="129" t="s">
        <v>36</v>
      </c>
      <c r="AR205" s="135">
        <v>148</v>
      </c>
      <c r="AS205" s="135">
        <v>131</v>
      </c>
      <c r="AT205" s="135">
        <v>131</v>
      </c>
      <c r="AU205" s="135">
        <v>131</v>
      </c>
      <c r="AV205" s="135">
        <v>122</v>
      </c>
      <c r="AW205" s="135">
        <v>174</v>
      </c>
      <c r="AX205" s="135">
        <v>226</v>
      </c>
      <c r="AY205" s="135">
        <v>307</v>
      </c>
      <c r="AZ205" s="135">
        <v>332</v>
      </c>
      <c r="BA205" s="135">
        <v>343</v>
      </c>
      <c r="BB205" s="135">
        <v>310</v>
      </c>
      <c r="BC205" s="135">
        <v>287</v>
      </c>
      <c r="BD205" s="135">
        <v>256</v>
      </c>
      <c r="BE205" s="135">
        <v>226</v>
      </c>
      <c r="BF205" s="135">
        <v>220</v>
      </c>
      <c r="BJ205" s="500"/>
      <c r="BK205" s="136" t="s">
        <v>36</v>
      </c>
      <c r="BL205" s="135">
        <v>414</v>
      </c>
      <c r="BM205" s="135">
        <v>388</v>
      </c>
      <c r="BN205" s="135">
        <v>367</v>
      </c>
      <c r="BO205" s="135">
        <v>392</v>
      </c>
      <c r="BP205" s="135">
        <v>380</v>
      </c>
      <c r="BQ205" s="135">
        <v>468</v>
      </c>
      <c r="BR205" s="135">
        <v>528</v>
      </c>
      <c r="BS205" s="135">
        <v>671</v>
      </c>
      <c r="BT205" s="135">
        <v>740</v>
      </c>
      <c r="BU205" s="135">
        <v>719</v>
      </c>
      <c r="BV205" s="135">
        <v>762</v>
      </c>
      <c r="BW205" s="135">
        <v>712</v>
      </c>
      <c r="BX205" s="135">
        <v>731</v>
      </c>
      <c r="BY205" s="135">
        <v>714</v>
      </c>
      <c r="BZ205" s="135">
        <v>727</v>
      </c>
    </row>
    <row r="206" spans="2:78">
      <c r="C206" s="129"/>
      <c r="D206" s="129"/>
      <c r="E206" s="129"/>
      <c r="S206" s="93"/>
      <c r="T206" s="126"/>
      <c r="U206" s="131"/>
      <c r="W206" s="316"/>
      <c r="X206" s="129"/>
      <c r="Y206" s="129"/>
      <c r="Z206" s="129"/>
      <c r="AA206" s="316"/>
      <c r="AB206" s="316"/>
      <c r="AC206" s="316"/>
      <c r="AD206" s="316"/>
      <c r="AE206" s="316"/>
      <c r="AF206" s="316"/>
      <c r="AG206" s="316"/>
      <c r="AH206" s="316"/>
      <c r="AI206" s="316"/>
      <c r="AJ206" s="316"/>
      <c r="AK206" s="261"/>
      <c r="AL206" s="316"/>
      <c r="AM206" s="316"/>
      <c r="AN206" s="316"/>
      <c r="AO206" s="316"/>
      <c r="AP206" s="500"/>
      <c r="AQ206" s="129" t="s">
        <v>150</v>
      </c>
      <c r="AR206" s="132">
        <v>0</v>
      </c>
      <c r="AS206" s="132">
        <v>0</v>
      </c>
      <c r="AT206" s="132">
        <v>0</v>
      </c>
      <c r="AU206" s="132">
        <v>0</v>
      </c>
      <c r="AV206" s="132">
        <v>0</v>
      </c>
      <c r="AW206" s="132">
        <v>0</v>
      </c>
      <c r="AX206" s="132">
        <v>0</v>
      </c>
      <c r="AY206" s="132">
        <v>0</v>
      </c>
      <c r="AZ206" s="132">
        <v>0</v>
      </c>
      <c r="BA206" s="135">
        <v>0</v>
      </c>
      <c r="BB206" s="135">
        <v>0</v>
      </c>
      <c r="BC206" s="135">
        <v>25</v>
      </c>
      <c r="BD206" s="135">
        <v>18</v>
      </c>
      <c r="BE206" s="135">
        <v>17</v>
      </c>
      <c r="BF206" s="135">
        <v>13</v>
      </c>
      <c r="BJ206" s="500"/>
      <c r="BK206" s="129" t="s">
        <v>150</v>
      </c>
      <c r="BL206" s="132">
        <v>0</v>
      </c>
      <c r="BM206" s="132">
        <v>0</v>
      </c>
      <c r="BN206" s="132">
        <v>0</v>
      </c>
      <c r="BO206" s="132">
        <v>0</v>
      </c>
      <c r="BP206" s="132">
        <v>0</v>
      </c>
      <c r="BQ206" s="132">
        <v>0</v>
      </c>
      <c r="BR206" s="132">
        <v>0</v>
      </c>
      <c r="BS206" s="132">
        <v>0</v>
      </c>
      <c r="BT206" s="132">
        <v>0</v>
      </c>
      <c r="BU206" s="135">
        <v>0</v>
      </c>
      <c r="BV206" s="135">
        <v>0</v>
      </c>
      <c r="BW206" s="135">
        <v>67</v>
      </c>
      <c r="BX206" s="135">
        <v>65</v>
      </c>
      <c r="BY206" s="135">
        <v>83</v>
      </c>
      <c r="BZ206" s="135">
        <v>61</v>
      </c>
    </row>
    <row r="207" spans="2:78">
      <c r="C207" s="129"/>
      <c r="D207" s="129"/>
      <c r="E207" s="129"/>
      <c r="S207" s="93"/>
      <c r="T207" s="131"/>
      <c r="U207" s="131"/>
      <c r="W207" s="316"/>
      <c r="X207" s="129"/>
      <c r="Y207" s="129"/>
      <c r="Z207" s="129"/>
      <c r="AA207" s="316"/>
      <c r="AB207" s="316"/>
      <c r="AC207" s="316"/>
      <c r="AD207" s="316"/>
      <c r="AE207" s="316"/>
      <c r="AF207" s="316"/>
      <c r="AG207" s="316"/>
      <c r="AH207" s="316"/>
      <c r="AI207" s="316"/>
      <c r="AJ207" s="316"/>
      <c r="AK207" s="261"/>
      <c r="AL207" s="316"/>
      <c r="AM207" s="316"/>
      <c r="AN207" s="316"/>
      <c r="AO207" s="316"/>
      <c r="AP207" s="500"/>
      <c r="AQ207" s="129" t="s">
        <v>37</v>
      </c>
      <c r="AR207" s="135">
        <v>0</v>
      </c>
      <c r="AS207" s="135">
        <v>0</v>
      </c>
      <c r="AT207" s="135">
        <v>0</v>
      </c>
      <c r="AU207" s="135">
        <v>0</v>
      </c>
      <c r="AV207" s="135">
        <v>0</v>
      </c>
      <c r="AW207" s="135">
        <v>0</v>
      </c>
      <c r="AX207" s="135">
        <v>0</v>
      </c>
      <c r="AY207" s="135">
        <v>0</v>
      </c>
      <c r="AZ207" s="135">
        <v>0</v>
      </c>
      <c r="BA207" s="135">
        <v>0</v>
      </c>
      <c r="BB207" s="135">
        <v>1</v>
      </c>
      <c r="BC207" s="135">
        <v>4</v>
      </c>
      <c r="BD207" s="135">
        <v>5</v>
      </c>
      <c r="BE207" s="135">
        <v>4</v>
      </c>
      <c r="BF207" s="135">
        <v>4</v>
      </c>
      <c r="BJ207" s="500"/>
      <c r="BK207" s="136" t="s">
        <v>37</v>
      </c>
      <c r="BL207" s="135">
        <v>0</v>
      </c>
      <c r="BM207" s="135">
        <v>0</v>
      </c>
      <c r="BN207" s="135">
        <v>0</v>
      </c>
      <c r="BO207" s="135">
        <v>0</v>
      </c>
      <c r="BP207" s="135">
        <v>0</v>
      </c>
      <c r="BQ207" s="135">
        <v>0</v>
      </c>
      <c r="BR207" s="135">
        <v>0</v>
      </c>
      <c r="BS207" s="135">
        <v>0</v>
      </c>
      <c r="BT207" s="135">
        <v>0</v>
      </c>
      <c r="BU207" s="135">
        <v>0</v>
      </c>
      <c r="BV207" s="135">
        <v>1</v>
      </c>
      <c r="BW207" s="135">
        <v>11</v>
      </c>
      <c r="BX207" s="135">
        <v>11</v>
      </c>
      <c r="BY207" s="135">
        <v>12</v>
      </c>
      <c r="BZ207" s="135">
        <v>10</v>
      </c>
    </row>
    <row r="208" spans="2:78">
      <c r="C208" s="129"/>
      <c r="D208" s="129"/>
      <c r="E208" s="129"/>
      <c r="S208" s="93"/>
      <c r="T208" s="131"/>
      <c r="U208" s="131"/>
      <c r="W208" s="316"/>
      <c r="X208" s="129"/>
      <c r="Y208" s="129"/>
      <c r="Z208" s="129"/>
      <c r="AA208" s="316"/>
      <c r="AB208" s="316"/>
      <c r="AC208" s="316"/>
      <c r="AD208" s="316"/>
      <c r="AE208" s="316"/>
      <c r="AF208" s="316"/>
      <c r="AG208" s="316"/>
      <c r="AH208" s="316"/>
      <c r="AI208" s="316"/>
      <c r="AJ208" s="316"/>
      <c r="AK208" s="261"/>
      <c r="AL208" s="316"/>
      <c r="AM208" s="316"/>
      <c r="AN208" s="316"/>
      <c r="AO208" s="316"/>
      <c r="AP208" s="501"/>
      <c r="AQ208" s="140" t="s">
        <v>38</v>
      </c>
      <c r="AR208" s="138">
        <v>4</v>
      </c>
      <c r="AS208" s="138">
        <v>2</v>
      </c>
      <c r="AT208" s="139">
        <v>7</v>
      </c>
      <c r="AU208" s="138">
        <v>8</v>
      </c>
      <c r="AV208" s="138">
        <v>0</v>
      </c>
      <c r="AW208" s="139">
        <v>0</v>
      </c>
      <c r="AX208" s="139">
        <v>102</v>
      </c>
      <c r="AY208" s="139">
        <v>118</v>
      </c>
      <c r="AZ208" s="139">
        <v>143</v>
      </c>
      <c r="BA208" s="139">
        <v>105</v>
      </c>
      <c r="BB208" s="139">
        <v>152</v>
      </c>
      <c r="BC208" s="139">
        <v>105</v>
      </c>
      <c r="BD208" s="139">
        <v>100</v>
      </c>
      <c r="BE208" s="139">
        <v>142</v>
      </c>
      <c r="BF208" s="139">
        <v>129</v>
      </c>
      <c r="BJ208" s="501"/>
      <c r="BK208" s="137" t="s">
        <v>38</v>
      </c>
      <c r="BL208" s="138">
        <v>10</v>
      </c>
      <c r="BM208" s="138">
        <v>11</v>
      </c>
      <c r="BN208" s="139">
        <v>18</v>
      </c>
      <c r="BO208" s="138">
        <v>21</v>
      </c>
      <c r="BP208" s="138">
        <v>2</v>
      </c>
      <c r="BQ208" s="139">
        <v>0</v>
      </c>
      <c r="BR208" s="139">
        <v>218</v>
      </c>
      <c r="BS208" s="139">
        <v>251</v>
      </c>
      <c r="BT208" s="139">
        <v>315</v>
      </c>
      <c r="BU208" s="139">
        <v>234</v>
      </c>
      <c r="BV208" s="139">
        <v>353</v>
      </c>
      <c r="BW208" s="139">
        <v>298</v>
      </c>
      <c r="BX208" s="139">
        <v>274</v>
      </c>
      <c r="BY208" s="139">
        <v>381</v>
      </c>
      <c r="BZ208" s="139">
        <v>317</v>
      </c>
    </row>
    <row r="209" spans="2:78">
      <c r="C209" s="316"/>
      <c r="D209" s="316"/>
      <c r="E209" s="316"/>
      <c r="S209" s="93"/>
      <c r="T209" s="131"/>
      <c r="U209" s="131"/>
      <c r="W209" s="316"/>
      <c r="X209" s="316"/>
      <c r="Y209" s="316"/>
      <c r="Z209" s="316"/>
      <c r="AA209" s="316"/>
      <c r="AB209" s="316"/>
      <c r="AC209" s="316"/>
      <c r="AD209" s="316"/>
      <c r="AE209" s="316"/>
      <c r="AF209" s="316"/>
      <c r="AG209" s="316"/>
      <c r="AH209" s="316"/>
      <c r="AI209" s="316"/>
      <c r="AJ209" s="316"/>
      <c r="AK209" s="261"/>
      <c r="AL209" s="316"/>
      <c r="AM209" s="316"/>
      <c r="AN209" s="316"/>
      <c r="AO209" s="316"/>
      <c r="AP209" s="184"/>
      <c r="AR209" s="316"/>
      <c r="AS209" s="316"/>
      <c r="AT209" s="316"/>
      <c r="BB209" s="262"/>
      <c r="BK209" s="316"/>
      <c r="BL209" s="316"/>
      <c r="BM209" s="316"/>
      <c r="BN209" s="316"/>
      <c r="BO209" s="316"/>
      <c r="BP209" s="316"/>
      <c r="BQ209" s="316"/>
      <c r="BR209" s="316"/>
      <c r="BS209" s="316"/>
      <c r="BT209" s="316"/>
      <c r="BU209" s="316"/>
      <c r="BV209" s="316"/>
      <c r="BW209" s="316"/>
      <c r="BX209" s="316"/>
      <c r="BY209" s="261"/>
      <c r="BZ209" s="261"/>
    </row>
    <row r="210" spans="2:78">
      <c r="B210" s="124" t="s">
        <v>29</v>
      </c>
      <c r="C210" s="125" t="s">
        <v>124</v>
      </c>
      <c r="D210" s="125" t="s">
        <v>123</v>
      </c>
      <c r="E210" s="125" t="s">
        <v>122</v>
      </c>
      <c r="F210" s="124" t="s">
        <v>49</v>
      </c>
      <c r="G210" s="124" t="s">
        <v>48</v>
      </c>
      <c r="H210" s="124" t="s">
        <v>47</v>
      </c>
      <c r="I210" s="124" t="s">
        <v>46</v>
      </c>
      <c r="J210" s="124" t="s">
        <v>45</v>
      </c>
      <c r="K210" s="124" t="s">
        <v>44</v>
      </c>
      <c r="L210" s="124" t="s">
        <v>43</v>
      </c>
      <c r="M210" s="124" t="s">
        <v>96</v>
      </c>
      <c r="N210" s="124" t="s">
        <v>69</v>
      </c>
      <c r="O210" s="124" t="s">
        <v>77</v>
      </c>
      <c r="P210" s="124" t="s">
        <v>149</v>
      </c>
      <c r="Q210" s="124" t="str">
        <f>Q187</f>
        <v>2018-19</v>
      </c>
      <c r="R210" s="126"/>
      <c r="S210" s="87" t="s">
        <v>112</v>
      </c>
      <c r="T210" s="131"/>
      <c r="U210" s="131"/>
      <c r="W210" s="128" t="s">
        <v>29</v>
      </c>
      <c r="X210" s="128" t="s">
        <v>124</v>
      </c>
      <c r="Y210" s="128" t="s">
        <v>123</v>
      </c>
      <c r="Z210" s="128" t="s">
        <v>122</v>
      </c>
      <c r="AA210" s="128" t="s">
        <v>49</v>
      </c>
      <c r="AB210" s="128" t="s">
        <v>48</v>
      </c>
      <c r="AC210" s="128" t="s">
        <v>47</v>
      </c>
      <c r="AD210" s="128" t="s">
        <v>46</v>
      </c>
      <c r="AE210" s="128" t="s">
        <v>45</v>
      </c>
      <c r="AF210" s="128" t="s">
        <v>44</v>
      </c>
      <c r="AG210" s="128" t="s">
        <v>43</v>
      </c>
      <c r="AH210" s="128" t="s">
        <v>96</v>
      </c>
      <c r="AI210" s="128" t="s">
        <v>69</v>
      </c>
      <c r="AJ210" s="128" t="s">
        <v>77</v>
      </c>
      <c r="AK210" s="128" t="s">
        <v>149</v>
      </c>
      <c r="AL210" s="128" t="str">
        <f>AL187</f>
        <v>2018-19</v>
      </c>
      <c r="AM210" s="125"/>
      <c r="AN210" s="316"/>
      <c r="AO210" s="316"/>
      <c r="AP210" s="184"/>
      <c r="AQ210" s="125" t="s">
        <v>29</v>
      </c>
      <c r="AR210" s="125" t="s">
        <v>124</v>
      </c>
      <c r="AS210" s="125" t="s">
        <v>123</v>
      </c>
      <c r="AT210" s="125" t="s">
        <v>122</v>
      </c>
      <c r="AU210" s="125" t="s">
        <v>49</v>
      </c>
      <c r="AV210" s="125" t="s">
        <v>48</v>
      </c>
      <c r="AW210" s="125" t="s">
        <v>47</v>
      </c>
      <c r="AX210" s="125" t="s">
        <v>46</v>
      </c>
      <c r="AY210" s="125" t="s">
        <v>45</v>
      </c>
      <c r="AZ210" s="125" t="s">
        <v>44</v>
      </c>
      <c r="BA210" s="125" t="s">
        <v>43</v>
      </c>
      <c r="BB210" s="125" t="s">
        <v>96</v>
      </c>
      <c r="BC210" s="128" t="s">
        <v>69</v>
      </c>
      <c r="BD210" s="128" t="s">
        <v>77</v>
      </c>
      <c r="BE210" s="128" t="s">
        <v>149</v>
      </c>
      <c r="BF210" s="128" t="str">
        <f>BF187</f>
        <v>2018-19</v>
      </c>
      <c r="BK210" s="125" t="s">
        <v>29</v>
      </c>
      <c r="BL210" s="125" t="s">
        <v>124</v>
      </c>
      <c r="BM210" s="125" t="s">
        <v>123</v>
      </c>
      <c r="BN210" s="125" t="s">
        <v>122</v>
      </c>
      <c r="BO210" s="125" t="s">
        <v>49</v>
      </c>
      <c r="BP210" s="125" t="s">
        <v>48</v>
      </c>
      <c r="BQ210" s="125" t="s">
        <v>47</v>
      </c>
      <c r="BR210" s="125" t="s">
        <v>46</v>
      </c>
      <c r="BS210" s="125" t="s">
        <v>45</v>
      </c>
      <c r="BT210" s="125" t="s">
        <v>44</v>
      </c>
      <c r="BU210" s="125" t="s">
        <v>43</v>
      </c>
      <c r="BV210" s="125" t="s">
        <v>96</v>
      </c>
      <c r="BW210" s="125" t="s">
        <v>69</v>
      </c>
      <c r="BX210" s="125" t="s">
        <v>77</v>
      </c>
      <c r="BY210" s="125" t="s">
        <v>149</v>
      </c>
      <c r="BZ210" s="125" t="str">
        <f>BZ3</f>
        <v>2018-19</v>
      </c>
    </row>
    <row r="211" spans="2:78">
      <c r="B211" s="129" t="s">
        <v>33</v>
      </c>
      <c r="C211" s="130">
        <f t="shared" ref="C211:Q213" si="52">X211+AR211*$U$6+AR218*$U$8+AR225*$U$10</f>
        <v>3421.2</v>
      </c>
      <c r="D211" s="130">
        <f t="shared" si="52"/>
        <v>3267.2000000000003</v>
      </c>
      <c r="E211" s="130">
        <f t="shared" si="52"/>
        <v>3625.2</v>
      </c>
      <c r="F211" s="130">
        <f t="shared" si="52"/>
        <v>3670.2000000000003</v>
      </c>
      <c r="G211" s="130">
        <f t="shared" si="52"/>
        <v>3764.8</v>
      </c>
      <c r="H211" s="130">
        <f t="shared" si="52"/>
        <v>4699.6000000000004</v>
      </c>
      <c r="I211" s="130">
        <f t="shared" si="52"/>
        <v>3357.2</v>
      </c>
      <c r="J211" s="130">
        <f t="shared" si="52"/>
        <v>3121.8</v>
      </c>
      <c r="K211" s="130">
        <f t="shared" si="52"/>
        <v>2970</v>
      </c>
      <c r="L211" s="130">
        <f t="shared" si="52"/>
        <v>2710</v>
      </c>
      <c r="M211" s="130">
        <f t="shared" si="52"/>
        <v>2710.4</v>
      </c>
      <c r="N211" s="130">
        <f t="shared" si="52"/>
        <v>2898.2000000000003</v>
      </c>
      <c r="O211" s="130">
        <f t="shared" si="52"/>
        <v>2586.1999999999998</v>
      </c>
      <c r="P211" s="130">
        <f t="shared" si="52"/>
        <v>2747</v>
      </c>
      <c r="Q211" s="130">
        <f t="shared" si="52"/>
        <v>2798.4</v>
      </c>
      <c r="R211" s="131"/>
      <c r="S211" s="338">
        <v>550.73414477606843</v>
      </c>
      <c r="T211" s="131"/>
      <c r="U211" s="131"/>
      <c r="W211" s="129" t="s">
        <v>33</v>
      </c>
      <c r="X211" s="132">
        <v>1808</v>
      </c>
      <c r="Y211" s="132">
        <v>1746</v>
      </c>
      <c r="Z211" s="132">
        <v>1925</v>
      </c>
      <c r="AA211" s="132">
        <v>1955</v>
      </c>
      <c r="AB211" s="132">
        <v>2029</v>
      </c>
      <c r="AC211" s="132">
        <v>2494</v>
      </c>
      <c r="AD211" s="132">
        <v>1784</v>
      </c>
      <c r="AE211" s="132">
        <v>1687</v>
      </c>
      <c r="AF211" s="132">
        <v>1642</v>
      </c>
      <c r="AG211" s="132">
        <v>1509</v>
      </c>
      <c r="AH211" s="132">
        <v>1518</v>
      </c>
      <c r="AI211" s="132">
        <v>1616</v>
      </c>
      <c r="AJ211" s="132">
        <v>1450</v>
      </c>
      <c r="AK211" s="132">
        <v>1554</v>
      </c>
      <c r="AL211" s="132">
        <v>1591</v>
      </c>
      <c r="AM211" s="132"/>
      <c r="AN211" s="316"/>
      <c r="AO211" s="316"/>
      <c r="AP211" s="502" t="s">
        <v>99</v>
      </c>
      <c r="AQ211" s="368" t="s">
        <v>33</v>
      </c>
      <c r="AR211" s="134">
        <v>600</v>
      </c>
      <c r="AS211" s="134">
        <v>568</v>
      </c>
      <c r="AT211" s="134">
        <v>585</v>
      </c>
      <c r="AU211" s="134">
        <v>661</v>
      </c>
      <c r="AV211" s="134">
        <v>696</v>
      </c>
      <c r="AW211" s="134">
        <v>741</v>
      </c>
      <c r="AX211" s="134">
        <v>552</v>
      </c>
      <c r="AY211" s="134">
        <v>491</v>
      </c>
      <c r="AZ211" s="134">
        <v>533</v>
      </c>
      <c r="BA211" s="134">
        <v>474</v>
      </c>
      <c r="BB211" s="134">
        <v>538</v>
      </c>
      <c r="BC211" s="134">
        <v>548</v>
      </c>
      <c r="BD211" s="134">
        <v>524</v>
      </c>
      <c r="BE211" s="134">
        <v>561</v>
      </c>
      <c r="BF211" s="134">
        <v>546</v>
      </c>
      <c r="BJ211" s="503" t="s">
        <v>51</v>
      </c>
      <c r="BK211" s="133" t="s">
        <v>33</v>
      </c>
      <c r="BL211" s="134">
        <v>509</v>
      </c>
      <c r="BM211" s="134">
        <v>427</v>
      </c>
      <c r="BN211" s="134">
        <v>467</v>
      </c>
      <c r="BO211" s="134">
        <v>413</v>
      </c>
      <c r="BP211" s="134">
        <v>458</v>
      </c>
      <c r="BQ211" s="134">
        <v>671</v>
      </c>
      <c r="BR211" s="134">
        <v>531</v>
      </c>
      <c r="BS211" s="134">
        <v>429</v>
      </c>
      <c r="BT211" s="134">
        <v>341</v>
      </c>
      <c r="BU211" s="134">
        <v>264</v>
      </c>
      <c r="BV211" s="134">
        <v>235</v>
      </c>
      <c r="BW211" s="134">
        <v>238</v>
      </c>
      <c r="BX211" s="134">
        <v>193</v>
      </c>
      <c r="BY211" s="134">
        <v>193</v>
      </c>
      <c r="BZ211" s="134">
        <v>315</v>
      </c>
    </row>
    <row r="212" spans="2:78">
      <c r="B212" s="129" t="s">
        <v>9</v>
      </c>
      <c r="C212" s="131">
        <f t="shared" si="52"/>
        <v>2345</v>
      </c>
      <c r="D212" s="131">
        <f t="shared" si="52"/>
        <v>2532.8000000000002</v>
      </c>
      <c r="E212" s="131">
        <f t="shared" si="52"/>
        <v>2633.6</v>
      </c>
      <c r="F212" s="131">
        <f t="shared" si="52"/>
        <v>2787.2</v>
      </c>
      <c r="G212" s="131">
        <f t="shared" si="52"/>
        <v>2765</v>
      </c>
      <c r="H212" s="131">
        <f t="shared" si="52"/>
        <v>3198.3999999999996</v>
      </c>
      <c r="I212" s="131">
        <f t="shared" si="52"/>
        <v>2682.6</v>
      </c>
      <c r="J212" s="131">
        <f t="shared" si="52"/>
        <v>2409.6</v>
      </c>
      <c r="K212" s="131">
        <f t="shared" si="52"/>
        <v>2355.1999999999998</v>
      </c>
      <c r="L212" s="131">
        <f t="shared" si="52"/>
        <v>2307.4</v>
      </c>
      <c r="M212" s="131">
        <f t="shared" si="52"/>
        <v>2166.4</v>
      </c>
      <c r="N212" s="131">
        <f t="shared" si="52"/>
        <v>2414.1999999999998</v>
      </c>
      <c r="O212" s="131">
        <f t="shared" si="52"/>
        <v>2222</v>
      </c>
      <c r="P212" s="131">
        <f t="shared" si="52"/>
        <v>2243.2000000000003</v>
      </c>
      <c r="Q212" s="131">
        <f t="shared" si="52"/>
        <v>2254.8000000000002</v>
      </c>
      <c r="R212" s="131"/>
      <c r="S212" s="338">
        <v>277.79913526783287</v>
      </c>
      <c r="T212" s="131"/>
      <c r="U212" s="131"/>
      <c r="W212" s="129" t="s">
        <v>9</v>
      </c>
      <c r="X212" s="132">
        <v>1214</v>
      </c>
      <c r="Y212" s="132">
        <v>1335</v>
      </c>
      <c r="Z212" s="132">
        <v>1391</v>
      </c>
      <c r="AA212" s="132">
        <v>1474</v>
      </c>
      <c r="AB212" s="132">
        <v>1462</v>
      </c>
      <c r="AC212" s="132">
        <v>1696</v>
      </c>
      <c r="AD212" s="132">
        <v>1414</v>
      </c>
      <c r="AE212" s="132">
        <v>1269</v>
      </c>
      <c r="AF212" s="132">
        <v>1256</v>
      </c>
      <c r="AG212" s="132">
        <v>1248</v>
      </c>
      <c r="AH212" s="132">
        <v>1184</v>
      </c>
      <c r="AI212" s="132">
        <v>1319</v>
      </c>
      <c r="AJ212" s="132">
        <v>1227</v>
      </c>
      <c r="AK212" s="132">
        <v>1240</v>
      </c>
      <c r="AL212" s="132">
        <v>1263</v>
      </c>
      <c r="AM212" s="132"/>
      <c r="AN212" s="316"/>
      <c r="AO212" s="316"/>
      <c r="AP212" s="500"/>
      <c r="AQ212" s="129" t="s">
        <v>9</v>
      </c>
      <c r="AR212" s="135">
        <v>320</v>
      </c>
      <c r="AS212" s="135">
        <v>400</v>
      </c>
      <c r="AT212" s="135">
        <v>409</v>
      </c>
      <c r="AU212" s="135">
        <v>470</v>
      </c>
      <c r="AV212" s="135">
        <v>471</v>
      </c>
      <c r="AW212" s="135">
        <v>514</v>
      </c>
      <c r="AX212" s="135">
        <v>392</v>
      </c>
      <c r="AY212" s="135">
        <v>353</v>
      </c>
      <c r="AZ212" s="135">
        <v>359</v>
      </c>
      <c r="BA212" s="135">
        <v>372</v>
      </c>
      <c r="BB212" s="135">
        <v>385</v>
      </c>
      <c r="BC212" s="135">
        <v>464</v>
      </c>
      <c r="BD212" s="135">
        <v>407</v>
      </c>
      <c r="BE212" s="135">
        <v>428</v>
      </c>
      <c r="BF212" s="135">
        <v>408</v>
      </c>
      <c r="BJ212" s="504"/>
      <c r="BK212" s="136" t="s">
        <v>9</v>
      </c>
      <c r="BL212" s="135">
        <v>419</v>
      </c>
      <c r="BM212" s="135">
        <v>376</v>
      </c>
      <c r="BN212" s="135">
        <v>366</v>
      </c>
      <c r="BO212" s="135">
        <v>366</v>
      </c>
      <c r="BP212" s="135">
        <v>352</v>
      </c>
      <c r="BQ212" s="135">
        <v>464</v>
      </c>
      <c r="BR212" s="135">
        <v>441</v>
      </c>
      <c r="BS212" s="135">
        <v>395</v>
      </c>
      <c r="BT212" s="135">
        <v>362</v>
      </c>
      <c r="BU212" s="135">
        <v>302</v>
      </c>
      <c r="BV212" s="135">
        <v>268</v>
      </c>
      <c r="BW212" s="135">
        <v>258</v>
      </c>
      <c r="BX212" s="135">
        <v>222</v>
      </c>
      <c r="BY212" s="135">
        <v>218</v>
      </c>
      <c r="BZ212" s="135">
        <v>308</v>
      </c>
    </row>
    <row r="213" spans="2:78">
      <c r="B213" s="129" t="s">
        <v>34</v>
      </c>
      <c r="C213" s="131">
        <f t="shared" si="52"/>
        <v>2815</v>
      </c>
      <c r="D213" s="131">
        <f t="shared" si="52"/>
        <v>2007.6</v>
      </c>
      <c r="E213" s="131">
        <f t="shared" si="52"/>
        <v>2045</v>
      </c>
      <c r="F213" s="131">
        <f t="shared" si="52"/>
        <v>2160.4</v>
      </c>
      <c r="G213" s="131">
        <f t="shared" si="52"/>
        <v>2221</v>
      </c>
      <c r="H213" s="131">
        <f t="shared" si="52"/>
        <v>2322.8000000000002</v>
      </c>
      <c r="I213" s="131">
        <f t="shared" si="52"/>
        <v>2256.8000000000002</v>
      </c>
      <c r="J213" s="131">
        <f t="shared" si="52"/>
        <v>2108.8000000000002</v>
      </c>
      <c r="K213" s="131">
        <f t="shared" si="52"/>
        <v>2103.6</v>
      </c>
      <c r="L213" s="131">
        <f t="shared" si="52"/>
        <v>1960.4</v>
      </c>
      <c r="M213" s="131">
        <f t="shared" si="52"/>
        <v>1810.8</v>
      </c>
      <c r="N213" s="131">
        <f t="shared" si="52"/>
        <v>1863.6000000000001</v>
      </c>
      <c r="O213" s="131">
        <f t="shared" si="52"/>
        <v>2020.3999999999999</v>
      </c>
      <c r="P213" s="131">
        <f t="shared" si="52"/>
        <v>1921.6000000000001</v>
      </c>
      <c r="Q213" s="131">
        <f t="shared" si="52"/>
        <v>2047.6</v>
      </c>
      <c r="R213" s="131"/>
      <c r="S213" s="338">
        <v>245.58086154168356</v>
      </c>
      <c r="T213" s="131"/>
      <c r="U213" s="131"/>
      <c r="W213" s="129" t="s">
        <v>34</v>
      </c>
      <c r="X213" s="132">
        <v>1497</v>
      </c>
      <c r="Y213" s="132">
        <v>1058</v>
      </c>
      <c r="Z213" s="132">
        <v>1083</v>
      </c>
      <c r="AA213" s="132">
        <v>1137</v>
      </c>
      <c r="AB213" s="132">
        <v>1170</v>
      </c>
      <c r="AC213" s="132">
        <v>1230</v>
      </c>
      <c r="AD213" s="132">
        <v>1189</v>
      </c>
      <c r="AE213" s="132">
        <v>1107</v>
      </c>
      <c r="AF213" s="132">
        <v>1111</v>
      </c>
      <c r="AG213" s="132">
        <v>1054</v>
      </c>
      <c r="AH213" s="132">
        <v>987</v>
      </c>
      <c r="AI213" s="132">
        <v>1015</v>
      </c>
      <c r="AJ213" s="132">
        <v>1108</v>
      </c>
      <c r="AK213" s="132">
        <v>1066</v>
      </c>
      <c r="AL213" s="132">
        <v>1137</v>
      </c>
      <c r="AM213" s="132"/>
      <c r="AN213" s="316"/>
      <c r="AO213" s="316"/>
      <c r="AP213" s="500"/>
      <c r="AQ213" s="129" t="s">
        <v>34</v>
      </c>
      <c r="AR213" s="135">
        <v>496</v>
      </c>
      <c r="AS213" s="135">
        <v>311</v>
      </c>
      <c r="AT213" s="135">
        <v>342</v>
      </c>
      <c r="AU213" s="135">
        <v>341</v>
      </c>
      <c r="AV213" s="135">
        <v>367</v>
      </c>
      <c r="AW213" s="135">
        <v>385</v>
      </c>
      <c r="AX213" s="135">
        <v>330</v>
      </c>
      <c r="AY213" s="135">
        <v>310</v>
      </c>
      <c r="AZ213" s="135">
        <v>314</v>
      </c>
      <c r="BA213" s="135">
        <v>324</v>
      </c>
      <c r="BB213" s="135">
        <v>297</v>
      </c>
      <c r="BC213" s="135">
        <v>339</v>
      </c>
      <c r="BD213" s="135">
        <v>371</v>
      </c>
      <c r="BE213" s="135">
        <v>364</v>
      </c>
      <c r="BF213" s="135">
        <v>371</v>
      </c>
      <c r="BJ213" s="504"/>
      <c r="BK213" s="136" t="s">
        <v>34</v>
      </c>
      <c r="BL213" s="135">
        <v>443</v>
      </c>
      <c r="BM213" s="135">
        <v>356</v>
      </c>
      <c r="BN213" s="135">
        <v>335</v>
      </c>
      <c r="BO213" s="135">
        <v>342</v>
      </c>
      <c r="BP213" s="135">
        <v>352</v>
      </c>
      <c r="BQ213" s="135">
        <v>371</v>
      </c>
      <c r="BR213" s="135">
        <v>402</v>
      </c>
      <c r="BS213" s="135">
        <v>392</v>
      </c>
      <c r="BT213" s="135">
        <v>367</v>
      </c>
      <c r="BU213" s="135">
        <v>284</v>
      </c>
      <c r="BV213" s="135">
        <v>247</v>
      </c>
      <c r="BW213" s="135">
        <v>244</v>
      </c>
      <c r="BX213" s="135">
        <v>232</v>
      </c>
      <c r="BY213" s="135">
        <v>207</v>
      </c>
      <c r="BZ213" s="135">
        <v>292</v>
      </c>
    </row>
    <row r="214" spans="2:78">
      <c r="B214" s="129" t="s">
        <v>35</v>
      </c>
      <c r="C214" s="131">
        <f t="shared" ref="C214:Q214" si="53">X214</f>
        <v>190</v>
      </c>
      <c r="D214" s="131">
        <f t="shared" si="53"/>
        <v>303</v>
      </c>
      <c r="E214" s="131">
        <f t="shared" si="53"/>
        <v>435</v>
      </c>
      <c r="F214" s="131">
        <f t="shared" si="53"/>
        <v>552</v>
      </c>
      <c r="G214" s="131">
        <f t="shared" si="53"/>
        <v>816</v>
      </c>
      <c r="H214" s="131">
        <f t="shared" si="53"/>
        <v>1023</v>
      </c>
      <c r="I214" s="131">
        <f t="shared" si="53"/>
        <v>1372</v>
      </c>
      <c r="J214" s="131">
        <f t="shared" si="53"/>
        <v>1655</v>
      </c>
      <c r="K214" s="131">
        <f t="shared" si="53"/>
        <v>1632</v>
      </c>
      <c r="L214" s="131">
        <f t="shared" si="53"/>
        <v>1691</v>
      </c>
      <c r="M214" s="131">
        <f t="shared" si="53"/>
        <v>1750</v>
      </c>
      <c r="N214" s="131">
        <f t="shared" si="53"/>
        <v>1777</v>
      </c>
      <c r="O214" s="131">
        <f t="shared" si="53"/>
        <v>1700</v>
      </c>
      <c r="P214" s="131">
        <f t="shared" si="53"/>
        <v>1740</v>
      </c>
      <c r="Q214" s="131">
        <f t="shared" si="53"/>
        <v>1778</v>
      </c>
      <c r="R214" s="131"/>
      <c r="S214" s="338">
        <v>589.68738422244644</v>
      </c>
      <c r="T214" s="131"/>
      <c r="W214" s="129" t="s">
        <v>35</v>
      </c>
      <c r="X214" s="132">
        <v>190</v>
      </c>
      <c r="Y214" s="132">
        <v>303</v>
      </c>
      <c r="Z214" s="132">
        <v>435</v>
      </c>
      <c r="AA214" s="132">
        <v>552</v>
      </c>
      <c r="AB214" s="132">
        <v>816</v>
      </c>
      <c r="AC214" s="132">
        <v>1023</v>
      </c>
      <c r="AD214" s="132">
        <v>1372</v>
      </c>
      <c r="AE214" s="132">
        <v>1655</v>
      </c>
      <c r="AF214" s="132">
        <v>1632</v>
      </c>
      <c r="AG214" s="132">
        <v>1691</v>
      </c>
      <c r="AH214" s="132">
        <v>1750</v>
      </c>
      <c r="AI214" s="132">
        <v>1777</v>
      </c>
      <c r="AJ214" s="132">
        <v>1700</v>
      </c>
      <c r="AK214" s="132">
        <v>1740</v>
      </c>
      <c r="AL214" s="132">
        <v>1778</v>
      </c>
      <c r="AM214" s="132"/>
      <c r="AN214" s="316"/>
      <c r="AO214" s="316"/>
      <c r="AP214" s="500"/>
      <c r="AQ214" s="129" t="s">
        <v>36</v>
      </c>
      <c r="AR214" s="135">
        <v>229</v>
      </c>
      <c r="AS214" s="135">
        <v>201</v>
      </c>
      <c r="AT214" s="135">
        <v>212</v>
      </c>
      <c r="AU214" s="135">
        <v>204</v>
      </c>
      <c r="AV214" s="135">
        <v>194</v>
      </c>
      <c r="AW214" s="135">
        <v>197</v>
      </c>
      <c r="AX214" s="135">
        <v>246</v>
      </c>
      <c r="AY214" s="135">
        <v>216</v>
      </c>
      <c r="AZ214" s="135">
        <v>218</v>
      </c>
      <c r="BA214" s="135">
        <v>216</v>
      </c>
      <c r="BB214" s="135">
        <v>213</v>
      </c>
      <c r="BC214" s="135">
        <v>231</v>
      </c>
      <c r="BD214" s="135">
        <v>289</v>
      </c>
      <c r="BE214" s="135">
        <v>282</v>
      </c>
      <c r="BF214" s="135">
        <v>285</v>
      </c>
      <c r="BJ214" s="504"/>
      <c r="BK214" s="136" t="s">
        <v>36</v>
      </c>
      <c r="BL214" s="135">
        <v>367</v>
      </c>
      <c r="BM214" s="135">
        <v>390</v>
      </c>
      <c r="BN214" s="135">
        <v>389</v>
      </c>
      <c r="BO214" s="135">
        <v>348</v>
      </c>
      <c r="BP214" s="135">
        <v>326</v>
      </c>
      <c r="BQ214" s="135">
        <v>361</v>
      </c>
      <c r="BR214" s="135">
        <v>417</v>
      </c>
      <c r="BS214" s="135">
        <v>438</v>
      </c>
      <c r="BT214" s="135">
        <v>422</v>
      </c>
      <c r="BU214" s="135">
        <v>401</v>
      </c>
      <c r="BV214" s="135">
        <v>372</v>
      </c>
      <c r="BW214" s="135">
        <v>382</v>
      </c>
      <c r="BX214" s="135">
        <v>331</v>
      </c>
      <c r="BY214" s="135">
        <v>342</v>
      </c>
      <c r="BZ214" s="135">
        <v>312</v>
      </c>
    </row>
    <row r="215" spans="2:78">
      <c r="B215" s="129" t="s">
        <v>36</v>
      </c>
      <c r="C215" s="131">
        <f t="shared" ref="C215:Q215" si="54">X215+$U$13*X216+$U$6*(AR214+$U$13*AR215)+$U$8*(AR221+$U$13*AR222)+$U$10*(AR228+$U$13*AR229)</f>
        <v>1278.6000000000001</v>
      </c>
      <c r="D215" s="131">
        <f t="shared" si="54"/>
        <v>1261.5999999999999</v>
      </c>
      <c r="E215" s="131">
        <f t="shared" si="54"/>
        <v>1278.1999999999998</v>
      </c>
      <c r="F215" s="131">
        <f t="shared" si="54"/>
        <v>1181.6000000000001</v>
      </c>
      <c r="G215" s="131">
        <f t="shared" si="54"/>
        <v>1172</v>
      </c>
      <c r="H215" s="131">
        <f t="shared" si="54"/>
        <v>1277.8</v>
      </c>
      <c r="I215" s="131">
        <f t="shared" si="54"/>
        <v>1476.3999999999999</v>
      </c>
      <c r="J215" s="131">
        <f t="shared" si="54"/>
        <v>1553.8</v>
      </c>
      <c r="K215" s="131">
        <f t="shared" si="54"/>
        <v>1524.4</v>
      </c>
      <c r="L215" s="131">
        <f t="shared" si="54"/>
        <v>1539.1999999999998</v>
      </c>
      <c r="M215" s="131">
        <f t="shared" si="54"/>
        <v>1492.8000000000002</v>
      </c>
      <c r="N215" s="131">
        <f t="shared" si="54"/>
        <v>1738.8</v>
      </c>
      <c r="O215" s="131">
        <f t="shared" si="54"/>
        <v>1643.1</v>
      </c>
      <c r="P215" s="131">
        <f t="shared" si="54"/>
        <v>1699.3999999999999</v>
      </c>
      <c r="Q215" s="131">
        <f t="shared" si="54"/>
        <v>1722.7</v>
      </c>
      <c r="R215" s="131"/>
      <c r="S215" s="338">
        <v>150.0470578037266</v>
      </c>
      <c r="T215" s="131"/>
      <c r="W215" s="129" t="s">
        <v>36</v>
      </c>
      <c r="X215" s="132">
        <v>682</v>
      </c>
      <c r="Y215" s="132">
        <v>659</v>
      </c>
      <c r="Z215" s="132">
        <v>671</v>
      </c>
      <c r="AA215" s="132">
        <v>620</v>
      </c>
      <c r="AB215" s="132">
        <v>617</v>
      </c>
      <c r="AC215" s="132">
        <v>676</v>
      </c>
      <c r="AD215" s="132">
        <v>771</v>
      </c>
      <c r="AE215" s="132">
        <v>804</v>
      </c>
      <c r="AF215" s="132">
        <v>787</v>
      </c>
      <c r="AG215" s="132">
        <v>798</v>
      </c>
      <c r="AH215" s="132">
        <v>787</v>
      </c>
      <c r="AI215" s="132">
        <v>882</v>
      </c>
      <c r="AJ215" s="132">
        <v>861</v>
      </c>
      <c r="AK215" s="132">
        <v>898</v>
      </c>
      <c r="AL215" s="132">
        <v>923</v>
      </c>
      <c r="AM215" s="132"/>
      <c r="AN215" s="316"/>
      <c r="AO215" s="316"/>
      <c r="AP215" s="500"/>
      <c r="AQ215" s="129" t="s">
        <v>150</v>
      </c>
      <c r="AR215" s="132">
        <v>0</v>
      </c>
      <c r="AS215" s="132">
        <v>0</v>
      </c>
      <c r="AT215" s="132">
        <v>0</v>
      </c>
      <c r="AU215" s="132">
        <v>0</v>
      </c>
      <c r="AV215" s="132">
        <v>0</v>
      </c>
      <c r="AW215" s="132">
        <v>0</v>
      </c>
      <c r="AX215" s="132">
        <v>0</v>
      </c>
      <c r="AY215" s="132">
        <v>0</v>
      </c>
      <c r="AZ215" s="132">
        <v>0</v>
      </c>
      <c r="BA215" s="135">
        <v>0</v>
      </c>
      <c r="BB215" s="135">
        <v>0</v>
      </c>
      <c r="BC215" s="135">
        <v>33</v>
      </c>
      <c r="BD215" s="135">
        <v>10</v>
      </c>
      <c r="BE215" s="135">
        <v>20</v>
      </c>
      <c r="BF215" s="135">
        <v>13</v>
      </c>
      <c r="BJ215" s="504"/>
      <c r="BK215" s="129" t="s">
        <v>150</v>
      </c>
      <c r="BL215" s="132">
        <v>0</v>
      </c>
      <c r="BM215" s="132">
        <v>0</v>
      </c>
      <c r="BN215" s="132">
        <v>0</v>
      </c>
      <c r="BO215" s="132">
        <v>0</v>
      </c>
      <c r="BP215" s="132">
        <v>0</v>
      </c>
      <c r="BQ215" s="132">
        <v>0</v>
      </c>
      <c r="BR215" s="132">
        <v>0</v>
      </c>
      <c r="BS215" s="132">
        <v>0</v>
      </c>
      <c r="BT215" s="132">
        <v>0</v>
      </c>
      <c r="BU215" s="135">
        <v>0</v>
      </c>
      <c r="BV215" s="135">
        <v>0</v>
      </c>
      <c r="BW215" s="135">
        <v>18</v>
      </c>
      <c r="BX215" s="135">
        <v>7</v>
      </c>
      <c r="BY215" s="135">
        <v>9</v>
      </c>
      <c r="BZ215" s="135">
        <v>9</v>
      </c>
    </row>
    <row r="216" spans="2:78" ht="18" customHeight="1">
      <c r="B216" s="129" t="s">
        <v>37</v>
      </c>
      <c r="C216" s="131">
        <f t="shared" ref="C216:Q217" si="55">X217+AR216*$U$6+AR223*$U$8+AR230*$U$10</f>
        <v>7.6</v>
      </c>
      <c r="D216" s="131">
        <f t="shared" si="55"/>
        <v>64</v>
      </c>
      <c r="E216" s="131">
        <f t="shared" si="55"/>
        <v>87</v>
      </c>
      <c r="F216" s="131">
        <f t="shared" si="55"/>
        <v>52</v>
      </c>
      <c r="G216" s="131">
        <f t="shared" si="55"/>
        <v>15.8</v>
      </c>
      <c r="H216" s="131">
        <f t="shared" si="55"/>
        <v>51.800000000000004</v>
      </c>
      <c r="I216" s="131">
        <f t="shared" si="55"/>
        <v>118.4</v>
      </c>
      <c r="J216" s="131">
        <f t="shared" si="55"/>
        <v>172.2</v>
      </c>
      <c r="K216" s="131">
        <f t="shared" si="55"/>
        <v>151.4</v>
      </c>
      <c r="L216" s="131">
        <f t="shared" si="55"/>
        <v>194.2</v>
      </c>
      <c r="M216" s="131">
        <f t="shared" si="55"/>
        <v>185.8</v>
      </c>
      <c r="N216" s="131">
        <f t="shared" si="55"/>
        <v>152</v>
      </c>
      <c r="O216" s="131">
        <f t="shared" si="55"/>
        <v>121.6</v>
      </c>
      <c r="P216" s="131">
        <f t="shared" si="55"/>
        <v>127</v>
      </c>
      <c r="Q216" s="131">
        <f t="shared" si="55"/>
        <v>161.80000000000001</v>
      </c>
      <c r="R216" s="131"/>
      <c r="S216" s="338">
        <v>64.934048592912063</v>
      </c>
      <c r="T216" s="131"/>
      <c r="W216" s="129" t="s">
        <v>150</v>
      </c>
      <c r="X216" s="132">
        <v>0</v>
      </c>
      <c r="Y216" s="132">
        <v>0</v>
      </c>
      <c r="Z216" s="132">
        <v>0</v>
      </c>
      <c r="AA216" s="132">
        <v>0</v>
      </c>
      <c r="AB216" s="132">
        <v>0</v>
      </c>
      <c r="AC216" s="132">
        <v>0</v>
      </c>
      <c r="AD216" s="132">
        <v>0</v>
      </c>
      <c r="AE216" s="132">
        <v>0</v>
      </c>
      <c r="AF216" s="132">
        <v>0</v>
      </c>
      <c r="AG216" s="132">
        <v>0</v>
      </c>
      <c r="AH216" s="132">
        <v>0</v>
      </c>
      <c r="AI216" s="132">
        <v>74</v>
      </c>
      <c r="AJ216" s="132">
        <v>36</v>
      </c>
      <c r="AK216" s="132">
        <v>47</v>
      </c>
      <c r="AL216" s="132">
        <v>38</v>
      </c>
      <c r="AM216" s="132"/>
      <c r="AN216" s="316"/>
      <c r="AO216" s="316"/>
      <c r="AP216" s="500"/>
      <c r="AQ216" s="129" t="s">
        <v>37</v>
      </c>
      <c r="AR216" s="135">
        <v>2</v>
      </c>
      <c r="AS216" s="135">
        <v>10</v>
      </c>
      <c r="AT216" s="135">
        <v>15</v>
      </c>
      <c r="AU216" s="135">
        <v>13</v>
      </c>
      <c r="AV216" s="135">
        <v>3</v>
      </c>
      <c r="AW216" s="135">
        <v>9</v>
      </c>
      <c r="AX216" s="135">
        <v>19</v>
      </c>
      <c r="AY216" s="135">
        <v>25</v>
      </c>
      <c r="AZ216" s="135">
        <v>21</v>
      </c>
      <c r="BA216" s="135">
        <v>24</v>
      </c>
      <c r="BB216" s="135">
        <v>31</v>
      </c>
      <c r="BC216" s="135">
        <v>23</v>
      </c>
      <c r="BD216" s="135">
        <v>16</v>
      </c>
      <c r="BE216" s="135">
        <v>16</v>
      </c>
      <c r="BF216" s="135">
        <v>20</v>
      </c>
      <c r="BJ216" s="504"/>
      <c r="BK216" s="136" t="s">
        <v>37</v>
      </c>
      <c r="BL216" s="135">
        <v>3</v>
      </c>
      <c r="BM216" s="135">
        <v>26</v>
      </c>
      <c r="BN216" s="135">
        <v>33</v>
      </c>
      <c r="BO216" s="135">
        <v>13</v>
      </c>
      <c r="BP216" s="135">
        <v>2</v>
      </c>
      <c r="BQ216" s="135">
        <v>13</v>
      </c>
      <c r="BR216" s="135">
        <v>51</v>
      </c>
      <c r="BS216" s="135">
        <v>59</v>
      </c>
      <c r="BT216" s="135">
        <v>56</v>
      </c>
      <c r="BU216" s="135">
        <v>71</v>
      </c>
      <c r="BV216" s="135">
        <v>57</v>
      </c>
      <c r="BW216" s="135">
        <v>51</v>
      </c>
      <c r="BX216" s="135">
        <v>40</v>
      </c>
      <c r="BY216" s="135">
        <v>36</v>
      </c>
      <c r="BZ216" s="135">
        <v>43</v>
      </c>
    </row>
    <row r="217" spans="2:78">
      <c r="B217" s="129" t="s">
        <v>38</v>
      </c>
      <c r="C217" s="131">
        <f t="shared" si="55"/>
        <v>157.6</v>
      </c>
      <c r="D217" s="131">
        <f t="shared" si="55"/>
        <v>112</v>
      </c>
      <c r="E217" s="131">
        <f t="shared" si="55"/>
        <v>89.6</v>
      </c>
      <c r="F217" s="131">
        <f t="shared" si="55"/>
        <v>113</v>
      </c>
      <c r="G217" s="131">
        <f t="shared" si="55"/>
        <v>103.2</v>
      </c>
      <c r="H217" s="131">
        <f t="shared" si="55"/>
        <v>148</v>
      </c>
      <c r="I217" s="131">
        <f t="shared" si="55"/>
        <v>140.4</v>
      </c>
      <c r="J217" s="131">
        <f t="shared" si="55"/>
        <v>34.200000000000003</v>
      </c>
      <c r="K217" s="131">
        <f t="shared" si="55"/>
        <v>38.4</v>
      </c>
      <c r="L217" s="131">
        <f t="shared" si="55"/>
        <v>56.8</v>
      </c>
      <c r="M217" s="131">
        <f t="shared" si="55"/>
        <v>123.6</v>
      </c>
      <c r="N217" s="131">
        <f t="shared" si="55"/>
        <v>113.60000000000001</v>
      </c>
      <c r="O217" s="131">
        <f t="shared" si="55"/>
        <v>100.39999999999999</v>
      </c>
      <c r="P217" s="131">
        <f t="shared" si="55"/>
        <v>302.60000000000002</v>
      </c>
      <c r="Q217" s="131">
        <f t="shared" si="55"/>
        <v>142.20000000000002</v>
      </c>
      <c r="R217" s="131"/>
      <c r="S217" s="338">
        <v>44.375273395088904</v>
      </c>
      <c r="T217" s="131"/>
      <c r="W217" s="129" t="s">
        <v>37</v>
      </c>
      <c r="X217" s="132">
        <v>4</v>
      </c>
      <c r="Y217" s="132">
        <v>32</v>
      </c>
      <c r="Z217" s="132">
        <v>45</v>
      </c>
      <c r="AA217" s="132">
        <v>28</v>
      </c>
      <c r="AB217" s="132">
        <v>9</v>
      </c>
      <c r="AC217" s="132">
        <v>28</v>
      </c>
      <c r="AD217" s="132">
        <v>60</v>
      </c>
      <c r="AE217" s="132">
        <v>91</v>
      </c>
      <c r="AF217" s="132">
        <v>77</v>
      </c>
      <c r="AG217" s="132">
        <v>99</v>
      </c>
      <c r="AH217" s="132">
        <v>95</v>
      </c>
      <c r="AI217" s="132">
        <v>77</v>
      </c>
      <c r="AJ217" s="132">
        <v>61</v>
      </c>
      <c r="AK217" s="132">
        <v>66</v>
      </c>
      <c r="AL217" s="132">
        <v>87</v>
      </c>
      <c r="AM217" s="132"/>
      <c r="AN217" s="316"/>
      <c r="AO217" s="316"/>
      <c r="AP217" s="501"/>
      <c r="AQ217" s="140" t="s">
        <v>38</v>
      </c>
      <c r="AR217" s="138">
        <v>33</v>
      </c>
      <c r="AS217" s="138">
        <v>24</v>
      </c>
      <c r="AT217" s="139">
        <v>17</v>
      </c>
      <c r="AU217" s="138">
        <v>23</v>
      </c>
      <c r="AV217" s="138">
        <v>13</v>
      </c>
      <c r="AW217" s="139">
        <v>17</v>
      </c>
      <c r="AX217" s="139">
        <v>30</v>
      </c>
      <c r="AY217" s="139">
        <v>5</v>
      </c>
      <c r="AZ217" s="139">
        <v>5</v>
      </c>
      <c r="BA217" s="139">
        <v>12</v>
      </c>
      <c r="BB217" s="139">
        <v>19</v>
      </c>
      <c r="BC217" s="139">
        <v>13</v>
      </c>
      <c r="BD217" s="139">
        <v>21</v>
      </c>
      <c r="BE217" s="139">
        <v>70</v>
      </c>
      <c r="BF217" s="139">
        <v>36</v>
      </c>
      <c r="BJ217" s="504"/>
      <c r="BK217" s="137" t="s">
        <v>38</v>
      </c>
      <c r="BL217" s="138">
        <v>55</v>
      </c>
      <c r="BM217" s="138">
        <v>39</v>
      </c>
      <c r="BN217" s="139">
        <v>37</v>
      </c>
      <c r="BO217" s="138">
        <v>45</v>
      </c>
      <c r="BP217" s="138">
        <v>34</v>
      </c>
      <c r="BQ217" s="139">
        <v>58</v>
      </c>
      <c r="BR217" s="139">
        <v>56</v>
      </c>
      <c r="BS217" s="139">
        <v>10</v>
      </c>
      <c r="BT217" s="139">
        <v>14</v>
      </c>
      <c r="BU217" s="139">
        <v>28</v>
      </c>
      <c r="BV217" s="139">
        <v>44</v>
      </c>
      <c r="BW217" s="139">
        <v>34</v>
      </c>
      <c r="BX217" s="139">
        <v>19</v>
      </c>
      <c r="BY217" s="139">
        <v>81</v>
      </c>
      <c r="BZ217" s="139">
        <v>42</v>
      </c>
    </row>
    <row r="218" spans="2:78">
      <c r="B218" s="129" t="s">
        <v>39</v>
      </c>
      <c r="C218" s="131">
        <f t="shared" ref="C218:Q221" si="56">X219</f>
        <v>0</v>
      </c>
      <c r="D218" s="131">
        <f t="shared" si="56"/>
        <v>0</v>
      </c>
      <c r="E218" s="131">
        <f t="shared" si="56"/>
        <v>0</v>
      </c>
      <c r="F218" s="131">
        <f t="shared" si="56"/>
        <v>432</v>
      </c>
      <c r="G218" s="131">
        <f t="shared" si="56"/>
        <v>375</v>
      </c>
      <c r="H218" s="131">
        <f t="shared" si="56"/>
        <v>360</v>
      </c>
      <c r="I218" s="131">
        <f t="shared" si="56"/>
        <v>427</v>
      </c>
      <c r="J218" s="131">
        <f t="shared" si="56"/>
        <v>427</v>
      </c>
      <c r="K218" s="131">
        <f t="shared" si="56"/>
        <v>333</v>
      </c>
      <c r="L218" s="131">
        <f t="shared" si="56"/>
        <v>315</v>
      </c>
      <c r="M218" s="131">
        <f t="shared" si="56"/>
        <v>285</v>
      </c>
      <c r="N218" s="131">
        <f t="shared" si="56"/>
        <v>318</v>
      </c>
      <c r="O218" s="131">
        <f t="shared" si="56"/>
        <v>321</v>
      </c>
      <c r="P218" s="131">
        <f t="shared" si="56"/>
        <v>320</v>
      </c>
      <c r="Q218" s="131">
        <f t="shared" si="56"/>
        <v>302</v>
      </c>
      <c r="R218" s="131"/>
      <c r="S218" s="340">
        <v>32.341923257592455</v>
      </c>
      <c r="W218" s="129" t="s">
        <v>38</v>
      </c>
      <c r="X218" s="132">
        <v>83</v>
      </c>
      <c r="Y218" s="132">
        <v>59</v>
      </c>
      <c r="Z218" s="132">
        <v>45</v>
      </c>
      <c r="AA218" s="132">
        <v>58</v>
      </c>
      <c r="AB218" s="132">
        <v>52</v>
      </c>
      <c r="AC218" s="132">
        <v>74</v>
      </c>
      <c r="AD218" s="132">
        <v>73</v>
      </c>
      <c r="AE218" s="132">
        <v>17</v>
      </c>
      <c r="AF218" s="132">
        <v>19</v>
      </c>
      <c r="AG218" s="132">
        <v>29</v>
      </c>
      <c r="AH218" s="132">
        <v>66</v>
      </c>
      <c r="AI218" s="132">
        <v>61</v>
      </c>
      <c r="AJ218" s="132">
        <v>53</v>
      </c>
      <c r="AK218" s="132">
        <v>161</v>
      </c>
      <c r="AL218" s="132">
        <v>81</v>
      </c>
      <c r="AM218" s="132"/>
      <c r="AN218" s="316"/>
      <c r="AO218" s="316"/>
      <c r="AP218" s="500" t="s">
        <v>100</v>
      </c>
      <c r="AQ218" s="368" t="s">
        <v>33</v>
      </c>
      <c r="AR218" s="134">
        <v>778</v>
      </c>
      <c r="AS218" s="134">
        <v>768</v>
      </c>
      <c r="AT218" s="134">
        <v>901</v>
      </c>
      <c r="AU218" s="134">
        <v>872</v>
      </c>
      <c r="AV218" s="134">
        <v>861</v>
      </c>
      <c r="AW218" s="134">
        <v>1104</v>
      </c>
      <c r="AX218" s="134">
        <v>720</v>
      </c>
      <c r="AY218" s="134">
        <v>688</v>
      </c>
      <c r="AZ218" s="134">
        <v>622</v>
      </c>
      <c r="BA218" s="134">
        <v>607</v>
      </c>
      <c r="BB218" s="134">
        <v>558</v>
      </c>
      <c r="BC218" s="135">
        <v>635</v>
      </c>
      <c r="BD218" s="135">
        <v>561</v>
      </c>
      <c r="BE218" s="135">
        <v>593</v>
      </c>
      <c r="BF218" s="135">
        <v>545</v>
      </c>
      <c r="BJ218" s="502" t="s">
        <v>52</v>
      </c>
      <c r="BK218" s="133" t="s">
        <v>33</v>
      </c>
      <c r="BL218" s="134">
        <v>1201</v>
      </c>
      <c r="BM218" s="134">
        <v>1175</v>
      </c>
      <c r="BN218" s="134">
        <v>1344</v>
      </c>
      <c r="BO218" s="134">
        <v>1373</v>
      </c>
      <c r="BP218" s="134">
        <v>1371</v>
      </c>
      <c r="BQ218" s="134">
        <v>1825</v>
      </c>
      <c r="BR218" s="134">
        <v>1260</v>
      </c>
      <c r="BS218" s="134">
        <v>1190</v>
      </c>
      <c r="BT218" s="134">
        <v>1078</v>
      </c>
      <c r="BU218" s="134">
        <v>1003</v>
      </c>
      <c r="BV218" s="134">
        <v>989</v>
      </c>
      <c r="BW218" s="134">
        <v>1050</v>
      </c>
      <c r="BX218" s="134">
        <v>940</v>
      </c>
      <c r="BY218" s="134">
        <v>974</v>
      </c>
      <c r="BZ218" s="134">
        <v>918</v>
      </c>
    </row>
    <row r="219" spans="2:78">
      <c r="B219" s="129" t="s">
        <v>15</v>
      </c>
      <c r="C219" s="131">
        <f t="shared" si="56"/>
        <v>402</v>
      </c>
      <c r="D219" s="131">
        <f t="shared" si="56"/>
        <v>435</v>
      </c>
      <c r="E219" s="131">
        <f t="shared" si="56"/>
        <v>422</v>
      </c>
      <c r="F219" s="131">
        <f t="shared" si="56"/>
        <v>399</v>
      </c>
      <c r="G219" s="131">
        <f t="shared" si="56"/>
        <v>397</v>
      </c>
      <c r="H219" s="131">
        <f t="shared" si="56"/>
        <v>417</v>
      </c>
      <c r="I219" s="131">
        <f t="shared" si="56"/>
        <v>413</v>
      </c>
      <c r="J219" s="131">
        <f t="shared" si="56"/>
        <v>486</v>
      </c>
      <c r="K219" s="131">
        <f t="shared" si="56"/>
        <v>451</v>
      </c>
      <c r="L219" s="131">
        <f t="shared" si="56"/>
        <v>394</v>
      </c>
      <c r="M219" s="131">
        <f t="shared" si="56"/>
        <v>446</v>
      </c>
      <c r="N219" s="131">
        <f t="shared" si="56"/>
        <v>399</v>
      </c>
      <c r="O219" s="131">
        <f t="shared" si="56"/>
        <v>370</v>
      </c>
      <c r="P219" s="131">
        <f t="shared" si="56"/>
        <v>445</v>
      </c>
      <c r="Q219" s="131">
        <f t="shared" si="56"/>
        <v>382</v>
      </c>
      <c r="R219" s="131"/>
      <c r="S219" s="338">
        <v>28.960509510557841</v>
      </c>
      <c r="W219" s="129" t="s">
        <v>39</v>
      </c>
      <c r="X219" s="132"/>
      <c r="Y219" s="132"/>
      <c r="Z219" s="132"/>
      <c r="AA219" s="132">
        <v>432</v>
      </c>
      <c r="AB219" s="132">
        <v>375</v>
      </c>
      <c r="AC219" s="132">
        <v>360</v>
      </c>
      <c r="AD219" s="132">
        <v>427</v>
      </c>
      <c r="AE219" s="132">
        <v>427</v>
      </c>
      <c r="AF219" s="132">
        <v>333</v>
      </c>
      <c r="AG219" s="132">
        <v>315</v>
      </c>
      <c r="AH219" s="132">
        <v>285</v>
      </c>
      <c r="AI219" s="132">
        <v>318</v>
      </c>
      <c r="AJ219" s="132">
        <v>321</v>
      </c>
      <c r="AK219" s="132">
        <v>320</v>
      </c>
      <c r="AL219" s="132">
        <v>302</v>
      </c>
      <c r="AM219" s="132"/>
      <c r="AN219" s="316"/>
      <c r="AO219" s="316"/>
      <c r="AP219" s="500"/>
      <c r="AQ219" s="129" t="s">
        <v>9</v>
      </c>
      <c r="AR219" s="135">
        <v>545</v>
      </c>
      <c r="AS219" s="135">
        <v>585</v>
      </c>
      <c r="AT219" s="135">
        <v>631</v>
      </c>
      <c r="AU219" s="135">
        <v>660</v>
      </c>
      <c r="AV219" s="135">
        <v>643</v>
      </c>
      <c r="AW219" s="135">
        <v>676</v>
      </c>
      <c r="AX219" s="135">
        <v>583</v>
      </c>
      <c r="AY219" s="135">
        <v>515</v>
      </c>
      <c r="AZ219" s="135">
        <v>506</v>
      </c>
      <c r="BA219" s="135">
        <v>511</v>
      </c>
      <c r="BB219" s="135">
        <v>450</v>
      </c>
      <c r="BC219" s="135">
        <v>508</v>
      </c>
      <c r="BD219" s="135">
        <v>481</v>
      </c>
      <c r="BE219" s="135">
        <v>488</v>
      </c>
      <c r="BF219" s="135">
        <v>429</v>
      </c>
      <c r="BJ219" s="500"/>
      <c r="BK219" s="136" t="s">
        <v>9</v>
      </c>
      <c r="BL219" s="135">
        <v>873</v>
      </c>
      <c r="BM219" s="135">
        <v>920</v>
      </c>
      <c r="BN219" s="135">
        <v>982</v>
      </c>
      <c r="BO219" s="135">
        <v>1044</v>
      </c>
      <c r="BP219" s="135">
        <v>1043</v>
      </c>
      <c r="BQ219" s="135">
        <v>1244</v>
      </c>
      <c r="BR219" s="135">
        <v>1043</v>
      </c>
      <c r="BS219" s="135">
        <v>941</v>
      </c>
      <c r="BT219" s="135">
        <v>911</v>
      </c>
      <c r="BU219" s="135">
        <v>872</v>
      </c>
      <c r="BV219" s="135">
        <v>804</v>
      </c>
      <c r="BW219" s="135">
        <v>896</v>
      </c>
      <c r="BX219" s="135">
        <v>821</v>
      </c>
      <c r="BY219" s="135">
        <v>818</v>
      </c>
      <c r="BZ219" s="135">
        <v>775</v>
      </c>
    </row>
    <row r="220" spans="2:78">
      <c r="B220" s="129" t="s">
        <v>40</v>
      </c>
      <c r="C220" s="131">
        <f t="shared" si="56"/>
        <v>0</v>
      </c>
      <c r="D220" s="131">
        <f t="shared" si="56"/>
        <v>0</v>
      </c>
      <c r="E220" s="131">
        <f t="shared" si="56"/>
        <v>0</v>
      </c>
      <c r="F220" s="131">
        <f t="shared" si="56"/>
        <v>48554</v>
      </c>
      <c r="G220" s="131">
        <f t="shared" si="56"/>
        <v>47022</v>
      </c>
      <c r="H220" s="131">
        <f t="shared" si="56"/>
        <v>49275</v>
      </c>
      <c r="I220" s="131">
        <f t="shared" si="56"/>
        <v>94910</v>
      </c>
      <c r="J220" s="131">
        <f t="shared" si="56"/>
        <v>82250</v>
      </c>
      <c r="K220" s="131">
        <f t="shared" si="56"/>
        <v>116535</v>
      </c>
      <c r="L220" s="131">
        <f t="shared" si="56"/>
        <v>102286</v>
      </c>
      <c r="M220" s="131">
        <f t="shared" si="56"/>
        <v>79517</v>
      </c>
      <c r="N220" s="131">
        <f t="shared" si="56"/>
        <v>99351.450000000041</v>
      </c>
      <c r="O220" s="131">
        <f t="shared" si="56"/>
        <v>111294.39999999999</v>
      </c>
      <c r="P220" s="131">
        <f t="shared" si="56"/>
        <v>94935.239999999962</v>
      </c>
      <c r="Q220" s="131">
        <f t="shared" si="56"/>
        <v>129488.46500130008</v>
      </c>
      <c r="R220" s="131"/>
      <c r="S220" s="340">
        <v>28944.717956328903</v>
      </c>
      <c r="W220" s="129" t="s">
        <v>15</v>
      </c>
      <c r="X220" s="132">
        <v>402</v>
      </c>
      <c r="Y220" s="132">
        <v>435</v>
      </c>
      <c r="Z220" s="132">
        <v>422</v>
      </c>
      <c r="AA220" s="132">
        <v>399</v>
      </c>
      <c r="AB220" s="132">
        <v>397</v>
      </c>
      <c r="AC220" s="132">
        <v>417</v>
      </c>
      <c r="AD220" s="132">
        <v>413</v>
      </c>
      <c r="AE220" s="132">
        <v>486</v>
      </c>
      <c r="AF220" s="132">
        <v>451</v>
      </c>
      <c r="AG220" s="132">
        <v>394</v>
      </c>
      <c r="AH220" s="132">
        <v>446</v>
      </c>
      <c r="AI220" s="132">
        <v>399</v>
      </c>
      <c r="AJ220" s="132">
        <v>370</v>
      </c>
      <c r="AK220" s="132">
        <v>445</v>
      </c>
      <c r="AL220" s="132">
        <v>382</v>
      </c>
      <c r="AM220" s="132"/>
      <c r="AN220" s="316"/>
      <c r="AO220" s="316"/>
      <c r="AP220" s="500"/>
      <c r="AQ220" s="129" t="s">
        <v>34</v>
      </c>
      <c r="AR220" s="135">
        <v>572</v>
      </c>
      <c r="AS220" s="135">
        <v>426</v>
      </c>
      <c r="AT220" s="135">
        <v>440</v>
      </c>
      <c r="AU220" s="135">
        <v>489</v>
      </c>
      <c r="AV220" s="135">
        <v>497</v>
      </c>
      <c r="AW220" s="135">
        <v>480</v>
      </c>
      <c r="AX220" s="135">
        <v>457</v>
      </c>
      <c r="AY220" s="135">
        <v>431</v>
      </c>
      <c r="AZ220" s="135">
        <v>427</v>
      </c>
      <c r="BA220" s="135">
        <v>424</v>
      </c>
      <c r="BB220" s="135">
        <v>381</v>
      </c>
      <c r="BC220" s="135">
        <v>365</v>
      </c>
      <c r="BD220" s="135">
        <v>420</v>
      </c>
      <c r="BE220" s="135">
        <v>394</v>
      </c>
      <c r="BF220" s="135">
        <v>387</v>
      </c>
      <c r="BJ220" s="500"/>
      <c r="BK220" s="136" t="s">
        <v>34</v>
      </c>
      <c r="BL220" s="135">
        <v>1006</v>
      </c>
      <c r="BM220" s="135">
        <v>720</v>
      </c>
      <c r="BN220" s="135">
        <v>745</v>
      </c>
      <c r="BO220" s="135">
        <v>802</v>
      </c>
      <c r="BP220" s="135">
        <v>822</v>
      </c>
      <c r="BQ220" s="135">
        <v>883</v>
      </c>
      <c r="BR220" s="135">
        <v>888</v>
      </c>
      <c r="BS220" s="135">
        <v>823</v>
      </c>
      <c r="BT220" s="135">
        <v>820</v>
      </c>
      <c r="BU220" s="135">
        <v>757</v>
      </c>
      <c r="BV220" s="135">
        <v>672</v>
      </c>
      <c r="BW220" s="135">
        <v>701</v>
      </c>
      <c r="BX220" s="135">
        <v>752</v>
      </c>
      <c r="BY220" s="135">
        <v>707</v>
      </c>
      <c r="BZ220" s="135">
        <v>723</v>
      </c>
    </row>
    <row r="221" spans="2:78">
      <c r="B221" s="140" t="s">
        <v>41</v>
      </c>
      <c r="C221" s="141">
        <f t="shared" si="56"/>
        <v>18.789544321595194</v>
      </c>
      <c r="D221" s="141">
        <f t="shared" si="56"/>
        <v>20.023568503206864</v>
      </c>
      <c r="E221" s="141">
        <f t="shared" si="56"/>
        <v>20.262048278008887</v>
      </c>
      <c r="F221" s="141">
        <f t="shared" si="56"/>
        <v>18.115401818995082</v>
      </c>
      <c r="G221" s="141">
        <f t="shared" si="56"/>
        <v>17.377143227263055</v>
      </c>
      <c r="H221" s="141">
        <f t="shared" si="56"/>
        <v>17.214116879941315</v>
      </c>
      <c r="I221" s="141">
        <f t="shared" si="56"/>
        <v>19.127045627172219</v>
      </c>
      <c r="J221" s="141">
        <f t="shared" si="56"/>
        <v>21.917293846831992</v>
      </c>
      <c r="K221" s="141">
        <f t="shared" si="56"/>
        <v>22.40644531081163</v>
      </c>
      <c r="L221" s="141">
        <f t="shared" si="56"/>
        <v>24.728910126814924</v>
      </c>
      <c r="M221" s="141">
        <f t="shared" si="56"/>
        <v>25.83883442053045</v>
      </c>
      <c r="N221" s="141">
        <f t="shared" si="56"/>
        <v>29.20193115849964</v>
      </c>
      <c r="O221" s="141">
        <f t="shared" si="56"/>
        <v>27.268771454817969</v>
      </c>
      <c r="P221" s="141">
        <f t="shared" si="56"/>
        <v>30.675958332470437</v>
      </c>
      <c r="Q221" s="141">
        <f t="shared" si="56"/>
        <v>30.34324133050248</v>
      </c>
      <c r="R221" s="142"/>
      <c r="S221" s="339">
        <v>2.4110428219426434</v>
      </c>
      <c r="W221" s="129" t="s">
        <v>40</v>
      </c>
      <c r="X221" s="132"/>
      <c r="Y221" s="132"/>
      <c r="Z221" s="132"/>
      <c r="AA221" s="132">
        <v>48554</v>
      </c>
      <c r="AB221" s="132">
        <v>47022</v>
      </c>
      <c r="AC221" s="132">
        <v>49275</v>
      </c>
      <c r="AD221" s="132">
        <v>94910</v>
      </c>
      <c r="AE221" s="132">
        <v>82250</v>
      </c>
      <c r="AF221" s="132">
        <v>116535</v>
      </c>
      <c r="AG221" s="132">
        <v>102286</v>
      </c>
      <c r="AH221" s="132">
        <v>79517</v>
      </c>
      <c r="AI221" s="132">
        <v>99351.450000000041</v>
      </c>
      <c r="AJ221" s="132">
        <v>111294.39999999999</v>
      </c>
      <c r="AK221" s="132">
        <v>94935.239999999962</v>
      </c>
      <c r="AL221" s="132">
        <v>129488.46500130008</v>
      </c>
      <c r="AM221" s="132"/>
      <c r="AN221" s="316"/>
      <c r="AO221" s="316"/>
      <c r="AP221" s="500"/>
      <c r="AQ221" s="129" t="s">
        <v>36</v>
      </c>
      <c r="AR221" s="135">
        <v>249</v>
      </c>
      <c r="AS221" s="135">
        <v>251</v>
      </c>
      <c r="AT221" s="135">
        <v>254</v>
      </c>
      <c r="AU221" s="135">
        <v>216</v>
      </c>
      <c r="AV221" s="135">
        <v>233</v>
      </c>
      <c r="AW221" s="135">
        <v>257</v>
      </c>
      <c r="AX221" s="135">
        <v>265</v>
      </c>
      <c r="AY221" s="135">
        <v>301</v>
      </c>
      <c r="AZ221" s="135">
        <v>287</v>
      </c>
      <c r="BA221" s="135">
        <v>296</v>
      </c>
      <c r="BB221" s="135">
        <v>287</v>
      </c>
      <c r="BC221" s="135">
        <v>347</v>
      </c>
      <c r="BD221" s="135">
        <v>289</v>
      </c>
      <c r="BE221" s="135">
        <v>296</v>
      </c>
      <c r="BF221" s="135">
        <v>320</v>
      </c>
      <c r="BJ221" s="500"/>
      <c r="BK221" s="136" t="s">
        <v>36</v>
      </c>
      <c r="BL221" s="135">
        <v>352</v>
      </c>
      <c r="BM221" s="135">
        <v>378</v>
      </c>
      <c r="BN221" s="135">
        <v>378</v>
      </c>
      <c r="BO221" s="135">
        <v>373</v>
      </c>
      <c r="BP221" s="135">
        <v>373</v>
      </c>
      <c r="BQ221" s="135">
        <v>417</v>
      </c>
      <c r="BR221" s="135">
        <v>496</v>
      </c>
      <c r="BS221" s="135">
        <v>556</v>
      </c>
      <c r="BT221" s="135">
        <v>577</v>
      </c>
      <c r="BU221" s="135">
        <v>602</v>
      </c>
      <c r="BV221" s="135">
        <v>562</v>
      </c>
      <c r="BW221" s="135">
        <v>640</v>
      </c>
      <c r="BX221" s="135">
        <v>584</v>
      </c>
      <c r="BY221" s="135">
        <v>602</v>
      </c>
      <c r="BZ221" s="135">
        <v>618</v>
      </c>
    </row>
    <row r="222" spans="2:78">
      <c r="C222" s="129"/>
      <c r="D222" s="129"/>
      <c r="E222" s="129"/>
      <c r="O222" s="146"/>
      <c r="P222" s="146"/>
      <c r="Q222" s="146"/>
      <c r="S222" s="93"/>
      <c r="U222" s="126"/>
      <c r="W222" s="140" t="s">
        <v>41</v>
      </c>
      <c r="X222" s="143">
        <v>18.789544321595194</v>
      </c>
      <c r="Y222" s="143">
        <v>20.023568503206864</v>
      </c>
      <c r="Z222" s="143">
        <v>20.262048278008887</v>
      </c>
      <c r="AA222" s="143">
        <v>18.115401818995082</v>
      </c>
      <c r="AB222" s="143">
        <v>17.377143227263055</v>
      </c>
      <c r="AC222" s="143">
        <v>17.214116879941315</v>
      </c>
      <c r="AD222" s="143">
        <v>19.127045627172219</v>
      </c>
      <c r="AE222" s="143">
        <v>21.917293846831992</v>
      </c>
      <c r="AF222" s="143">
        <v>22.40644531081163</v>
      </c>
      <c r="AG222" s="143">
        <v>24.728910126814924</v>
      </c>
      <c r="AH222" s="143">
        <v>25.83883442053045</v>
      </c>
      <c r="AI222" s="143">
        <v>29.20193115849964</v>
      </c>
      <c r="AJ222" s="143">
        <f>(AJ215+AJ217+$U$13*AJ216)/CP13*100</f>
        <v>27.268771454817969</v>
      </c>
      <c r="AK222" s="143">
        <f>(AK215+AK217+$U$13*AK216)/CQ13*100</f>
        <v>30.675958332470437</v>
      </c>
      <c r="AL222" s="143">
        <f>(AL215+AL217+$U$13*AL216)/CR13*100</f>
        <v>30.34324133050248</v>
      </c>
      <c r="AM222" s="152"/>
      <c r="AN222" s="316"/>
      <c r="AO222" s="316"/>
      <c r="AP222" s="500"/>
      <c r="AQ222" s="129" t="s">
        <v>150</v>
      </c>
      <c r="AR222" s="132">
        <v>0</v>
      </c>
      <c r="AS222" s="132">
        <v>0</v>
      </c>
      <c r="AT222" s="132">
        <v>0</v>
      </c>
      <c r="AU222" s="132">
        <v>0</v>
      </c>
      <c r="AV222" s="132">
        <v>0</v>
      </c>
      <c r="AW222" s="132">
        <v>0</v>
      </c>
      <c r="AX222" s="132">
        <v>0</v>
      </c>
      <c r="AY222" s="132">
        <v>0</v>
      </c>
      <c r="AZ222" s="132">
        <v>0</v>
      </c>
      <c r="BA222" s="135">
        <v>0</v>
      </c>
      <c r="BB222" s="135">
        <v>0</v>
      </c>
      <c r="BC222" s="135">
        <v>24</v>
      </c>
      <c r="BD222" s="135">
        <v>13</v>
      </c>
      <c r="BE222" s="135">
        <v>13</v>
      </c>
      <c r="BF222" s="135">
        <v>11</v>
      </c>
      <c r="BJ222" s="500"/>
      <c r="BK222" s="129" t="s">
        <v>150</v>
      </c>
      <c r="BL222" s="132">
        <v>0</v>
      </c>
      <c r="BM222" s="132">
        <v>0</v>
      </c>
      <c r="BN222" s="132">
        <v>0</v>
      </c>
      <c r="BO222" s="132">
        <v>0</v>
      </c>
      <c r="BP222" s="132">
        <v>0</v>
      </c>
      <c r="BQ222" s="132">
        <v>0</v>
      </c>
      <c r="BR222" s="132">
        <v>0</v>
      </c>
      <c r="BS222" s="132">
        <v>0</v>
      </c>
      <c r="BT222" s="132">
        <v>0</v>
      </c>
      <c r="BU222" s="135">
        <v>0</v>
      </c>
      <c r="BV222" s="135">
        <v>0</v>
      </c>
      <c r="BW222" s="135">
        <v>56</v>
      </c>
      <c r="BX222" s="135">
        <v>22</v>
      </c>
      <c r="BY222" s="135">
        <v>28</v>
      </c>
      <c r="BZ222" s="135">
        <v>24</v>
      </c>
    </row>
    <row r="223" spans="2:78">
      <c r="C223" s="129"/>
      <c r="D223" s="129"/>
      <c r="E223" s="129"/>
      <c r="S223" s="93"/>
      <c r="U223" s="131"/>
      <c r="W223" s="316"/>
      <c r="X223" s="129"/>
      <c r="Y223" s="129"/>
      <c r="Z223" s="129"/>
      <c r="AA223" s="316"/>
      <c r="AB223" s="316"/>
      <c r="AC223" s="316"/>
      <c r="AD223" s="316"/>
      <c r="AE223" s="316"/>
      <c r="AF223" s="316"/>
      <c r="AG223" s="316"/>
      <c r="AH223" s="316"/>
      <c r="AI223" s="316"/>
      <c r="AJ223" s="316"/>
      <c r="AK223" s="261"/>
      <c r="AL223" s="316"/>
      <c r="AM223" s="316"/>
      <c r="AN223" s="316"/>
      <c r="AO223" s="316"/>
      <c r="AP223" s="500"/>
      <c r="AQ223" s="129" t="s">
        <v>37</v>
      </c>
      <c r="AR223" s="135">
        <v>2</v>
      </c>
      <c r="AS223" s="135">
        <v>12</v>
      </c>
      <c r="AT223" s="135">
        <v>18</v>
      </c>
      <c r="AU223" s="135">
        <v>10</v>
      </c>
      <c r="AV223" s="135">
        <v>2</v>
      </c>
      <c r="AW223" s="135">
        <v>13</v>
      </c>
      <c r="AX223" s="135">
        <v>24</v>
      </c>
      <c r="AY223" s="135">
        <v>30</v>
      </c>
      <c r="AZ223" s="135">
        <v>30</v>
      </c>
      <c r="BA223" s="135">
        <v>46</v>
      </c>
      <c r="BB223" s="135">
        <v>36</v>
      </c>
      <c r="BC223" s="135">
        <v>35</v>
      </c>
      <c r="BD223" s="135">
        <v>25</v>
      </c>
      <c r="BE223" s="135">
        <v>35</v>
      </c>
      <c r="BF223" s="135">
        <v>42</v>
      </c>
      <c r="BJ223" s="500"/>
      <c r="BK223" s="136" t="s">
        <v>37</v>
      </c>
      <c r="BL223" s="135">
        <v>2</v>
      </c>
      <c r="BM223" s="135">
        <v>18</v>
      </c>
      <c r="BN223" s="135">
        <v>24</v>
      </c>
      <c r="BO223" s="135">
        <v>12</v>
      </c>
      <c r="BP223" s="135">
        <v>5</v>
      </c>
      <c r="BQ223" s="135">
        <v>16</v>
      </c>
      <c r="BR223" s="135">
        <v>36</v>
      </c>
      <c r="BS223" s="135">
        <v>57</v>
      </c>
      <c r="BT223" s="135">
        <v>55</v>
      </c>
      <c r="BU223" s="135">
        <v>68</v>
      </c>
      <c r="BV223" s="135">
        <v>75</v>
      </c>
      <c r="BW223" s="135">
        <v>54</v>
      </c>
      <c r="BX223" s="135">
        <v>39</v>
      </c>
      <c r="BY223" s="135">
        <v>48</v>
      </c>
      <c r="BZ223" s="135">
        <v>59</v>
      </c>
    </row>
    <row r="224" spans="2:78" ht="18" customHeight="1">
      <c r="C224" s="129"/>
      <c r="D224" s="129"/>
      <c r="E224" s="129"/>
      <c r="S224" s="93"/>
      <c r="U224" s="131"/>
      <c r="W224" s="316"/>
      <c r="X224" s="129"/>
      <c r="Y224" s="129"/>
      <c r="Z224" s="129"/>
      <c r="AA224" s="316"/>
      <c r="AB224" s="316"/>
      <c r="AC224" s="316"/>
      <c r="AD224" s="316"/>
      <c r="AE224" s="316"/>
      <c r="AF224" s="316"/>
      <c r="AG224" s="316"/>
      <c r="AH224" s="316"/>
      <c r="AI224" s="316"/>
      <c r="AJ224" s="316"/>
      <c r="AK224" s="261"/>
      <c r="AL224" s="316"/>
      <c r="AM224" s="316"/>
      <c r="AN224" s="316"/>
      <c r="AO224" s="316"/>
      <c r="AP224" s="501"/>
      <c r="AQ224" s="140" t="s">
        <v>38</v>
      </c>
      <c r="AR224" s="138">
        <v>29</v>
      </c>
      <c r="AS224" s="138">
        <v>17</v>
      </c>
      <c r="AT224" s="139">
        <v>13</v>
      </c>
      <c r="AU224" s="138">
        <v>21</v>
      </c>
      <c r="AV224" s="138">
        <v>24</v>
      </c>
      <c r="AW224" s="139">
        <v>28</v>
      </c>
      <c r="AX224" s="139">
        <v>23</v>
      </c>
      <c r="AY224" s="139">
        <v>6</v>
      </c>
      <c r="AZ224" s="139">
        <v>7</v>
      </c>
      <c r="BA224" s="139">
        <v>11</v>
      </c>
      <c r="BB224" s="139">
        <v>22</v>
      </c>
      <c r="BC224" s="139">
        <v>23</v>
      </c>
      <c r="BD224" s="139">
        <v>21</v>
      </c>
      <c r="BE224" s="139">
        <v>58</v>
      </c>
      <c r="BF224" s="139">
        <v>24</v>
      </c>
      <c r="BJ224" s="501"/>
      <c r="BK224" s="137" t="s">
        <v>38</v>
      </c>
      <c r="BL224" s="138">
        <v>45</v>
      </c>
      <c r="BM224" s="138">
        <v>29</v>
      </c>
      <c r="BN224" s="139">
        <v>23</v>
      </c>
      <c r="BO224" s="138">
        <v>27</v>
      </c>
      <c r="BP224" s="138">
        <v>39</v>
      </c>
      <c r="BQ224" s="139">
        <v>46</v>
      </c>
      <c r="BR224" s="139">
        <v>36</v>
      </c>
      <c r="BS224" s="139">
        <v>9</v>
      </c>
      <c r="BT224" s="139">
        <v>13</v>
      </c>
      <c r="BU224" s="139">
        <v>14</v>
      </c>
      <c r="BV224" s="139">
        <v>39</v>
      </c>
      <c r="BW224" s="139">
        <v>43</v>
      </c>
      <c r="BX224" s="139">
        <v>39</v>
      </c>
      <c r="BY224" s="139">
        <v>103</v>
      </c>
      <c r="BZ224" s="139">
        <v>35</v>
      </c>
    </row>
    <row r="225" spans="2:78">
      <c r="C225" s="129"/>
      <c r="D225" s="129"/>
      <c r="E225" s="129"/>
      <c r="S225" s="93"/>
      <c r="U225" s="131"/>
      <c r="W225" s="316"/>
      <c r="X225" s="129"/>
      <c r="Y225" s="129"/>
      <c r="Z225" s="129"/>
      <c r="AA225" s="316"/>
      <c r="AB225" s="316"/>
      <c r="AC225" s="316"/>
      <c r="AD225" s="316"/>
      <c r="AE225" s="316"/>
      <c r="AF225" s="316"/>
      <c r="AG225" s="316"/>
      <c r="AH225" s="316"/>
      <c r="AI225" s="316"/>
      <c r="AJ225" s="316"/>
      <c r="AK225" s="261"/>
      <c r="AL225" s="316"/>
      <c r="AM225" s="316"/>
      <c r="AN225" s="316"/>
      <c r="AO225" s="316"/>
      <c r="AP225" s="502" t="s">
        <v>101</v>
      </c>
      <c r="AQ225" s="368" t="s">
        <v>33</v>
      </c>
      <c r="AR225" s="134">
        <v>296</v>
      </c>
      <c r="AS225" s="134">
        <v>249</v>
      </c>
      <c r="AT225" s="134">
        <v>276</v>
      </c>
      <c r="AU225" s="134">
        <v>262</v>
      </c>
      <c r="AV225" s="134">
        <v>265</v>
      </c>
      <c r="AW225" s="134">
        <v>424</v>
      </c>
      <c r="AX225" s="134">
        <v>343</v>
      </c>
      <c r="AY225" s="134">
        <v>295</v>
      </c>
      <c r="AZ225" s="134">
        <v>233</v>
      </c>
      <c r="BA225" s="134">
        <v>179</v>
      </c>
      <c r="BB225" s="134">
        <v>170</v>
      </c>
      <c r="BC225" s="135">
        <v>174</v>
      </c>
      <c r="BD225" s="135">
        <v>130</v>
      </c>
      <c r="BE225" s="135">
        <v>126</v>
      </c>
      <c r="BF225" s="135">
        <v>188</v>
      </c>
      <c r="BJ225" s="502" t="s">
        <v>70</v>
      </c>
      <c r="BK225" s="133" t="s">
        <v>33</v>
      </c>
      <c r="BL225" s="134">
        <v>1334</v>
      </c>
      <c r="BM225" s="134">
        <v>1249</v>
      </c>
      <c r="BN225" s="134">
        <v>1404</v>
      </c>
      <c r="BO225" s="134">
        <v>1405</v>
      </c>
      <c r="BP225" s="134">
        <v>1384</v>
      </c>
      <c r="BQ225" s="134">
        <v>1725</v>
      </c>
      <c r="BR225" s="134">
        <v>1230</v>
      </c>
      <c r="BS225" s="134">
        <v>1133</v>
      </c>
      <c r="BT225" s="134">
        <v>1057</v>
      </c>
      <c r="BU225" s="134">
        <v>958</v>
      </c>
      <c r="BV225" s="134">
        <v>940</v>
      </c>
      <c r="BW225" s="134">
        <v>1052</v>
      </c>
      <c r="BX225" s="134">
        <v>903</v>
      </c>
      <c r="BY225" s="134">
        <v>958</v>
      </c>
      <c r="BZ225" s="134">
        <v>967</v>
      </c>
    </row>
    <row r="226" spans="2:78">
      <c r="C226" s="129"/>
      <c r="D226" s="129"/>
      <c r="E226" s="129"/>
      <c r="S226" s="93"/>
      <c r="U226" s="131"/>
      <c r="W226" s="316"/>
      <c r="X226" s="129"/>
      <c r="Y226" s="129"/>
      <c r="Z226" s="129"/>
      <c r="AA226" s="316"/>
      <c r="AB226" s="316"/>
      <c r="AC226" s="316"/>
      <c r="AD226" s="316"/>
      <c r="AE226" s="316"/>
      <c r="AF226" s="316"/>
      <c r="AG226" s="316"/>
      <c r="AH226" s="316"/>
      <c r="AI226" s="316"/>
      <c r="AJ226" s="316"/>
      <c r="AK226" s="261"/>
      <c r="AL226" s="316"/>
      <c r="AM226" s="316"/>
      <c r="AN226" s="316"/>
      <c r="AO226" s="316"/>
      <c r="AP226" s="500"/>
      <c r="AQ226" s="129" t="s">
        <v>9</v>
      </c>
      <c r="AR226" s="135">
        <v>275</v>
      </c>
      <c r="AS226" s="135">
        <v>244</v>
      </c>
      <c r="AT226" s="135">
        <v>237</v>
      </c>
      <c r="AU226" s="135">
        <v>231</v>
      </c>
      <c r="AV226" s="135">
        <v>236</v>
      </c>
      <c r="AW226" s="135">
        <v>346</v>
      </c>
      <c r="AX226" s="135">
        <v>310</v>
      </c>
      <c r="AY226" s="135">
        <v>286</v>
      </c>
      <c r="AZ226" s="135">
        <v>255</v>
      </c>
      <c r="BA226" s="135">
        <v>209</v>
      </c>
      <c r="BB226" s="135">
        <v>187</v>
      </c>
      <c r="BC226" s="135">
        <v>180</v>
      </c>
      <c r="BD226" s="135">
        <v>157</v>
      </c>
      <c r="BE226" s="135">
        <v>144</v>
      </c>
      <c r="BF226" s="135">
        <v>197</v>
      </c>
      <c r="BJ226" s="500"/>
      <c r="BK226" s="136" t="s">
        <v>9</v>
      </c>
      <c r="BL226" s="135">
        <v>943</v>
      </c>
      <c r="BM226" s="135">
        <v>1006</v>
      </c>
      <c r="BN226" s="135">
        <v>1034</v>
      </c>
      <c r="BO226" s="135">
        <v>1073</v>
      </c>
      <c r="BP226" s="135">
        <v>1070</v>
      </c>
      <c r="BQ226" s="135">
        <v>1196</v>
      </c>
      <c r="BR226" s="135">
        <v>1004</v>
      </c>
      <c r="BS226" s="135">
        <v>905</v>
      </c>
      <c r="BT226" s="135">
        <v>863</v>
      </c>
      <c r="BU226" s="135">
        <v>847</v>
      </c>
      <c r="BV226" s="135">
        <v>774</v>
      </c>
      <c r="BW226" s="135">
        <v>866</v>
      </c>
      <c r="BX226" s="135">
        <v>797</v>
      </c>
      <c r="BY226" s="135">
        <v>800</v>
      </c>
      <c r="BZ226" s="135">
        <v>774</v>
      </c>
    </row>
    <row r="227" spans="2:78">
      <c r="C227" s="129"/>
      <c r="D227" s="129"/>
      <c r="E227" s="129"/>
      <c r="S227" s="93"/>
      <c r="U227" s="131"/>
      <c r="W227" s="316"/>
      <c r="X227" s="129"/>
      <c r="Y227" s="129"/>
      <c r="Z227" s="129"/>
      <c r="AA227" s="316"/>
      <c r="AB227" s="316"/>
      <c r="AC227" s="316"/>
      <c r="AD227" s="316"/>
      <c r="AE227" s="316"/>
      <c r="AF227" s="316"/>
      <c r="AG227" s="316"/>
      <c r="AH227" s="316"/>
      <c r="AI227" s="316"/>
      <c r="AJ227" s="316"/>
      <c r="AK227" s="261"/>
      <c r="AL227" s="316"/>
      <c r="AM227" s="316"/>
      <c r="AN227" s="316"/>
      <c r="AO227" s="316"/>
      <c r="AP227" s="500"/>
      <c r="AQ227" s="129" t="s">
        <v>34</v>
      </c>
      <c r="AR227" s="135">
        <v>291</v>
      </c>
      <c r="AS227" s="135">
        <v>229</v>
      </c>
      <c r="AT227" s="135">
        <v>207</v>
      </c>
      <c r="AU227" s="135">
        <v>218</v>
      </c>
      <c r="AV227" s="135">
        <v>217</v>
      </c>
      <c r="AW227" s="135">
        <v>254</v>
      </c>
      <c r="AX227" s="135">
        <v>289</v>
      </c>
      <c r="AY227" s="135">
        <v>269</v>
      </c>
      <c r="AZ227" s="135">
        <v>262</v>
      </c>
      <c r="BA227" s="135">
        <v>186</v>
      </c>
      <c r="BB227" s="135">
        <v>171</v>
      </c>
      <c r="BC227" s="135">
        <v>177</v>
      </c>
      <c r="BD227" s="135">
        <v>163</v>
      </c>
      <c r="BE227" s="135">
        <v>142</v>
      </c>
      <c r="BF227" s="135">
        <v>189</v>
      </c>
      <c r="BJ227" s="500"/>
      <c r="BK227" s="136" t="s">
        <v>34</v>
      </c>
      <c r="BL227" s="135">
        <v>1064</v>
      </c>
      <c r="BM227" s="135">
        <v>774</v>
      </c>
      <c r="BN227" s="135">
        <v>763</v>
      </c>
      <c r="BO227" s="135">
        <v>829</v>
      </c>
      <c r="BP227" s="135">
        <v>838</v>
      </c>
      <c r="BQ227" s="135">
        <v>853</v>
      </c>
      <c r="BR227" s="135">
        <v>821</v>
      </c>
      <c r="BS227" s="135">
        <v>764</v>
      </c>
      <c r="BT227" s="135">
        <v>767</v>
      </c>
      <c r="BU227" s="135">
        <v>689</v>
      </c>
      <c r="BV227" s="135">
        <v>653</v>
      </c>
      <c r="BW227" s="135">
        <v>655</v>
      </c>
      <c r="BX227" s="135">
        <v>716</v>
      </c>
      <c r="BY227" s="135">
        <v>664</v>
      </c>
      <c r="BZ227" s="135">
        <v>697</v>
      </c>
    </row>
    <row r="228" spans="2:78">
      <c r="C228" s="129"/>
      <c r="D228" s="129"/>
      <c r="E228" s="129"/>
      <c r="S228" s="93"/>
      <c r="T228" s="126"/>
      <c r="U228" s="131"/>
      <c r="W228" s="316"/>
      <c r="X228" s="129"/>
      <c r="Y228" s="129"/>
      <c r="Z228" s="129"/>
      <c r="AA228" s="316"/>
      <c r="AB228" s="316"/>
      <c r="AC228" s="316"/>
      <c r="AD228" s="316"/>
      <c r="AE228" s="316"/>
      <c r="AF228" s="316"/>
      <c r="AG228" s="316"/>
      <c r="AH228" s="316"/>
      <c r="AI228" s="316"/>
      <c r="AJ228" s="316"/>
      <c r="AK228" s="261"/>
      <c r="AL228" s="316"/>
      <c r="AM228" s="316"/>
      <c r="AN228" s="316"/>
      <c r="AO228" s="316"/>
      <c r="AP228" s="500"/>
      <c r="AQ228" s="129" t="s">
        <v>36</v>
      </c>
      <c r="AR228" s="135">
        <v>137</v>
      </c>
      <c r="AS228" s="135">
        <v>159</v>
      </c>
      <c r="AT228" s="135">
        <v>153</v>
      </c>
      <c r="AU228" s="135">
        <v>152</v>
      </c>
      <c r="AV228" s="135">
        <v>139</v>
      </c>
      <c r="AW228" s="135">
        <v>156</v>
      </c>
      <c r="AX228" s="135">
        <v>203</v>
      </c>
      <c r="AY228" s="135">
        <v>230</v>
      </c>
      <c r="AZ228" s="135">
        <v>230</v>
      </c>
      <c r="BA228" s="135">
        <v>227</v>
      </c>
      <c r="BB228" s="135">
        <v>207</v>
      </c>
      <c r="BC228" s="135">
        <v>214</v>
      </c>
      <c r="BD228" s="135">
        <v>193</v>
      </c>
      <c r="BE228" s="135">
        <v>199</v>
      </c>
      <c r="BF228" s="135">
        <v>181</v>
      </c>
      <c r="BJ228" s="500"/>
      <c r="BK228" s="136" t="s">
        <v>36</v>
      </c>
      <c r="BL228" s="135">
        <v>419</v>
      </c>
      <c r="BM228" s="135">
        <v>412</v>
      </c>
      <c r="BN228" s="135">
        <v>412</v>
      </c>
      <c r="BO228" s="135">
        <v>371</v>
      </c>
      <c r="BP228" s="135">
        <v>378</v>
      </c>
      <c r="BQ228" s="135">
        <v>401</v>
      </c>
      <c r="BR228" s="135">
        <v>472</v>
      </c>
      <c r="BS228" s="135">
        <v>514</v>
      </c>
      <c r="BT228" s="135">
        <v>483</v>
      </c>
      <c r="BU228" s="135">
        <v>486</v>
      </c>
      <c r="BV228" s="135">
        <v>474</v>
      </c>
      <c r="BW228" s="135">
        <v>545</v>
      </c>
      <c r="BX228" s="135">
        <v>531</v>
      </c>
      <c r="BY228" s="135">
        <v>527</v>
      </c>
      <c r="BZ228" s="135">
        <v>538</v>
      </c>
    </row>
    <row r="229" spans="2:78">
      <c r="C229" s="129"/>
      <c r="D229" s="129"/>
      <c r="E229" s="129"/>
      <c r="S229" s="93"/>
      <c r="T229" s="131"/>
      <c r="U229" s="131"/>
      <c r="W229" s="316"/>
      <c r="X229" s="129"/>
      <c r="Y229" s="129"/>
      <c r="Z229" s="129"/>
      <c r="AA229" s="316"/>
      <c r="AB229" s="316"/>
      <c r="AC229" s="316"/>
      <c r="AD229" s="316"/>
      <c r="AE229" s="316"/>
      <c r="AF229" s="316"/>
      <c r="AG229" s="316"/>
      <c r="AH229" s="316"/>
      <c r="AI229" s="316"/>
      <c r="AJ229" s="316"/>
      <c r="AK229" s="261"/>
      <c r="AL229" s="316"/>
      <c r="AM229" s="316"/>
      <c r="AN229" s="316"/>
      <c r="AO229" s="316"/>
      <c r="AP229" s="500"/>
      <c r="AQ229" s="129" t="s">
        <v>150</v>
      </c>
      <c r="AR229" s="132">
        <v>0</v>
      </c>
      <c r="AS229" s="132">
        <v>0</v>
      </c>
      <c r="AT229" s="132">
        <v>0</v>
      </c>
      <c r="AU229" s="132">
        <v>0</v>
      </c>
      <c r="AV229" s="132">
        <v>0</v>
      </c>
      <c r="AW229" s="132">
        <v>0</v>
      </c>
      <c r="AX229" s="132">
        <v>0</v>
      </c>
      <c r="AY229" s="132">
        <v>0</v>
      </c>
      <c r="AZ229" s="132">
        <v>0</v>
      </c>
      <c r="BA229" s="135">
        <v>0</v>
      </c>
      <c r="BB229" s="135">
        <v>0</v>
      </c>
      <c r="BC229" s="135">
        <v>10</v>
      </c>
      <c r="BD229" s="135">
        <v>3</v>
      </c>
      <c r="BE229" s="135">
        <v>5</v>
      </c>
      <c r="BF229" s="135">
        <v>8</v>
      </c>
      <c r="BJ229" s="500"/>
      <c r="BK229" s="129" t="s">
        <v>150</v>
      </c>
      <c r="BL229" s="132">
        <v>0</v>
      </c>
      <c r="BM229" s="132">
        <v>0</v>
      </c>
      <c r="BN229" s="132">
        <v>0</v>
      </c>
      <c r="BO229" s="132">
        <v>0</v>
      </c>
      <c r="BP229" s="132">
        <v>0</v>
      </c>
      <c r="BQ229" s="132">
        <v>0</v>
      </c>
      <c r="BR229" s="132">
        <v>0</v>
      </c>
      <c r="BS229" s="132">
        <v>0</v>
      </c>
      <c r="BT229" s="132">
        <v>0</v>
      </c>
      <c r="BU229" s="135">
        <v>0</v>
      </c>
      <c r="BV229" s="135">
        <v>0</v>
      </c>
      <c r="BW229" s="135">
        <v>37</v>
      </c>
      <c r="BX229" s="135">
        <v>16</v>
      </c>
      <c r="BY229" s="135">
        <v>24</v>
      </c>
      <c r="BZ229" s="135">
        <v>26</v>
      </c>
    </row>
    <row r="230" spans="2:78" ht="18" customHeight="1">
      <c r="C230" s="129"/>
      <c r="D230" s="129"/>
      <c r="E230" s="129"/>
      <c r="S230" s="93"/>
      <c r="T230" s="131"/>
      <c r="U230" s="131"/>
      <c r="W230" s="316"/>
      <c r="X230" s="129"/>
      <c r="Y230" s="129"/>
      <c r="Z230" s="129"/>
      <c r="AA230" s="316"/>
      <c r="AB230" s="316"/>
      <c r="AC230" s="316"/>
      <c r="AD230" s="316"/>
      <c r="AE230" s="316"/>
      <c r="AF230" s="316"/>
      <c r="AG230" s="316"/>
      <c r="AH230" s="316"/>
      <c r="AI230" s="316"/>
      <c r="AJ230" s="316"/>
      <c r="AK230" s="261"/>
      <c r="AL230" s="316"/>
      <c r="AM230" s="316"/>
      <c r="AN230" s="316"/>
      <c r="AO230" s="316"/>
      <c r="AP230" s="500"/>
      <c r="AQ230" s="129" t="s">
        <v>37</v>
      </c>
      <c r="AR230" s="135">
        <v>0</v>
      </c>
      <c r="AS230" s="135">
        <v>10</v>
      </c>
      <c r="AT230" s="135">
        <v>10</v>
      </c>
      <c r="AU230" s="135">
        <v>3</v>
      </c>
      <c r="AV230" s="135">
        <v>2</v>
      </c>
      <c r="AW230" s="135">
        <v>3</v>
      </c>
      <c r="AX230" s="135">
        <v>16</v>
      </c>
      <c r="AY230" s="135">
        <v>26</v>
      </c>
      <c r="AZ230" s="135">
        <v>23</v>
      </c>
      <c r="BA230" s="135">
        <v>25</v>
      </c>
      <c r="BB230" s="135">
        <v>25</v>
      </c>
      <c r="BC230" s="135">
        <v>18</v>
      </c>
      <c r="BD230" s="135">
        <v>19</v>
      </c>
      <c r="BE230" s="135">
        <v>11</v>
      </c>
      <c r="BF230" s="135">
        <v>14</v>
      </c>
      <c r="BJ230" s="500"/>
      <c r="BK230" s="136" t="s">
        <v>37</v>
      </c>
      <c r="BL230" s="135">
        <v>1</v>
      </c>
      <c r="BM230" s="135">
        <v>20</v>
      </c>
      <c r="BN230" s="135">
        <v>24</v>
      </c>
      <c r="BO230" s="135">
        <v>17</v>
      </c>
      <c r="BP230" s="135">
        <v>6</v>
      </c>
      <c r="BQ230" s="135">
        <v>15</v>
      </c>
      <c r="BR230" s="135">
        <v>28</v>
      </c>
      <c r="BS230" s="135">
        <v>47</v>
      </c>
      <c r="BT230" s="135">
        <v>39</v>
      </c>
      <c r="BU230" s="135">
        <v>52</v>
      </c>
      <c r="BV230" s="135">
        <v>46</v>
      </c>
      <c r="BW230" s="135">
        <v>42</v>
      </c>
      <c r="BX230" s="135">
        <v>44</v>
      </c>
      <c r="BY230" s="135">
        <v>35</v>
      </c>
      <c r="BZ230" s="135">
        <v>44</v>
      </c>
    </row>
    <row r="231" spans="2:78">
      <c r="C231" s="129"/>
      <c r="D231" s="129"/>
      <c r="E231" s="129"/>
      <c r="S231" s="93"/>
      <c r="T231" s="131"/>
      <c r="U231" s="131"/>
      <c r="W231" s="316"/>
      <c r="X231" s="129"/>
      <c r="Y231" s="129"/>
      <c r="Z231" s="129"/>
      <c r="AA231" s="316"/>
      <c r="AB231" s="316"/>
      <c r="AC231" s="316"/>
      <c r="AD231" s="316"/>
      <c r="AE231" s="316"/>
      <c r="AF231" s="316"/>
      <c r="AG231" s="316"/>
      <c r="AH231" s="316"/>
      <c r="AI231" s="316"/>
      <c r="AJ231" s="316"/>
      <c r="AK231" s="261"/>
      <c r="AL231" s="316"/>
      <c r="AM231" s="316"/>
      <c r="AN231" s="316"/>
      <c r="AO231" s="316"/>
      <c r="AP231" s="501"/>
      <c r="AQ231" s="140" t="s">
        <v>38</v>
      </c>
      <c r="AR231" s="138">
        <v>16</v>
      </c>
      <c r="AS231" s="138">
        <v>14</v>
      </c>
      <c r="AT231" s="139">
        <v>15</v>
      </c>
      <c r="AU231" s="138">
        <v>13</v>
      </c>
      <c r="AV231" s="138">
        <v>14</v>
      </c>
      <c r="AW231" s="139">
        <v>27</v>
      </c>
      <c r="AX231" s="139">
        <v>17</v>
      </c>
      <c r="AY231" s="139">
        <v>6</v>
      </c>
      <c r="AZ231" s="139">
        <v>7</v>
      </c>
      <c r="BA231" s="139">
        <v>6</v>
      </c>
      <c r="BB231" s="139">
        <v>17</v>
      </c>
      <c r="BC231" s="139">
        <v>16</v>
      </c>
      <c r="BD231" s="139">
        <v>8</v>
      </c>
      <c r="BE231" s="139">
        <v>23</v>
      </c>
      <c r="BF231" s="139">
        <v>7</v>
      </c>
      <c r="BJ231" s="501"/>
      <c r="BK231" s="137" t="s">
        <v>38</v>
      </c>
      <c r="BL231" s="138">
        <v>39</v>
      </c>
      <c r="BM231" s="138">
        <v>32</v>
      </c>
      <c r="BN231" s="139">
        <v>28</v>
      </c>
      <c r="BO231" s="138">
        <v>32</v>
      </c>
      <c r="BP231" s="138">
        <v>30</v>
      </c>
      <c r="BQ231" s="139">
        <v>50</v>
      </c>
      <c r="BR231" s="139">
        <v>35</v>
      </c>
      <c r="BS231" s="139">
        <v>16</v>
      </c>
      <c r="BT231" s="139">
        <v>13</v>
      </c>
      <c r="BU231" s="139">
        <v>10</v>
      </c>
      <c r="BV231" s="139">
        <v>31</v>
      </c>
      <c r="BW231" s="139">
        <v>30</v>
      </c>
      <c r="BX231" s="139">
        <v>29</v>
      </c>
      <c r="BY231" s="139">
        <v>71</v>
      </c>
      <c r="BZ231" s="139">
        <v>28</v>
      </c>
    </row>
    <row r="232" spans="2:78">
      <c r="C232" s="316"/>
      <c r="D232" s="316"/>
      <c r="E232" s="316"/>
      <c r="S232" s="93"/>
      <c r="T232" s="131"/>
      <c r="U232" s="131"/>
      <c r="W232" s="316"/>
      <c r="X232" s="316"/>
      <c r="Y232" s="316"/>
      <c r="Z232" s="316"/>
      <c r="AA232" s="316"/>
      <c r="AB232" s="316"/>
      <c r="AC232" s="316"/>
      <c r="AD232" s="316"/>
      <c r="AE232" s="316"/>
      <c r="AF232" s="316"/>
      <c r="AG232" s="316"/>
      <c r="AH232" s="316"/>
      <c r="AI232" s="316"/>
      <c r="AJ232" s="316"/>
      <c r="AK232" s="261"/>
      <c r="AL232" s="316"/>
      <c r="AM232" s="316"/>
      <c r="AN232" s="316"/>
      <c r="AO232" s="316"/>
      <c r="AP232" s="184"/>
      <c r="AR232" s="316"/>
      <c r="AS232" s="316"/>
      <c r="AT232" s="316"/>
      <c r="BB232" s="262"/>
      <c r="BJ232" s="366"/>
      <c r="BK232" s="316"/>
      <c r="BL232" s="316"/>
      <c r="BM232" s="316"/>
      <c r="BN232" s="316"/>
      <c r="BO232" s="316"/>
      <c r="BP232" s="316"/>
      <c r="BQ232" s="316"/>
      <c r="BR232" s="316"/>
      <c r="BS232" s="316"/>
      <c r="BT232" s="316"/>
      <c r="BU232" s="316"/>
      <c r="BV232" s="316"/>
      <c r="BW232" s="316"/>
      <c r="BX232" s="316"/>
      <c r="BZ232" s="310"/>
    </row>
    <row r="233" spans="2:78">
      <c r="B233" s="124" t="s">
        <v>30</v>
      </c>
      <c r="C233" s="125" t="s">
        <v>124</v>
      </c>
      <c r="D233" s="125" t="s">
        <v>123</v>
      </c>
      <c r="E233" s="125" t="s">
        <v>122</v>
      </c>
      <c r="F233" s="124" t="s">
        <v>49</v>
      </c>
      <c r="G233" s="124" t="s">
        <v>48</v>
      </c>
      <c r="H233" s="124" t="s">
        <v>47</v>
      </c>
      <c r="I233" s="124" t="s">
        <v>46</v>
      </c>
      <c r="J233" s="124" t="s">
        <v>45</v>
      </c>
      <c r="K233" s="124" t="s">
        <v>44</v>
      </c>
      <c r="L233" s="124" t="s">
        <v>43</v>
      </c>
      <c r="M233" s="124" t="s">
        <v>96</v>
      </c>
      <c r="N233" s="124" t="s">
        <v>69</v>
      </c>
      <c r="O233" s="124" t="s">
        <v>77</v>
      </c>
      <c r="P233" s="124" t="s">
        <v>149</v>
      </c>
      <c r="Q233" s="124" t="str">
        <f>Q210</f>
        <v>2018-19</v>
      </c>
      <c r="R233" s="126"/>
      <c r="S233" s="87" t="s">
        <v>112</v>
      </c>
      <c r="T233" s="131"/>
      <c r="U233" s="131"/>
      <c r="W233" s="128" t="s">
        <v>30</v>
      </c>
      <c r="X233" s="128" t="s">
        <v>124</v>
      </c>
      <c r="Y233" s="128" t="s">
        <v>123</v>
      </c>
      <c r="Z233" s="128" t="s">
        <v>122</v>
      </c>
      <c r="AA233" s="128" t="s">
        <v>49</v>
      </c>
      <c r="AB233" s="128" t="s">
        <v>48</v>
      </c>
      <c r="AC233" s="128" t="s">
        <v>47</v>
      </c>
      <c r="AD233" s="128" t="s">
        <v>46</v>
      </c>
      <c r="AE233" s="128" t="s">
        <v>45</v>
      </c>
      <c r="AF233" s="128" t="s">
        <v>44</v>
      </c>
      <c r="AG233" s="128" t="s">
        <v>43</v>
      </c>
      <c r="AH233" s="128" t="s">
        <v>96</v>
      </c>
      <c r="AI233" s="128" t="s">
        <v>69</v>
      </c>
      <c r="AJ233" s="128" t="s">
        <v>77</v>
      </c>
      <c r="AK233" s="128" t="s">
        <v>149</v>
      </c>
      <c r="AL233" s="128" t="str">
        <f>AL210</f>
        <v>2018-19</v>
      </c>
      <c r="AM233" s="125"/>
      <c r="AN233" s="316"/>
      <c r="AO233" s="316"/>
      <c r="AP233" s="184"/>
      <c r="AQ233" s="125" t="s">
        <v>30</v>
      </c>
      <c r="AR233" s="125" t="s">
        <v>124</v>
      </c>
      <c r="AS233" s="125" t="s">
        <v>123</v>
      </c>
      <c r="AT233" s="125" t="s">
        <v>122</v>
      </c>
      <c r="AU233" s="125" t="s">
        <v>49</v>
      </c>
      <c r="AV233" s="125" t="s">
        <v>48</v>
      </c>
      <c r="AW233" s="125" t="s">
        <v>47</v>
      </c>
      <c r="AX233" s="125" t="s">
        <v>46</v>
      </c>
      <c r="AY233" s="125" t="s">
        <v>45</v>
      </c>
      <c r="AZ233" s="125" t="s">
        <v>44</v>
      </c>
      <c r="BA233" s="125" t="s">
        <v>43</v>
      </c>
      <c r="BB233" s="125" t="s">
        <v>96</v>
      </c>
      <c r="BC233" s="128" t="s">
        <v>69</v>
      </c>
      <c r="BD233" s="128" t="s">
        <v>77</v>
      </c>
      <c r="BE233" s="128" t="s">
        <v>149</v>
      </c>
      <c r="BF233" s="128" t="str">
        <f>BF210</f>
        <v>2018-19</v>
      </c>
      <c r="BJ233" s="367"/>
      <c r="BK233" s="125" t="s">
        <v>30</v>
      </c>
      <c r="BL233" s="125" t="s">
        <v>124</v>
      </c>
      <c r="BM233" s="125" t="s">
        <v>123</v>
      </c>
      <c r="BN233" s="125" t="s">
        <v>122</v>
      </c>
      <c r="BO233" s="125" t="s">
        <v>49</v>
      </c>
      <c r="BP233" s="125" t="s">
        <v>48</v>
      </c>
      <c r="BQ233" s="125" t="s">
        <v>47</v>
      </c>
      <c r="BR233" s="125" t="s">
        <v>46</v>
      </c>
      <c r="BS233" s="125" t="s">
        <v>45</v>
      </c>
      <c r="BT233" s="125" t="s">
        <v>44</v>
      </c>
      <c r="BU233" s="125" t="s">
        <v>43</v>
      </c>
      <c r="BV233" s="125" t="s">
        <v>96</v>
      </c>
      <c r="BW233" s="125" t="s">
        <v>69</v>
      </c>
      <c r="BX233" s="125" t="s">
        <v>77</v>
      </c>
      <c r="BY233" s="128" t="s">
        <v>149</v>
      </c>
      <c r="BZ233" s="159" t="str">
        <f>BZ3</f>
        <v>2018-19</v>
      </c>
    </row>
    <row r="234" spans="2:78">
      <c r="B234" s="129" t="s">
        <v>33</v>
      </c>
      <c r="C234" s="130">
        <f t="shared" ref="C234:Q236" si="57">X234+AR234*$U$6+AR241*$U$8+AR248*$U$10</f>
        <v>9182.6</v>
      </c>
      <c r="D234" s="130">
        <f t="shared" si="57"/>
        <v>10054</v>
      </c>
      <c r="E234" s="130">
        <f t="shared" si="57"/>
        <v>9795.8000000000011</v>
      </c>
      <c r="F234" s="130">
        <f t="shared" si="57"/>
        <v>7078.4</v>
      </c>
      <c r="G234" s="130">
        <f t="shared" si="57"/>
        <v>10521.2</v>
      </c>
      <c r="H234" s="130">
        <f t="shared" si="57"/>
        <v>12964.2</v>
      </c>
      <c r="I234" s="130">
        <f t="shared" si="57"/>
        <v>8028</v>
      </c>
      <c r="J234" s="130">
        <f t="shared" si="57"/>
        <v>7518.2</v>
      </c>
      <c r="K234" s="130">
        <f t="shared" si="57"/>
        <v>5530</v>
      </c>
      <c r="L234" s="130">
        <f t="shared" si="57"/>
        <v>6189.6</v>
      </c>
      <c r="M234" s="130">
        <f t="shared" si="57"/>
        <v>5797</v>
      </c>
      <c r="N234" s="130">
        <f t="shared" si="57"/>
        <v>5486</v>
      </c>
      <c r="O234" s="130">
        <f t="shared" si="57"/>
        <v>4577</v>
      </c>
      <c r="P234" s="130">
        <f t="shared" si="57"/>
        <v>4735.3999999999996</v>
      </c>
      <c r="Q234" s="130">
        <f t="shared" si="57"/>
        <v>4791.5999999999995</v>
      </c>
      <c r="R234" s="131"/>
      <c r="S234" s="338">
        <v>2256.268588129034</v>
      </c>
      <c r="T234" s="131"/>
      <c r="U234" s="131"/>
      <c r="W234" s="129" t="s">
        <v>33</v>
      </c>
      <c r="X234" s="132">
        <v>4746</v>
      </c>
      <c r="Y234" s="132">
        <v>5176</v>
      </c>
      <c r="Z234" s="132">
        <v>5062</v>
      </c>
      <c r="AA234" s="132">
        <v>3694</v>
      </c>
      <c r="AB234" s="132">
        <v>5453</v>
      </c>
      <c r="AC234" s="132">
        <v>6666</v>
      </c>
      <c r="AD234" s="132">
        <v>4127</v>
      </c>
      <c r="AE234" s="132">
        <v>3898</v>
      </c>
      <c r="AF234" s="132">
        <v>2976</v>
      </c>
      <c r="AG234" s="132">
        <v>3289</v>
      </c>
      <c r="AH234" s="132">
        <v>3124</v>
      </c>
      <c r="AI234" s="132">
        <v>2943</v>
      </c>
      <c r="AJ234" s="132">
        <v>2427</v>
      </c>
      <c r="AK234" s="132">
        <v>2515</v>
      </c>
      <c r="AL234" s="132">
        <v>2524</v>
      </c>
      <c r="AM234" s="132"/>
      <c r="AN234" s="316"/>
      <c r="AO234" s="316"/>
      <c r="AP234" s="502" t="s">
        <v>99</v>
      </c>
      <c r="AQ234" s="368" t="s">
        <v>33</v>
      </c>
      <c r="AR234" s="134">
        <v>1119</v>
      </c>
      <c r="AS234" s="134">
        <v>1140</v>
      </c>
      <c r="AT234" s="134">
        <v>1059</v>
      </c>
      <c r="AU234" s="134">
        <v>900</v>
      </c>
      <c r="AV234" s="134">
        <v>1204</v>
      </c>
      <c r="AW234" s="134">
        <v>1300</v>
      </c>
      <c r="AX234" s="134">
        <v>831</v>
      </c>
      <c r="AY234" s="134">
        <v>844</v>
      </c>
      <c r="AZ234" s="134">
        <v>798</v>
      </c>
      <c r="BA234" s="134">
        <v>815</v>
      </c>
      <c r="BB234" s="134">
        <v>841</v>
      </c>
      <c r="BC234" s="134">
        <v>785</v>
      </c>
      <c r="BD234" s="134">
        <v>644</v>
      </c>
      <c r="BE234" s="134">
        <v>585</v>
      </c>
      <c r="BF234" s="134">
        <v>599</v>
      </c>
      <c r="BJ234" s="503" t="s">
        <v>51</v>
      </c>
      <c r="BK234" s="133" t="s">
        <v>33</v>
      </c>
      <c r="BL234" s="134">
        <v>1533</v>
      </c>
      <c r="BM234" s="134">
        <v>1654</v>
      </c>
      <c r="BN234" s="134">
        <v>1549</v>
      </c>
      <c r="BO234" s="134">
        <v>1228</v>
      </c>
      <c r="BP234" s="134">
        <v>1632</v>
      </c>
      <c r="BQ234" s="134">
        <v>2170</v>
      </c>
      <c r="BR234" s="134">
        <v>1497</v>
      </c>
      <c r="BS234" s="134">
        <v>1347</v>
      </c>
      <c r="BT234" s="134">
        <v>884</v>
      </c>
      <c r="BU234" s="134">
        <v>925</v>
      </c>
      <c r="BV234" s="134">
        <v>765</v>
      </c>
      <c r="BW234" s="134">
        <v>605</v>
      </c>
      <c r="BX234" s="134">
        <v>556</v>
      </c>
      <c r="BY234" s="135">
        <v>560</v>
      </c>
      <c r="BZ234" s="135">
        <v>706</v>
      </c>
    </row>
    <row r="235" spans="2:78">
      <c r="B235" s="129" t="s">
        <v>9</v>
      </c>
      <c r="C235" s="131">
        <f t="shared" si="57"/>
        <v>7975.6</v>
      </c>
      <c r="D235" s="131">
        <f t="shared" si="57"/>
        <v>7451.5999999999995</v>
      </c>
      <c r="E235" s="131">
        <f t="shared" si="57"/>
        <v>7175.4</v>
      </c>
      <c r="F235" s="131">
        <f t="shared" si="57"/>
        <v>6758.4</v>
      </c>
      <c r="G235" s="131">
        <f t="shared" si="57"/>
        <v>7088</v>
      </c>
      <c r="H235" s="131">
        <f t="shared" si="57"/>
        <v>8840</v>
      </c>
      <c r="I235" s="131">
        <f t="shared" si="57"/>
        <v>6218</v>
      </c>
      <c r="J235" s="131">
        <f t="shared" si="57"/>
        <v>6017.8</v>
      </c>
      <c r="K235" s="131">
        <f t="shared" si="57"/>
        <v>4646.6000000000004</v>
      </c>
      <c r="L235" s="131">
        <f t="shared" si="57"/>
        <v>4630.2</v>
      </c>
      <c r="M235" s="131">
        <f t="shared" si="57"/>
        <v>4392.8</v>
      </c>
      <c r="N235" s="131">
        <f t="shared" si="57"/>
        <v>4312</v>
      </c>
      <c r="O235" s="131">
        <f t="shared" si="57"/>
        <v>3692</v>
      </c>
      <c r="P235" s="131">
        <f t="shared" si="57"/>
        <v>3749</v>
      </c>
      <c r="Q235" s="131">
        <f t="shared" si="57"/>
        <v>3885.4</v>
      </c>
      <c r="R235" s="131"/>
      <c r="S235" s="338">
        <v>1354.6277743760811</v>
      </c>
      <c r="T235" s="131"/>
      <c r="U235" s="131"/>
      <c r="W235" s="129" t="s">
        <v>9</v>
      </c>
      <c r="X235" s="132">
        <v>4088</v>
      </c>
      <c r="Y235" s="132">
        <v>3841</v>
      </c>
      <c r="Z235" s="132">
        <v>3686</v>
      </c>
      <c r="AA235" s="132">
        <v>3494</v>
      </c>
      <c r="AB235" s="132">
        <v>3650</v>
      </c>
      <c r="AC235" s="132">
        <v>4527</v>
      </c>
      <c r="AD235" s="132">
        <v>3186</v>
      </c>
      <c r="AE235" s="132">
        <v>3072</v>
      </c>
      <c r="AF235" s="132">
        <v>2446</v>
      </c>
      <c r="AG235" s="132">
        <v>2430</v>
      </c>
      <c r="AH235" s="132">
        <v>2321</v>
      </c>
      <c r="AI235" s="132">
        <v>2260</v>
      </c>
      <c r="AJ235" s="132">
        <v>1934</v>
      </c>
      <c r="AK235" s="132">
        <v>1978</v>
      </c>
      <c r="AL235" s="132">
        <v>2040</v>
      </c>
      <c r="AM235" s="132"/>
      <c r="AN235" s="316"/>
      <c r="AO235" s="316"/>
      <c r="AP235" s="500"/>
      <c r="AQ235" s="129" t="s">
        <v>9</v>
      </c>
      <c r="AR235" s="135">
        <v>932</v>
      </c>
      <c r="AS235" s="135">
        <v>863</v>
      </c>
      <c r="AT235" s="135">
        <v>794</v>
      </c>
      <c r="AU235" s="135">
        <v>765</v>
      </c>
      <c r="AV235" s="135">
        <v>808</v>
      </c>
      <c r="AW235" s="135">
        <v>980</v>
      </c>
      <c r="AX235" s="135">
        <v>674</v>
      </c>
      <c r="AY235" s="135">
        <v>616</v>
      </c>
      <c r="AZ235" s="135">
        <v>567</v>
      </c>
      <c r="BA235" s="135">
        <v>636</v>
      </c>
      <c r="BB235" s="135">
        <v>565</v>
      </c>
      <c r="BC235" s="135">
        <v>631</v>
      </c>
      <c r="BD235" s="135">
        <v>502</v>
      </c>
      <c r="BE235" s="135">
        <v>475</v>
      </c>
      <c r="BF235" s="135">
        <v>445</v>
      </c>
      <c r="BJ235" s="504"/>
      <c r="BK235" s="136" t="s">
        <v>9</v>
      </c>
      <c r="BL235" s="135">
        <v>1515</v>
      </c>
      <c r="BM235" s="135">
        <v>1389</v>
      </c>
      <c r="BN235" s="135">
        <v>1318</v>
      </c>
      <c r="BO235" s="135">
        <v>1190</v>
      </c>
      <c r="BP235" s="135">
        <v>1295</v>
      </c>
      <c r="BQ235" s="135">
        <v>1739</v>
      </c>
      <c r="BR235" s="135">
        <v>1362</v>
      </c>
      <c r="BS235" s="135">
        <v>1346</v>
      </c>
      <c r="BT235" s="135">
        <v>922</v>
      </c>
      <c r="BU235" s="135">
        <v>922</v>
      </c>
      <c r="BV235" s="135">
        <v>769</v>
      </c>
      <c r="BW235" s="135">
        <v>624</v>
      </c>
      <c r="BX235" s="135">
        <v>512</v>
      </c>
      <c r="BY235" s="135">
        <v>535</v>
      </c>
      <c r="BZ235" s="135">
        <v>659</v>
      </c>
    </row>
    <row r="236" spans="2:78" ht="18" customHeight="1">
      <c r="B236" s="129" t="s">
        <v>34</v>
      </c>
      <c r="C236" s="131">
        <f t="shared" si="57"/>
        <v>5984.6</v>
      </c>
      <c r="D236" s="131">
        <f t="shared" si="57"/>
        <v>4967.6000000000004</v>
      </c>
      <c r="E236" s="131">
        <f t="shared" si="57"/>
        <v>5074</v>
      </c>
      <c r="F236" s="131">
        <f t="shared" si="57"/>
        <v>4684.6000000000004</v>
      </c>
      <c r="G236" s="131">
        <f t="shared" si="57"/>
        <v>4813.8</v>
      </c>
      <c r="H236" s="131">
        <f t="shared" si="57"/>
        <v>5804.2000000000007</v>
      </c>
      <c r="I236" s="131">
        <f t="shared" si="57"/>
        <v>4638</v>
      </c>
      <c r="J236" s="131">
        <f t="shared" si="57"/>
        <v>4700</v>
      </c>
      <c r="K236" s="131">
        <f t="shared" si="57"/>
        <v>3754.4</v>
      </c>
      <c r="L236" s="131">
        <f t="shared" si="57"/>
        <v>3290.3999999999996</v>
      </c>
      <c r="M236" s="131">
        <f t="shared" si="57"/>
        <v>3267.4</v>
      </c>
      <c r="N236" s="131">
        <f t="shared" si="57"/>
        <v>3075.2000000000003</v>
      </c>
      <c r="O236" s="131">
        <f t="shared" si="57"/>
        <v>3116.6</v>
      </c>
      <c r="P236" s="131">
        <f t="shared" si="57"/>
        <v>3046.8</v>
      </c>
      <c r="Q236" s="131">
        <f t="shared" si="57"/>
        <v>3048.4</v>
      </c>
      <c r="R236" s="131"/>
      <c r="S236" s="338">
        <v>818.40257656812298</v>
      </c>
      <c r="T236" s="131"/>
      <c r="W236" s="129" t="s">
        <v>34</v>
      </c>
      <c r="X236" s="132">
        <v>3081</v>
      </c>
      <c r="Y236" s="132">
        <v>2536</v>
      </c>
      <c r="Z236" s="132">
        <v>2593</v>
      </c>
      <c r="AA236" s="132">
        <v>2388</v>
      </c>
      <c r="AB236" s="132">
        <v>2457</v>
      </c>
      <c r="AC236" s="132">
        <v>2933</v>
      </c>
      <c r="AD236" s="132">
        <v>2348</v>
      </c>
      <c r="AE236" s="132">
        <v>2360</v>
      </c>
      <c r="AF236" s="132">
        <v>1911</v>
      </c>
      <c r="AG236" s="132">
        <v>1700</v>
      </c>
      <c r="AH236" s="132">
        <v>1694</v>
      </c>
      <c r="AI236" s="132">
        <v>1591</v>
      </c>
      <c r="AJ236" s="132">
        <v>1613</v>
      </c>
      <c r="AK236" s="132">
        <v>1581</v>
      </c>
      <c r="AL236" s="132">
        <v>1595</v>
      </c>
      <c r="AM236" s="132"/>
      <c r="AN236" s="316"/>
      <c r="AO236" s="316"/>
      <c r="AP236" s="500"/>
      <c r="AQ236" s="129" t="s">
        <v>34</v>
      </c>
      <c r="AR236" s="135">
        <v>731</v>
      </c>
      <c r="AS236" s="135">
        <v>551</v>
      </c>
      <c r="AT236" s="135">
        <v>608</v>
      </c>
      <c r="AU236" s="135">
        <v>501</v>
      </c>
      <c r="AV236" s="135">
        <v>535</v>
      </c>
      <c r="AW236" s="135">
        <v>572</v>
      </c>
      <c r="AX236" s="135">
        <v>465</v>
      </c>
      <c r="AY236" s="135">
        <v>447</v>
      </c>
      <c r="AZ236" s="135">
        <v>391</v>
      </c>
      <c r="BA236" s="135">
        <v>399</v>
      </c>
      <c r="BB236" s="135">
        <v>401</v>
      </c>
      <c r="BC236" s="135">
        <v>358</v>
      </c>
      <c r="BD236" s="135">
        <v>410</v>
      </c>
      <c r="BE236" s="135">
        <v>418</v>
      </c>
      <c r="BF236" s="135">
        <v>367</v>
      </c>
      <c r="BJ236" s="504"/>
      <c r="BK236" s="136" t="s">
        <v>34</v>
      </c>
      <c r="BL236" s="135">
        <v>1250</v>
      </c>
      <c r="BM236" s="135">
        <v>1133</v>
      </c>
      <c r="BN236" s="135">
        <v>1148</v>
      </c>
      <c r="BO236" s="135">
        <v>991</v>
      </c>
      <c r="BP236" s="135">
        <v>1089</v>
      </c>
      <c r="BQ236" s="135">
        <v>1404</v>
      </c>
      <c r="BR236" s="135">
        <v>1152</v>
      </c>
      <c r="BS236" s="135">
        <v>1204</v>
      </c>
      <c r="BT236" s="135">
        <v>897</v>
      </c>
      <c r="BU236" s="135">
        <v>731</v>
      </c>
      <c r="BV236" s="135">
        <v>683</v>
      </c>
      <c r="BW236" s="135">
        <v>593</v>
      </c>
      <c r="BX236" s="135">
        <v>526</v>
      </c>
      <c r="BY236" s="135">
        <v>494</v>
      </c>
      <c r="BZ236" s="135">
        <v>566</v>
      </c>
    </row>
    <row r="237" spans="2:78">
      <c r="B237" s="129" t="s">
        <v>35</v>
      </c>
      <c r="C237" s="131">
        <f t="shared" ref="C237:Q237" si="58">X237</f>
        <v>53</v>
      </c>
      <c r="D237" s="131">
        <f t="shared" si="58"/>
        <v>192</v>
      </c>
      <c r="E237" s="131">
        <f t="shared" si="58"/>
        <v>237</v>
      </c>
      <c r="F237" s="131">
        <f t="shared" si="58"/>
        <v>143</v>
      </c>
      <c r="G237" s="131">
        <f t="shared" si="58"/>
        <v>267</v>
      </c>
      <c r="H237" s="131">
        <f t="shared" si="58"/>
        <v>421</v>
      </c>
      <c r="I237" s="131">
        <f t="shared" si="58"/>
        <v>367</v>
      </c>
      <c r="J237" s="131">
        <f t="shared" si="58"/>
        <v>409</v>
      </c>
      <c r="K237" s="131">
        <f t="shared" si="58"/>
        <v>407</v>
      </c>
      <c r="L237" s="131">
        <f t="shared" si="58"/>
        <v>582</v>
      </c>
      <c r="M237" s="131">
        <f t="shared" si="58"/>
        <v>692</v>
      </c>
      <c r="N237" s="131">
        <f t="shared" si="58"/>
        <v>910</v>
      </c>
      <c r="O237" s="131">
        <f t="shared" si="58"/>
        <v>947</v>
      </c>
      <c r="P237" s="131">
        <f t="shared" si="58"/>
        <v>786</v>
      </c>
      <c r="Q237" s="131">
        <f t="shared" si="58"/>
        <v>1012</v>
      </c>
      <c r="R237" s="131"/>
      <c r="S237" s="338">
        <v>157.67603918583612</v>
      </c>
      <c r="T237" s="131"/>
      <c r="W237" s="129" t="s">
        <v>35</v>
      </c>
      <c r="X237" s="132">
        <v>53</v>
      </c>
      <c r="Y237" s="132">
        <v>192</v>
      </c>
      <c r="Z237" s="132">
        <v>237</v>
      </c>
      <c r="AA237" s="132">
        <v>143</v>
      </c>
      <c r="AB237" s="132">
        <v>267</v>
      </c>
      <c r="AC237" s="132">
        <v>421</v>
      </c>
      <c r="AD237" s="132">
        <v>367</v>
      </c>
      <c r="AE237" s="132">
        <v>409</v>
      </c>
      <c r="AF237" s="132">
        <v>407</v>
      </c>
      <c r="AG237" s="132">
        <v>582</v>
      </c>
      <c r="AH237" s="132">
        <v>692</v>
      </c>
      <c r="AI237" s="132">
        <v>910</v>
      </c>
      <c r="AJ237" s="132">
        <v>947</v>
      </c>
      <c r="AK237" s="132">
        <v>786</v>
      </c>
      <c r="AL237" s="132">
        <v>1012</v>
      </c>
      <c r="AM237" s="132"/>
      <c r="AN237" s="316"/>
      <c r="AO237" s="316"/>
      <c r="AP237" s="500"/>
      <c r="AQ237" s="129" t="s">
        <v>36</v>
      </c>
      <c r="AR237" s="135">
        <v>216</v>
      </c>
      <c r="AS237" s="135">
        <v>212</v>
      </c>
      <c r="AT237" s="135">
        <v>151</v>
      </c>
      <c r="AU237" s="135">
        <v>175</v>
      </c>
      <c r="AV237" s="135">
        <v>133</v>
      </c>
      <c r="AW237" s="135">
        <v>122</v>
      </c>
      <c r="AX237" s="135">
        <v>154</v>
      </c>
      <c r="AY237" s="135">
        <v>138</v>
      </c>
      <c r="AZ237" s="135">
        <v>173</v>
      </c>
      <c r="BA237" s="135">
        <v>155</v>
      </c>
      <c r="BB237" s="135">
        <v>144</v>
      </c>
      <c r="BC237" s="135">
        <v>144</v>
      </c>
      <c r="BD237" s="135">
        <v>173</v>
      </c>
      <c r="BE237" s="135">
        <v>205</v>
      </c>
      <c r="BF237" s="135">
        <v>168</v>
      </c>
      <c r="BJ237" s="504"/>
      <c r="BK237" s="136" t="s">
        <v>36</v>
      </c>
      <c r="BL237" s="135">
        <v>494</v>
      </c>
      <c r="BM237" s="135">
        <v>580</v>
      </c>
      <c r="BN237" s="135">
        <v>547</v>
      </c>
      <c r="BO237" s="135">
        <v>523</v>
      </c>
      <c r="BP237" s="135">
        <v>420</v>
      </c>
      <c r="BQ237" s="135">
        <v>445</v>
      </c>
      <c r="BR237" s="135">
        <v>607</v>
      </c>
      <c r="BS237" s="135">
        <v>586</v>
      </c>
      <c r="BT237" s="135">
        <v>630</v>
      </c>
      <c r="BU237" s="135">
        <v>579</v>
      </c>
      <c r="BV237" s="135">
        <v>449</v>
      </c>
      <c r="BW237" s="135">
        <v>418</v>
      </c>
      <c r="BX237" s="135">
        <v>490</v>
      </c>
      <c r="BY237" s="135">
        <v>481</v>
      </c>
      <c r="BZ237" s="135">
        <v>381</v>
      </c>
    </row>
    <row r="238" spans="2:78">
      <c r="B238" s="129" t="s">
        <v>36</v>
      </c>
      <c r="C238" s="131">
        <f t="shared" ref="C238:Q238" si="59">X238+$U$13*X239+$U$6*(AR237+$U$13*AR238)+$U$8*(AR244+$U$13*AR245)+$U$10*(AR251+$U$13*AR252)</f>
        <v>1403.8</v>
      </c>
      <c r="D238" s="131">
        <f t="shared" si="59"/>
        <v>1594</v>
      </c>
      <c r="E238" s="131">
        <f t="shared" si="59"/>
        <v>1490</v>
      </c>
      <c r="F238" s="131">
        <f t="shared" si="59"/>
        <v>1454.2</v>
      </c>
      <c r="G238" s="131">
        <f t="shared" si="59"/>
        <v>1207.8</v>
      </c>
      <c r="H238" s="131">
        <f t="shared" si="59"/>
        <v>1338.1999999999998</v>
      </c>
      <c r="I238" s="131">
        <f t="shared" si="59"/>
        <v>1695</v>
      </c>
      <c r="J238" s="131">
        <f t="shared" si="59"/>
        <v>1629.6000000000001</v>
      </c>
      <c r="K238" s="131">
        <f t="shared" si="59"/>
        <v>1802.6000000000001</v>
      </c>
      <c r="L238" s="131">
        <f t="shared" si="59"/>
        <v>1688.4</v>
      </c>
      <c r="M238" s="131">
        <f t="shared" si="59"/>
        <v>1374.2</v>
      </c>
      <c r="N238" s="131">
        <f t="shared" si="59"/>
        <v>1435.3</v>
      </c>
      <c r="O238" s="131">
        <f t="shared" si="59"/>
        <v>1799.3999999999999</v>
      </c>
      <c r="P238" s="131">
        <f t="shared" si="59"/>
        <v>1942.5</v>
      </c>
      <c r="Q238" s="131">
        <f t="shared" si="59"/>
        <v>1584.2</v>
      </c>
      <c r="R238" s="131"/>
      <c r="S238" s="338">
        <v>183.10148370052389</v>
      </c>
      <c r="T238" s="131"/>
      <c r="W238" s="129" t="s">
        <v>36</v>
      </c>
      <c r="X238" s="132">
        <v>725</v>
      </c>
      <c r="Y238" s="132">
        <v>809</v>
      </c>
      <c r="Z238" s="132">
        <v>745</v>
      </c>
      <c r="AA238" s="132">
        <v>733</v>
      </c>
      <c r="AB238" s="132">
        <v>609</v>
      </c>
      <c r="AC238" s="132">
        <v>664</v>
      </c>
      <c r="AD238" s="132">
        <v>841</v>
      </c>
      <c r="AE238" s="132">
        <v>808</v>
      </c>
      <c r="AF238" s="132">
        <v>897</v>
      </c>
      <c r="AG238" s="132">
        <v>839</v>
      </c>
      <c r="AH238" s="132">
        <v>690</v>
      </c>
      <c r="AI238" s="132">
        <v>685</v>
      </c>
      <c r="AJ238" s="132">
        <v>854</v>
      </c>
      <c r="AK238" s="132">
        <v>922</v>
      </c>
      <c r="AL238" s="132">
        <v>759</v>
      </c>
      <c r="AM238" s="132"/>
      <c r="AN238" s="316"/>
      <c r="AO238" s="316"/>
      <c r="AP238" s="500"/>
      <c r="AQ238" s="129" t="s">
        <v>150</v>
      </c>
      <c r="AR238" s="132">
        <v>0</v>
      </c>
      <c r="AS238" s="132">
        <v>0</v>
      </c>
      <c r="AT238" s="132">
        <v>0</v>
      </c>
      <c r="AU238" s="132">
        <v>0</v>
      </c>
      <c r="AV238" s="132">
        <v>0</v>
      </c>
      <c r="AW238" s="132">
        <v>0</v>
      </c>
      <c r="AX238" s="132">
        <v>0</v>
      </c>
      <c r="AY238" s="132">
        <v>0</v>
      </c>
      <c r="AZ238" s="132">
        <v>0</v>
      </c>
      <c r="BA238" s="135">
        <v>0</v>
      </c>
      <c r="BB238" s="135">
        <v>0</v>
      </c>
      <c r="BC238" s="135">
        <v>10</v>
      </c>
      <c r="BD238" s="135">
        <v>13</v>
      </c>
      <c r="BE238" s="135">
        <v>22</v>
      </c>
      <c r="BF238" s="135">
        <v>17</v>
      </c>
      <c r="BJ238" s="504"/>
      <c r="BK238" s="129" t="s">
        <v>150</v>
      </c>
      <c r="BL238" s="132">
        <v>0</v>
      </c>
      <c r="BM238" s="132">
        <v>0</v>
      </c>
      <c r="BN238" s="132">
        <v>0</v>
      </c>
      <c r="BO238" s="132">
        <v>0</v>
      </c>
      <c r="BP238" s="132">
        <v>0</v>
      </c>
      <c r="BQ238" s="132">
        <v>0</v>
      </c>
      <c r="BR238" s="132">
        <v>0</v>
      </c>
      <c r="BS238" s="132">
        <v>0</v>
      </c>
      <c r="BT238" s="132">
        <v>0</v>
      </c>
      <c r="BU238" s="135">
        <v>0</v>
      </c>
      <c r="BV238" s="135">
        <v>0</v>
      </c>
      <c r="BW238" s="135">
        <v>49</v>
      </c>
      <c r="BX238" s="135">
        <v>69</v>
      </c>
      <c r="BY238" s="135">
        <v>58</v>
      </c>
      <c r="BZ238" s="135">
        <v>38</v>
      </c>
    </row>
    <row r="239" spans="2:78">
      <c r="B239" s="129" t="s">
        <v>37</v>
      </c>
      <c r="C239" s="131">
        <f t="shared" ref="C239:Q240" si="60">X240+AR239*$U$6+AR246*$U$8+AR253*$U$10</f>
        <v>59.4</v>
      </c>
      <c r="D239" s="131">
        <f t="shared" si="60"/>
        <v>50.6</v>
      </c>
      <c r="E239" s="131">
        <f t="shared" si="60"/>
        <v>36</v>
      </c>
      <c r="F239" s="131">
        <f t="shared" si="60"/>
        <v>85.800000000000011</v>
      </c>
      <c r="G239" s="131">
        <f t="shared" si="60"/>
        <v>83.199999999999989</v>
      </c>
      <c r="H239" s="131">
        <f t="shared" si="60"/>
        <v>110</v>
      </c>
      <c r="I239" s="131">
        <f t="shared" si="60"/>
        <v>119.39999999999999</v>
      </c>
      <c r="J239" s="131">
        <f t="shared" si="60"/>
        <v>93</v>
      </c>
      <c r="K239" s="131">
        <f t="shared" si="60"/>
        <v>124.39999999999999</v>
      </c>
      <c r="L239" s="131">
        <f t="shared" si="60"/>
        <v>63.6</v>
      </c>
      <c r="M239" s="131">
        <f t="shared" si="60"/>
        <v>62.4</v>
      </c>
      <c r="N239" s="131">
        <f t="shared" si="60"/>
        <v>27.799999999999997</v>
      </c>
      <c r="O239" s="131">
        <f t="shared" si="60"/>
        <v>47.4</v>
      </c>
      <c r="P239" s="131">
        <f t="shared" si="60"/>
        <v>64.2</v>
      </c>
      <c r="Q239" s="131">
        <f t="shared" si="60"/>
        <v>80.2</v>
      </c>
      <c r="R239" s="131"/>
      <c r="S239" s="338">
        <v>29.950655715322466</v>
      </c>
      <c r="T239" s="131"/>
      <c r="W239" s="129" t="s">
        <v>150</v>
      </c>
      <c r="X239" s="132">
        <v>0</v>
      </c>
      <c r="Y239" s="132">
        <v>0</v>
      </c>
      <c r="Z239" s="132">
        <v>0</v>
      </c>
      <c r="AA239" s="132">
        <v>0</v>
      </c>
      <c r="AB239" s="132">
        <v>0</v>
      </c>
      <c r="AC239" s="132">
        <v>0</v>
      </c>
      <c r="AD239" s="132">
        <v>0</v>
      </c>
      <c r="AE239" s="132">
        <v>0</v>
      </c>
      <c r="AF239" s="132">
        <v>0</v>
      </c>
      <c r="AG239" s="132">
        <v>0</v>
      </c>
      <c r="AH239" s="132">
        <v>0</v>
      </c>
      <c r="AI239" s="132">
        <v>77</v>
      </c>
      <c r="AJ239" s="132">
        <v>111</v>
      </c>
      <c r="AK239" s="132">
        <v>122</v>
      </c>
      <c r="AL239" s="132">
        <v>88</v>
      </c>
      <c r="AM239" s="132"/>
      <c r="AN239" s="316"/>
      <c r="AO239" s="316"/>
      <c r="AP239" s="500"/>
      <c r="AQ239" s="129" t="s">
        <v>37</v>
      </c>
      <c r="AR239" s="135">
        <v>7</v>
      </c>
      <c r="AS239" s="135">
        <v>12</v>
      </c>
      <c r="AT239" s="135">
        <v>5</v>
      </c>
      <c r="AU239" s="135">
        <v>23</v>
      </c>
      <c r="AV239" s="135">
        <v>17</v>
      </c>
      <c r="AW239" s="135">
        <v>21</v>
      </c>
      <c r="AX239" s="135">
        <v>22</v>
      </c>
      <c r="AY239" s="135">
        <v>14</v>
      </c>
      <c r="AZ239" s="135">
        <v>16</v>
      </c>
      <c r="BA239" s="135">
        <v>7</v>
      </c>
      <c r="BB239" s="135">
        <v>6</v>
      </c>
      <c r="BC239" s="135">
        <v>3</v>
      </c>
      <c r="BD239" s="135">
        <v>3</v>
      </c>
      <c r="BE239" s="135">
        <v>9</v>
      </c>
      <c r="BF239" s="135">
        <v>9</v>
      </c>
      <c r="BJ239" s="504"/>
      <c r="BK239" s="136" t="s">
        <v>37</v>
      </c>
      <c r="BL239" s="135">
        <v>22</v>
      </c>
      <c r="BM239" s="135">
        <v>14</v>
      </c>
      <c r="BN239" s="135">
        <v>10</v>
      </c>
      <c r="BO239" s="135">
        <v>30</v>
      </c>
      <c r="BP239" s="135">
        <v>30</v>
      </c>
      <c r="BQ239" s="135">
        <v>43</v>
      </c>
      <c r="BR239" s="135">
        <v>52</v>
      </c>
      <c r="BS239" s="135">
        <v>32</v>
      </c>
      <c r="BT239" s="135">
        <v>39</v>
      </c>
      <c r="BU239" s="135">
        <v>21</v>
      </c>
      <c r="BV239" s="135">
        <v>18</v>
      </c>
      <c r="BW239" s="135">
        <v>4</v>
      </c>
      <c r="BX239" s="135">
        <v>10</v>
      </c>
      <c r="BY239" s="135">
        <v>21</v>
      </c>
      <c r="BZ239" s="135">
        <v>28</v>
      </c>
    </row>
    <row r="240" spans="2:78">
      <c r="B240" s="129" t="s">
        <v>38</v>
      </c>
      <c r="C240" s="131">
        <f t="shared" si="60"/>
        <v>616.19999999999993</v>
      </c>
      <c r="D240" s="131">
        <f t="shared" si="60"/>
        <v>586</v>
      </c>
      <c r="E240" s="131">
        <f t="shared" si="60"/>
        <v>791.4</v>
      </c>
      <c r="F240" s="131">
        <f t="shared" si="60"/>
        <v>693.80000000000007</v>
      </c>
      <c r="G240" s="131">
        <f t="shared" si="60"/>
        <v>655.80000000000007</v>
      </c>
      <c r="H240" s="131">
        <f t="shared" si="60"/>
        <v>785.59999999999991</v>
      </c>
      <c r="I240" s="131">
        <f t="shared" si="60"/>
        <v>718.2</v>
      </c>
      <c r="J240" s="131">
        <f t="shared" si="60"/>
        <v>852.8</v>
      </c>
      <c r="K240" s="131">
        <f t="shared" si="60"/>
        <v>731.2</v>
      </c>
      <c r="L240" s="131">
        <f t="shared" si="60"/>
        <v>757.4</v>
      </c>
      <c r="M240" s="131">
        <f t="shared" si="60"/>
        <v>647.80000000000007</v>
      </c>
      <c r="N240" s="131">
        <f t="shared" si="60"/>
        <v>522.6</v>
      </c>
      <c r="O240" s="131">
        <f t="shared" si="60"/>
        <v>664</v>
      </c>
      <c r="P240" s="131">
        <f t="shared" si="60"/>
        <v>403.4</v>
      </c>
      <c r="Q240" s="131">
        <f t="shared" si="60"/>
        <v>450.4</v>
      </c>
      <c r="R240" s="131"/>
      <c r="S240" s="338">
        <v>82.730300777083542</v>
      </c>
      <c r="W240" s="129" t="s">
        <v>37</v>
      </c>
      <c r="X240" s="132">
        <v>32</v>
      </c>
      <c r="Y240" s="132">
        <v>28</v>
      </c>
      <c r="Z240" s="132">
        <v>18</v>
      </c>
      <c r="AA240" s="132">
        <v>46</v>
      </c>
      <c r="AB240" s="132">
        <v>44</v>
      </c>
      <c r="AC240" s="132">
        <v>58</v>
      </c>
      <c r="AD240" s="132">
        <v>63</v>
      </c>
      <c r="AE240" s="132">
        <v>49</v>
      </c>
      <c r="AF240" s="132">
        <v>63</v>
      </c>
      <c r="AG240" s="132">
        <v>32</v>
      </c>
      <c r="AH240" s="132">
        <v>33</v>
      </c>
      <c r="AI240" s="132">
        <v>14</v>
      </c>
      <c r="AJ240" s="132">
        <v>24</v>
      </c>
      <c r="AK240" s="132">
        <v>32</v>
      </c>
      <c r="AL240" s="132">
        <v>40</v>
      </c>
      <c r="AM240" s="132"/>
      <c r="AN240" s="316"/>
      <c r="AO240" s="316"/>
      <c r="AP240" s="501"/>
      <c r="AQ240" s="140" t="s">
        <v>38</v>
      </c>
      <c r="AR240" s="138">
        <v>116</v>
      </c>
      <c r="AS240" s="138">
        <v>101</v>
      </c>
      <c r="AT240" s="139">
        <v>108</v>
      </c>
      <c r="AU240" s="138">
        <v>122</v>
      </c>
      <c r="AV240" s="138">
        <v>109</v>
      </c>
      <c r="AW240" s="139">
        <v>126</v>
      </c>
      <c r="AX240" s="139">
        <v>112</v>
      </c>
      <c r="AY240" s="139">
        <v>128</v>
      </c>
      <c r="AZ240" s="139">
        <v>110</v>
      </c>
      <c r="BA240" s="139">
        <v>93</v>
      </c>
      <c r="BB240" s="139">
        <v>114</v>
      </c>
      <c r="BC240" s="139">
        <v>91</v>
      </c>
      <c r="BD240" s="139">
        <v>127</v>
      </c>
      <c r="BE240" s="139">
        <v>58</v>
      </c>
      <c r="BF240" s="139">
        <v>118</v>
      </c>
      <c r="BJ240" s="504"/>
      <c r="BK240" s="137" t="s">
        <v>38</v>
      </c>
      <c r="BL240" s="138">
        <v>224</v>
      </c>
      <c r="BM240" s="138">
        <v>219</v>
      </c>
      <c r="BN240" s="139">
        <v>305</v>
      </c>
      <c r="BO240" s="138">
        <v>224</v>
      </c>
      <c r="BP240" s="138">
        <v>212</v>
      </c>
      <c r="BQ240" s="139">
        <v>265</v>
      </c>
      <c r="BR240" s="139">
        <v>238</v>
      </c>
      <c r="BS240" s="139">
        <v>309</v>
      </c>
      <c r="BT240" s="139">
        <v>265</v>
      </c>
      <c r="BU240" s="139">
        <v>251</v>
      </c>
      <c r="BV240" s="139">
        <v>235</v>
      </c>
      <c r="BW240" s="139">
        <v>184</v>
      </c>
      <c r="BX240" s="139">
        <v>235</v>
      </c>
      <c r="BY240" s="139">
        <v>147</v>
      </c>
      <c r="BZ240" s="139">
        <v>192</v>
      </c>
    </row>
    <row r="241" spans="2:80">
      <c r="B241" s="129" t="s">
        <v>39</v>
      </c>
      <c r="C241" s="131">
        <f t="shared" ref="C241:Q244" si="61">X242</f>
        <v>0</v>
      </c>
      <c r="D241" s="131">
        <f t="shared" si="61"/>
        <v>0</v>
      </c>
      <c r="E241" s="131">
        <f t="shared" si="61"/>
        <v>0</v>
      </c>
      <c r="F241" s="131">
        <f t="shared" si="61"/>
        <v>599</v>
      </c>
      <c r="G241" s="131">
        <f t="shared" si="61"/>
        <v>435</v>
      </c>
      <c r="H241" s="131">
        <f t="shared" si="61"/>
        <v>393</v>
      </c>
      <c r="I241" s="131">
        <f t="shared" si="61"/>
        <v>366</v>
      </c>
      <c r="J241" s="131">
        <f t="shared" si="61"/>
        <v>366</v>
      </c>
      <c r="K241" s="131">
        <f t="shared" si="61"/>
        <v>401</v>
      </c>
      <c r="L241" s="131">
        <f t="shared" si="61"/>
        <v>382</v>
      </c>
      <c r="M241" s="131">
        <f t="shared" si="61"/>
        <v>345</v>
      </c>
      <c r="N241" s="131">
        <f t="shared" si="61"/>
        <v>356</v>
      </c>
      <c r="O241" s="131">
        <f t="shared" si="61"/>
        <v>263</v>
      </c>
      <c r="P241" s="131">
        <f t="shared" si="61"/>
        <v>263</v>
      </c>
      <c r="Q241" s="131">
        <f t="shared" si="61"/>
        <v>348</v>
      </c>
      <c r="R241" s="131"/>
      <c r="S241" s="340">
        <v>84.305849088163356</v>
      </c>
      <c r="W241" s="129" t="s">
        <v>38</v>
      </c>
      <c r="X241" s="132">
        <v>326</v>
      </c>
      <c r="Y241" s="132">
        <v>303</v>
      </c>
      <c r="Z241" s="132">
        <v>403</v>
      </c>
      <c r="AA241" s="132">
        <v>360</v>
      </c>
      <c r="AB241" s="132">
        <v>338</v>
      </c>
      <c r="AC241" s="132">
        <v>406</v>
      </c>
      <c r="AD241" s="132">
        <v>374</v>
      </c>
      <c r="AE241" s="132">
        <v>432</v>
      </c>
      <c r="AF241" s="132">
        <v>377</v>
      </c>
      <c r="AG241" s="132">
        <v>383</v>
      </c>
      <c r="AH241" s="132">
        <v>337</v>
      </c>
      <c r="AI241" s="132">
        <v>268</v>
      </c>
      <c r="AJ241" s="132">
        <v>340</v>
      </c>
      <c r="AK241" s="132">
        <v>205</v>
      </c>
      <c r="AL241" s="132">
        <v>236</v>
      </c>
      <c r="AM241" s="132"/>
      <c r="AN241" s="316"/>
      <c r="AO241" s="316"/>
      <c r="AP241" s="500" t="s">
        <v>100</v>
      </c>
      <c r="AQ241" s="368" t="s">
        <v>33</v>
      </c>
      <c r="AR241" s="134">
        <v>2423</v>
      </c>
      <c r="AS241" s="134">
        <v>2682</v>
      </c>
      <c r="AT241" s="134">
        <v>2719</v>
      </c>
      <c r="AU241" s="134">
        <v>1816</v>
      </c>
      <c r="AV241" s="134">
        <v>2917</v>
      </c>
      <c r="AW241" s="134">
        <v>3535</v>
      </c>
      <c r="AX241" s="134">
        <v>2065</v>
      </c>
      <c r="AY241" s="134">
        <v>1919</v>
      </c>
      <c r="AZ241" s="134">
        <v>1378</v>
      </c>
      <c r="BA241" s="134">
        <v>1645</v>
      </c>
      <c r="BB241" s="134">
        <v>1525</v>
      </c>
      <c r="BC241" s="135">
        <v>1561</v>
      </c>
      <c r="BD241" s="135">
        <v>1270</v>
      </c>
      <c r="BE241" s="135">
        <v>1366</v>
      </c>
      <c r="BF241" s="135">
        <v>1288</v>
      </c>
      <c r="BJ241" s="502" t="s">
        <v>52</v>
      </c>
      <c r="BK241" s="133" t="s">
        <v>33</v>
      </c>
      <c r="BL241" s="134">
        <v>3334</v>
      </c>
      <c r="BM241" s="134">
        <v>3783</v>
      </c>
      <c r="BN241" s="134">
        <v>3739</v>
      </c>
      <c r="BO241" s="134">
        <v>2591</v>
      </c>
      <c r="BP241" s="134">
        <v>4049</v>
      </c>
      <c r="BQ241" s="134">
        <v>5111</v>
      </c>
      <c r="BR241" s="134">
        <v>3133</v>
      </c>
      <c r="BS241" s="134">
        <v>2926</v>
      </c>
      <c r="BT241" s="134">
        <v>1993</v>
      </c>
      <c r="BU241" s="134">
        <v>2385</v>
      </c>
      <c r="BV241" s="134">
        <v>2161</v>
      </c>
      <c r="BW241" s="134">
        <v>2039</v>
      </c>
      <c r="BX241" s="134">
        <v>1699</v>
      </c>
      <c r="BY241" s="134">
        <v>1807</v>
      </c>
      <c r="BZ241" s="134">
        <v>1790</v>
      </c>
    </row>
    <row r="242" spans="2:80">
      <c r="B242" s="129" t="s">
        <v>15</v>
      </c>
      <c r="C242" s="131">
        <f t="shared" si="61"/>
        <v>765</v>
      </c>
      <c r="D242" s="131">
        <f t="shared" si="61"/>
        <v>844</v>
      </c>
      <c r="E242" s="131">
        <f t="shared" si="61"/>
        <v>809</v>
      </c>
      <c r="F242" s="131">
        <f t="shared" si="61"/>
        <v>574</v>
      </c>
      <c r="G242" s="131">
        <f t="shared" si="61"/>
        <v>559</v>
      </c>
      <c r="H242" s="131">
        <f t="shared" si="61"/>
        <v>589</v>
      </c>
      <c r="I242" s="131">
        <f t="shared" si="61"/>
        <v>675</v>
      </c>
      <c r="J242" s="131">
        <f t="shared" si="61"/>
        <v>778</v>
      </c>
      <c r="K242" s="131">
        <f t="shared" si="61"/>
        <v>773</v>
      </c>
      <c r="L242" s="131">
        <f t="shared" si="61"/>
        <v>728</v>
      </c>
      <c r="M242" s="131">
        <f t="shared" si="61"/>
        <v>700</v>
      </c>
      <c r="N242" s="131">
        <f t="shared" si="61"/>
        <v>682</v>
      </c>
      <c r="O242" s="131">
        <f t="shared" si="61"/>
        <v>676</v>
      </c>
      <c r="P242" s="131">
        <f t="shared" si="61"/>
        <v>681</v>
      </c>
      <c r="Q242" s="131">
        <f t="shared" si="61"/>
        <v>626</v>
      </c>
      <c r="R242" s="131"/>
      <c r="S242" s="338">
        <v>103.74027397517555</v>
      </c>
      <c r="W242" s="129" t="s">
        <v>39</v>
      </c>
      <c r="X242" s="132"/>
      <c r="Y242" s="132"/>
      <c r="Z242" s="132"/>
      <c r="AA242" s="132">
        <v>599</v>
      </c>
      <c r="AB242" s="132">
        <v>435</v>
      </c>
      <c r="AC242" s="132">
        <v>393</v>
      </c>
      <c r="AD242" s="132">
        <v>366</v>
      </c>
      <c r="AE242" s="132">
        <v>366</v>
      </c>
      <c r="AF242" s="132">
        <v>401</v>
      </c>
      <c r="AG242" s="132">
        <v>382</v>
      </c>
      <c r="AH242" s="132">
        <v>345</v>
      </c>
      <c r="AI242" s="132">
        <v>356</v>
      </c>
      <c r="AJ242" s="132">
        <v>263</v>
      </c>
      <c r="AK242" s="132">
        <v>263</v>
      </c>
      <c r="AL242" s="132">
        <v>348</v>
      </c>
      <c r="AM242" s="132"/>
      <c r="AN242" s="316"/>
      <c r="AO242" s="316"/>
      <c r="AP242" s="500"/>
      <c r="AQ242" s="129" t="s">
        <v>9</v>
      </c>
      <c r="AR242" s="135">
        <v>1990</v>
      </c>
      <c r="AS242" s="135">
        <v>1863</v>
      </c>
      <c r="AT242" s="135">
        <v>1851</v>
      </c>
      <c r="AU242" s="135">
        <v>1786</v>
      </c>
      <c r="AV242" s="135">
        <v>1840</v>
      </c>
      <c r="AW242" s="135">
        <v>2167</v>
      </c>
      <c r="AX242" s="135">
        <v>1438</v>
      </c>
      <c r="AY242" s="135">
        <v>1409</v>
      </c>
      <c r="AZ242" s="135">
        <v>1099</v>
      </c>
      <c r="BA242" s="135">
        <v>1077</v>
      </c>
      <c r="BB242" s="135">
        <v>1105</v>
      </c>
      <c r="BC242" s="135">
        <v>1132</v>
      </c>
      <c r="BD242" s="135">
        <v>1006</v>
      </c>
      <c r="BE242" s="135">
        <v>971</v>
      </c>
      <c r="BF242" s="135">
        <v>989</v>
      </c>
      <c r="BJ242" s="500"/>
      <c r="BK242" s="136" t="s">
        <v>9</v>
      </c>
      <c r="BL242" s="135">
        <v>2934</v>
      </c>
      <c r="BM242" s="135">
        <v>2737</v>
      </c>
      <c r="BN242" s="135">
        <v>2693</v>
      </c>
      <c r="BO242" s="135">
        <v>2519</v>
      </c>
      <c r="BP242" s="135">
        <v>2696</v>
      </c>
      <c r="BQ242" s="135">
        <v>3391</v>
      </c>
      <c r="BR242" s="135">
        <v>2365</v>
      </c>
      <c r="BS242" s="135">
        <v>2330</v>
      </c>
      <c r="BT242" s="135">
        <v>1724</v>
      </c>
      <c r="BU242" s="135">
        <v>1736</v>
      </c>
      <c r="BV242" s="135">
        <v>1652</v>
      </c>
      <c r="BW242" s="135">
        <v>1625</v>
      </c>
      <c r="BX242" s="135">
        <v>1389</v>
      </c>
      <c r="BY242" s="135">
        <v>1415</v>
      </c>
      <c r="BZ242" s="135">
        <v>1497</v>
      </c>
    </row>
    <row r="243" spans="2:80">
      <c r="B243" s="129" t="s">
        <v>40</v>
      </c>
      <c r="C243" s="131">
        <f t="shared" si="61"/>
        <v>0</v>
      </c>
      <c r="D243" s="131">
        <f t="shared" si="61"/>
        <v>0</v>
      </c>
      <c r="E243" s="131">
        <f t="shared" si="61"/>
        <v>0</v>
      </c>
      <c r="F243" s="131">
        <f t="shared" si="61"/>
        <v>58588</v>
      </c>
      <c r="G243" s="131">
        <f t="shared" si="61"/>
        <v>57015</v>
      </c>
      <c r="H243" s="131">
        <f t="shared" si="61"/>
        <v>45457</v>
      </c>
      <c r="I243" s="131">
        <f t="shared" si="61"/>
        <v>53210.899999999507</v>
      </c>
      <c r="J243" s="131">
        <f t="shared" si="61"/>
        <v>74172</v>
      </c>
      <c r="K243" s="131">
        <f t="shared" si="61"/>
        <v>75009</v>
      </c>
      <c r="L243" s="131">
        <f t="shared" si="61"/>
        <v>84906</v>
      </c>
      <c r="M243" s="131">
        <f t="shared" si="61"/>
        <v>66743</v>
      </c>
      <c r="N243" s="131">
        <f t="shared" si="61"/>
        <v>52041.860000000008</v>
      </c>
      <c r="O243" s="131">
        <f t="shared" si="61"/>
        <v>50546.5</v>
      </c>
      <c r="P243" s="131">
        <f t="shared" si="61"/>
        <v>44961</v>
      </c>
      <c r="Q243" s="131">
        <f t="shared" si="61"/>
        <v>48608.25</v>
      </c>
      <c r="R243" s="131"/>
      <c r="S243" s="340">
        <v>14142.399546372106</v>
      </c>
      <c r="W243" s="129" t="s">
        <v>15</v>
      </c>
      <c r="X243" s="132">
        <v>765</v>
      </c>
      <c r="Y243" s="132">
        <v>844</v>
      </c>
      <c r="Z243" s="132">
        <v>809</v>
      </c>
      <c r="AA243" s="132">
        <v>574</v>
      </c>
      <c r="AB243" s="132">
        <v>559</v>
      </c>
      <c r="AC243" s="132">
        <v>589</v>
      </c>
      <c r="AD243" s="132">
        <v>675</v>
      </c>
      <c r="AE243" s="132">
        <v>778</v>
      </c>
      <c r="AF243" s="132">
        <v>773</v>
      </c>
      <c r="AG243" s="132">
        <v>728</v>
      </c>
      <c r="AH243" s="132">
        <v>700</v>
      </c>
      <c r="AI243" s="132">
        <v>682</v>
      </c>
      <c r="AJ243" s="132">
        <v>676</v>
      </c>
      <c r="AK243" s="132">
        <v>681</v>
      </c>
      <c r="AL243" s="132">
        <v>626</v>
      </c>
      <c r="AM243" s="132"/>
      <c r="AN243" s="316"/>
      <c r="AO243" s="316"/>
      <c r="AP243" s="500"/>
      <c r="AQ243" s="129" t="s">
        <v>34</v>
      </c>
      <c r="AR243" s="135">
        <v>1372</v>
      </c>
      <c r="AS243" s="135">
        <v>1170</v>
      </c>
      <c r="AT243" s="135">
        <v>1163</v>
      </c>
      <c r="AU243" s="135">
        <v>1171</v>
      </c>
      <c r="AV243" s="135">
        <v>1150</v>
      </c>
      <c r="AW243" s="135">
        <v>1336</v>
      </c>
      <c r="AX243" s="135">
        <v>1018</v>
      </c>
      <c r="AY243" s="135">
        <v>1026</v>
      </c>
      <c r="AZ243" s="135">
        <v>813</v>
      </c>
      <c r="BA243" s="135">
        <v>730</v>
      </c>
      <c r="BB243" s="135">
        <v>769</v>
      </c>
      <c r="BC243" s="135">
        <v>773</v>
      </c>
      <c r="BD243" s="135">
        <v>794</v>
      </c>
      <c r="BE243" s="135">
        <v>739</v>
      </c>
      <c r="BF243" s="135">
        <v>729</v>
      </c>
      <c r="BJ243" s="500"/>
      <c r="BK243" s="136" t="s">
        <v>34</v>
      </c>
      <c r="BL243" s="135">
        <v>2141</v>
      </c>
      <c r="BM243" s="135">
        <v>1771</v>
      </c>
      <c r="BN243" s="135">
        <v>1829</v>
      </c>
      <c r="BO243" s="135">
        <v>1736</v>
      </c>
      <c r="BP243" s="135">
        <v>1768</v>
      </c>
      <c r="BQ243" s="135">
        <v>2231</v>
      </c>
      <c r="BR243" s="135">
        <v>1750</v>
      </c>
      <c r="BS243" s="135">
        <v>1818</v>
      </c>
      <c r="BT243" s="135">
        <v>1442</v>
      </c>
      <c r="BU243" s="135">
        <v>1265</v>
      </c>
      <c r="BV243" s="135">
        <v>1253</v>
      </c>
      <c r="BW243" s="135">
        <v>1185</v>
      </c>
      <c r="BX243" s="135">
        <v>1185</v>
      </c>
      <c r="BY243" s="135">
        <v>1167</v>
      </c>
      <c r="BZ243" s="135">
        <v>1160</v>
      </c>
    </row>
    <row r="244" spans="2:80" ht="18" customHeight="1">
      <c r="B244" s="140" t="s">
        <v>41</v>
      </c>
      <c r="C244" s="141">
        <f t="shared" si="61"/>
        <v>10.148133252898987</v>
      </c>
      <c r="D244" s="141">
        <f t="shared" si="61"/>
        <v>11.339005093746612</v>
      </c>
      <c r="E244" s="141">
        <f t="shared" si="61"/>
        <v>10.472809128592736</v>
      </c>
      <c r="F244" s="141">
        <f t="shared" si="61"/>
        <v>11.221065064892038</v>
      </c>
      <c r="G244" s="141">
        <f t="shared" si="61"/>
        <v>8.6858592083852457</v>
      </c>
      <c r="H244" s="141">
        <f t="shared" si="61"/>
        <v>8.236555705126742</v>
      </c>
      <c r="I244" s="141">
        <f t="shared" si="61"/>
        <v>9.9516362221944981</v>
      </c>
      <c r="J244" s="141">
        <f t="shared" si="61"/>
        <v>9.4093104962670182</v>
      </c>
      <c r="K244" s="141">
        <f t="shared" si="61"/>
        <v>12.48006656035499</v>
      </c>
      <c r="L244" s="141">
        <f t="shared" si="61"/>
        <v>12.761468472384339</v>
      </c>
      <c r="M244" s="141">
        <f t="shared" si="61"/>
        <v>11.41044458122248</v>
      </c>
      <c r="N244" s="141">
        <f t="shared" si="61"/>
        <v>12.816947915399455</v>
      </c>
      <c r="O244" s="141">
        <f t="shared" si="61"/>
        <v>17.323073306817268</v>
      </c>
      <c r="P244" s="141">
        <f t="shared" si="61"/>
        <v>17.709357170690289</v>
      </c>
      <c r="Q244" s="141">
        <f t="shared" si="61"/>
        <v>14.377242002694668</v>
      </c>
      <c r="R244" s="142"/>
      <c r="S244" s="339">
        <v>1.5010833693608783</v>
      </c>
      <c r="U244" s="126"/>
      <c r="W244" s="129" t="s">
        <v>40</v>
      </c>
      <c r="X244" s="132"/>
      <c r="Y244" s="132"/>
      <c r="Z244" s="132"/>
      <c r="AA244" s="132">
        <v>58588</v>
      </c>
      <c r="AB244" s="132">
        <v>57015</v>
      </c>
      <c r="AC244" s="132">
        <v>45457</v>
      </c>
      <c r="AD244" s="132">
        <v>53210.899999999507</v>
      </c>
      <c r="AE244" s="132">
        <v>74172</v>
      </c>
      <c r="AF244" s="132">
        <v>75009</v>
      </c>
      <c r="AG244" s="132">
        <v>84906</v>
      </c>
      <c r="AH244" s="132">
        <v>66743</v>
      </c>
      <c r="AI244" s="132">
        <v>52041.860000000008</v>
      </c>
      <c r="AJ244" s="132">
        <v>50546.5</v>
      </c>
      <c r="AK244" s="132">
        <v>44961</v>
      </c>
      <c r="AL244" s="132">
        <v>48608.25</v>
      </c>
      <c r="AM244" s="132"/>
      <c r="AN244" s="316"/>
      <c r="AO244" s="316"/>
      <c r="AP244" s="500"/>
      <c r="AQ244" s="129" t="s">
        <v>36</v>
      </c>
      <c r="AR244" s="135">
        <v>290</v>
      </c>
      <c r="AS244" s="135">
        <v>313</v>
      </c>
      <c r="AT244" s="135">
        <v>293</v>
      </c>
      <c r="AU244" s="135">
        <v>292</v>
      </c>
      <c r="AV244" s="135">
        <v>232</v>
      </c>
      <c r="AW244" s="135">
        <v>267</v>
      </c>
      <c r="AX244" s="135">
        <v>282</v>
      </c>
      <c r="AY244" s="135">
        <v>296</v>
      </c>
      <c r="AZ244" s="135">
        <v>322</v>
      </c>
      <c r="BA244" s="135">
        <v>297</v>
      </c>
      <c r="BB244" s="135">
        <v>251</v>
      </c>
      <c r="BC244" s="135">
        <v>259</v>
      </c>
      <c r="BD244" s="135">
        <v>352</v>
      </c>
      <c r="BE244" s="135">
        <v>404</v>
      </c>
      <c r="BF244" s="135">
        <v>306</v>
      </c>
      <c r="BJ244" s="500"/>
      <c r="BK244" s="136" t="s">
        <v>36</v>
      </c>
      <c r="BL244" s="135">
        <v>364</v>
      </c>
      <c r="BM244" s="135">
        <v>451</v>
      </c>
      <c r="BN244" s="135">
        <v>467</v>
      </c>
      <c r="BO244" s="135">
        <v>435</v>
      </c>
      <c r="BP244" s="135">
        <v>384</v>
      </c>
      <c r="BQ244" s="135">
        <v>460</v>
      </c>
      <c r="BR244" s="135">
        <v>607</v>
      </c>
      <c r="BS244" s="135">
        <v>593</v>
      </c>
      <c r="BT244" s="135">
        <v>654</v>
      </c>
      <c r="BU244" s="135">
        <v>616</v>
      </c>
      <c r="BV244" s="135">
        <v>498</v>
      </c>
      <c r="BW244" s="135">
        <v>506</v>
      </c>
      <c r="BX244" s="135">
        <v>635</v>
      </c>
      <c r="BY244" s="135">
        <v>675</v>
      </c>
      <c r="BZ244" s="135">
        <v>569</v>
      </c>
    </row>
    <row r="245" spans="2:80">
      <c r="C245" s="129"/>
      <c r="D245" s="129"/>
      <c r="E245" s="129"/>
      <c r="S245" s="93"/>
      <c r="U245" s="131"/>
      <c r="W245" s="140" t="s">
        <v>41</v>
      </c>
      <c r="X245" s="143">
        <v>10.148133252898987</v>
      </c>
      <c r="Y245" s="143">
        <v>11.339005093746612</v>
      </c>
      <c r="Z245" s="143">
        <v>10.472809128592736</v>
      </c>
      <c r="AA245" s="143">
        <v>11.221065064892038</v>
      </c>
      <c r="AB245" s="143">
        <v>8.6858592083852457</v>
      </c>
      <c r="AC245" s="143">
        <v>8.236555705126742</v>
      </c>
      <c r="AD245" s="143">
        <v>9.9516362221944981</v>
      </c>
      <c r="AE245" s="143">
        <v>9.4093104962670182</v>
      </c>
      <c r="AF245" s="143">
        <v>12.48006656035499</v>
      </c>
      <c r="AG245" s="143">
        <v>12.761468472384339</v>
      </c>
      <c r="AH245" s="143">
        <v>11.41044458122248</v>
      </c>
      <c r="AI245" s="143">
        <v>12.816947915399455</v>
      </c>
      <c r="AJ245" s="143">
        <f>(AJ238+AJ240+$U$13*AJ239)/CP14*100</f>
        <v>17.323073306817268</v>
      </c>
      <c r="AK245" s="143">
        <f>(AK238+AK240+$U$13*AK239)/CQ14*100</f>
        <v>17.709357170690289</v>
      </c>
      <c r="AL245" s="143">
        <f>(AL238+AL240+$U$13*AL239)/CR14*100</f>
        <v>14.377242002694668</v>
      </c>
      <c r="AM245" s="152"/>
      <c r="AN245" s="316"/>
      <c r="AO245" s="316"/>
      <c r="AP245" s="500"/>
      <c r="AQ245" s="129" t="s">
        <v>150</v>
      </c>
      <c r="AR245" s="132">
        <v>0</v>
      </c>
      <c r="AS245" s="132">
        <v>0</v>
      </c>
      <c r="AT245" s="132">
        <v>0</v>
      </c>
      <c r="AU245" s="132">
        <v>0</v>
      </c>
      <c r="AV245" s="132">
        <v>0</v>
      </c>
      <c r="AW245" s="132">
        <v>0</v>
      </c>
      <c r="AX245" s="132">
        <v>0</v>
      </c>
      <c r="AY245" s="132">
        <v>0</v>
      </c>
      <c r="AZ245" s="132">
        <v>0</v>
      </c>
      <c r="BA245" s="135">
        <v>0</v>
      </c>
      <c r="BB245" s="135">
        <v>0</v>
      </c>
      <c r="BC245" s="135">
        <v>30</v>
      </c>
      <c r="BD245" s="135">
        <v>47</v>
      </c>
      <c r="BE245" s="135">
        <v>55</v>
      </c>
      <c r="BF245" s="135">
        <v>32</v>
      </c>
      <c r="BJ245" s="500"/>
      <c r="BK245" s="129" t="s">
        <v>150</v>
      </c>
      <c r="BL245" s="132">
        <v>0</v>
      </c>
      <c r="BM245" s="132">
        <v>0</v>
      </c>
      <c r="BN245" s="132">
        <v>0</v>
      </c>
      <c r="BO245" s="132">
        <v>0</v>
      </c>
      <c r="BP245" s="132">
        <v>0</v>
      </c>
      <c r="BQ245" s="132">
        <v>0</v>
      </c>
      <c r="BR245" s="132">
        <v>0</v>
      </c>
      <c r="BS245" s="132">
        <v>0</v>
      </c>
      <c r="BT245" s="132">
        <v>0</v>
      </c>
      <c r="BU245" s="135">
        <v>0</v>
      </c>
      <c r="BV245" s="135">
        <v>0</v>
      </c>
      <c r="BW245" s="135">
        <v>67</v>
      </c>
      <c r="BX245" s="135">
        <v>96</v>
      </c>
      <c r="BY245" s="135">
        <v>103</v>
      </c>
      <c r="BZ245" s="135">
        <v>64</v>
      </c>
    </row>
    <row r="246" spans="2:80">
      <c r="C246" s="129"/>
      <c r="D246" s="129"/>
      <c r="E246" s="129"/>
      <c r="S246" s="93"/>
      <c r="U246" s="131"/>
      <c r="W246" s="316"/>
      <c r="X246" s="129"/>
      <c r="Y246" s="129"/>
      <c r="Z246" s="129"/>
      <c r="AA246" s="316"/>
      <c r="AB246" s="316"/>
      <c r="AC246" s="316"/>
      <c r="AD246" s="316"/>
      <c r="AE246" s="316"/>
      <c r="AF246" s="316"/>
      <c r="AG246" s="316"/>
      <c r="AH246" s="316"/>
      <c r="AI246" s="316"/>
      <c r="AJ246" s="316"/>
      <c r="AK246" s="261"/>
      <c r="AL246" s="316"/>
      <c r="AM246" s="316"/>
      <c r="AN246" s="316"/>
      <c r="AO246" s="316"/>
      <c r="AP246" s="500"/>
      <c r="AQ246" s="129" t="s">
        <v>37</v>
      </c>
      <c r="AR246" s="135">
        <v>11</v>
      </c>
      <c r="AS246" s="135">
        <v>7</v>
      </c>
      <c r="AT246" s="135">
        <v>8</v>
      </c>
      <c r="AU246" s="135">
        <v>13</v>
      </c>
      <c r="AV246" s="135">
        <v>16</v>
      </c>
      <c r="AW246" s="135">
        <v>22</v>
      </c>
      <c r="AX246" s="135">
        <v>28</v>
      </c>
      <c r="AY246" s="135">
        <v>22</v>
      </c>
      <c r="AZ246" s="135">
        <v>27</v>
      </c>
      <c r="BA246" s="135">
        <v>14</v>
      </c>
      <c r="BB246" s="135">
        <v>15</v>
      </c>
      <c r="BC246" s="135">
        <v>9</v>
      </c>
      <c r="BD246" s="135">
        <v>15</v>
      </c>
      <c r="BE246" s="135">
        <v>13</v>
      </c>
      <c r="BF246" s="135">
        <v>21</v>
      </c>
      <c r="BJ246" s="500"/>
      <c r="BK246" s="136" t="s">
        <v>37</v>
      </c>
      <c r="BL246" s="135">
        <v>15</v>
      </c>
      <c r="BM246" s="135">
        <v>13</v>
      </c>
      <c r="BN246" s="135">
        <v>12</v>
      </c>
      <c r="BO246" s="135">
        <v>17</v>
      </c>
      <c r="BP246" s="135">
        <v>20</v>
      </c>
      <c r="BQ246" s="135">
        <v>25</v>
      </c>
      <c r="BR246" s="135">
        <v>26</v>
      </c>
      <c r="BS246" s="135">
        <v>28</v>
      </c>
      <c r="BT246" s="135">
        <v>40</v>
      </c>
      <c r="BU246" s="135">
        <v>23</v>
      </c>
      <c r="BV246" s="135">
        <v>21</v>
      </c>
      <c r="BW246" s="135">
        <v>12</v>
      </c>
      <c r="BX246" s="135">
        <v>19</v>
      </c>
      <c r="BY246" s="135">
        <v>24</v>
      </c>
      <c r="BZ246" s="135">
        <v>28</v>
      </c>
    </row>
    <row r="247" spans="2:80">
      <c r="C247" s="129"/>
      <c r="D247" s="129"/>
      <c r="E247" s="129"/>
      <c r="S247" s="93"/>
      <c r="U247" s="131"/>
      <c r="W247" s="316"/>
      <c r="X247" s="129"/>
      <c r="Y247" s="129"/>
      <c r="Z247" s="129"/>
      <c r="AA247" s="316"/>
      <c r="AB247" s="316"/>
      <c r="AC247" s="316"/>
      <c r="AD247" s="316"/>
      <c r="AE247" s="316"/>
      <c r="AF247" s="316"/>
      <c r="AG247" s="316"/>
      <c r="AH247" s="316"/>
      <c r="AI247" s="316"/>
      <c r="AJ247" s="316"/>
      <c r="AK247" s="261"/>
      <c r="AL247" s="316"/>
      <c r="AM247" s="316"/>
      <c r="AN247" s="316"/>
      <c r="AO247" s="316"/>
      <c r="AP247" s="501"/>
      <c r="AQ247" s="140" t="s">
        <v>38</v>
      </c>
      <c r="AR247" s="138">
        <v>111</v>
      </c>
      <c r="AS247" s="138">
        <v>105</v>
      </c>
      <c r="AT247" s="139">
        <v>146</v>
      </c>
      <c r="AU247" s="138">
        <v>139</v>
      </c>
      <c r="AV247" s="138">
        <v>143</v>
      </c>
      <c r="AW247" s="139">
        <v>142</v>
      </c>
      <c r="AX247" s="139">
        <v>137</v>
      </c>
      <c r="AY247" s="139">
        <v>154</v>
      </c>
      <c r="AZ247" s="139">
        <v>127</v>
      </c>
      <c r="BA247" s="139">
        <v>150</v>
      </c>
      <c r="BB247" s="139">
        <v>120</v>
      </c>
      <c r="BC247" s="139">
        <v>99</v>
      </c>
      <c r="BD247" s="139">
        <v>118</v>
      </c>
      <c r="BE247" s="139">
        <v>86</v>
      </c>
      <c r="BF247" s="139">
        <v>66</v>
      </c>
      <c r="BJ247" s="501"/>
      <c r="BK247" s="137" t="s">
        <v>38</v>
      </c>
      <c r="BL247" s="138">
        <v>156</v>
      </c>
      <c r="BM247" s="138">
        <v>164</v>
      </c>
      <c r="BN247" s="139">
        <v>240</v>
      </c>
      <c r="BO247" s="138">
        <v>201</v>
      </c>
      <c r="BP247" s="138">
        <v>204</v>
      </c>
      <c r="BQ247" s="139">
        <v>257</v>
      </c>
      <c r="BR247" s="139">
        <v>226</v>
      </c>
      <c r="BS247" s="139">
        <v>296</v>
      </c>
      <c r="BT247" s="139">
        <v>241</v>
      </c>
      <c r="BU247" s="139">
        <v>277</v>
      </c>
      <c r="BV247" s="139">
        <v>201</v>
      </c>
      <c r="BW247" s="139">
        <v>169</v>
      </c>
      <c r="BX247" s="139">
        <v>218</v>
      </c>
      <c r="BY247" s="139">
        <v>137</v>
      </c>
      <c r="BZ247" s="139">
        <v>112</v>
      </c>
    </row>
    <row r="248" spans="2:80">
      <c r="C248" s="129"/>
      <c r="D248" s="129"/>
      <c r="E248" s="129"/>
      <c r="S248" s="93"/>
      <c r="T248" s="126"/>
      <c r="U248" s="131"/>
      <c r="W248" s="316"/>
      <c r="X248" s="129"/>
      <c r="Y248" s="129"/>
      <c r="Z248" s="129"/>
      <c r="AA248" s="316"/>
      <c r="AB248" s="316"/>
      <c r="AC248" s="316"/>
      <c r="AD248" s="316"/>
      <c r="AE248" s="316"/>
      <c r="AF248" s="316"/>
      <c r="AG248" s="316"/>
      <c r="AH248" s="316"/>
      <c r="AI248" s="316"/>
      <c r="AJ248" s="316"/>
      <c r="AK248" s="261"/>
      <c r="AL248" s="316"/>
      <c r="AM248" s="316"/>
      <c r="AN248" s="316"/>
      <c r="AO248" s="316"/>
      <c r="AP248" s="502" t="s">
        <v>101</v>
      </c>
      <c r="AQ248" s="368" t="s">
        <v>33</v>
      </c>
      <c r="AR248" s="134">
        <v>932</v>
      </c>
      <c r="AS248" s="134">
        <v>1070</v>
      </c>
      <c r="AT248" s="134">
        <v>973</v>
      </c>
      <c r="AU248" s="134">
        <v>707</v>
      </c>
      <c r="AV248" s="134">
        <v>990</v>
      </c>
      <c r="AW248" s="134">
        <v>1436</v>
      </c>
      <c r="AX248" s="134">
        <v>976</v>
      </c>
      <c r="AY248" s="134">
        <v>855</v>
      </c>
      <c r="AZ248" s="134">
        <v>448</v>
      </c>
      <c r="BA248" s="134">
        <v>503</v>
      </c>
      <c r="BB248" s="134">
        <v>396</v>
      </c>
      <c r="BC248" s="135">
        <v>295</v>
      </c>
      <c r="BD248" s="135">
        <v>304</v>
      </c>
      <c r="BE248" s="135">
        <v>322</v>
      </c>
      <c r="BF248" s="135">
        <v>417</v>
      </c>
      <c r="BJ248" s="502" t="s">
        <v>70</v>
      </c>
      <c r="BK248" s="133" t="s">
        <v>33</v>
      </c>
      <c r="BL248" s="134">
        <v>3894</v>
      </c>
      <c r="BM248" s="134">
        <v>4277</v>
      </c>
      <c r="BN248" s="134">
        <v>4128</v>
      </c>
      <c r="BO248" s="134">
        <v>2834</v>
      </c>
      <c r="BP248" s="134">
        <v>4327</v>
      </c>
      <c r="BQ248" s="134">
        <v>5397</v>
      </c>
      <c r="BR248" s="134">
        <v>3259</v>
      </c>
      <c r="BS248" s="134">
        <v>2974</v>
      </c>
      <c r="BT248" s="134">
        <v>2021</v>
      </c>
      <c r="BU248" s="134">
        <v>2304</v>
      </c>
      <c r="BV248" s="134">
        <v>2153</v>
      </c>
      <c r="BW248" s="134">
        <v>2148</v>
      </c>
      <c r="BX248" s="134">
        <v>1841</v>
      </c>
      <c r="BY248" s="134">
        <v>1916</v>
      </c>
      <c r="BZ248" s="134">
        <v>1930</v>
      </c>
    </row>
    <row r="249" spans="2:80">
      <c r="C249" s="129"/>
      <c r="D249" s="129"/>
      <c r="E249" s="129"/>
      <c r="S249" s="93"/>
      <c r="T249" s="126"/>
      <c r="U249" s="131"/>
      <c r="W249" s="316"/>
      <c r="X249" s="129"/>
      <c r="Y249" s="129"/>
      <c r="Z249" s="129"/>
      <c r="AA249" s="316"/>
      <c r="AB249" s="316"/>
      <c r="AC249" s="316"/>
      <c r="AD249" s="316"/>
      <c r="AE249" s="316"/>
      <c r="AF249" s="316"/>
      <c r="AG249" s="316"/>
      <c r="AH249" s="316"/>
      <c r="AI249" s="316"/>
      <c r="AJ249" s="316"/>
      <c r="AK249" s="261"/>
      <c r="AL249" s="316"/>
      <c r="AM249" s="316"/>
      <c r="AN249" s="316"/>
      <c r="AO249" s="316"/>
      <c r="AP249" s="500"/>
      <c r="AQ249" s="129" t="s">
        <v>9</v>
      </c>
      <c r="AR249" s="135">
        <v>960</v>
      </c>
      <c r="AS249" s="135">
        <v>881</v>
      </c>
      <c r="AT249" s="135">
        <v>836</v>
      </c>
      <c r="AU249" s="135">
        <v>722</v>
      </c>
      <c r="AV249" s="135">
        <v>793</v>
      </c>
      <c r="AW249" s="135">
        <v>1135</v>
      </c>
      <c r="AX249" s="135">
        <v>879</v>
      </c>
      <c r="AY249" s="135">
        <v>870</v>
      </c>
      <c r="AZ249" s="135">
        <v>540</v>
      </c>
      <c r="BA249" s="135">
        <v>512</v>
      </c>
      <c r="BB249" s="135">
        <v>429</v>
      </c>
      <c r="BC249" s="135">
        <v>346</v>
      </c>
      <c r="BD249" s="135">
        <v>292</v>
      </c>
      <c r="BE249" s="135">
        <v>350</v>
      </c>
      <c r="BF249" s="135">
        <v>417</v>
      </c>
      <c r="BJ249" s="500"/>
      <c r="BK249" s="136" t="s">
        <v>9</v>
      </c>
      <c r="BL249" s="135">
        <v>3343</v>
      </c>
      <c r="BM249" s="135">
        <v>3106</v>
      </c>
      <c r="BN249" s="135">
        <v>2993</v>
      </c>
      <c r="BO249" s="135">
        <v>2794</v>
      </c>
      <c r="BP249" s="135">
        <v>2876</v>
      </c>
      <c r="BQ249" s="135">
        <v>3589</v>
      </c>
      <c r="BR249" s="135">
        <v>2460</v>
      </c>
      <c r="BS249" s="135">
        <v>2368</v>
      </c>
      <c r="BT249" s="135">
        <v>1739</v>
      </c>
      <c r="BU249" s="135">
        <v>1668</v>
      </c>
      <c r="BV249" s="135">
        <v>1641</v>
      </c>
      <c r="BW249" s="135">
        <v>1684</v>
      </c>
      <c r="BX249" s="135">
        <v>1489</v>
      </c>
      <c r="BY249" s="135">
        <v>1517</v>
      </c>
      <c r="BZ249" s="135">
        <v>1518</v>
      </c>
    </row>
    <row r="250" spans="2:80" ht="18" customHeight="1">
      <c r="C250" s="129"/>
      <c r="D250" s="129"/>
      <c r="E250" s="129"/>
      <c r="S250" s="93"/>
      <c r="T250" s="126"/>
      <c r="U250" s="131"/>
      <c r="W250" s="316"/>
      <c r="X250" s="129"/>
      <c r="Y250" s="129"/>
      <c r="Z250" s="129"/>
      <c r="AA250" s="316"/>
      <c r="AB250" s="316"/>
      <c r="AC250" s="316"/>
      <c r="AD250" s="316"/>
      <c r="AE250" s="316"/>
      <c r="AF250" s="316"/>
      <c r="AG250" s="316"/>
      <c r="AH250" s="316"/>
      <c r="AI250" s="316"/>
      <c r="AJ250" s="316"/>
      <c r="AK250" s="261"/>
      <c r="AL250" s="316"/>
      <c r="AM250" s="316"/>
      <c r="AN250" s="316"/>
      <c r="AO250" s="316"/>
      <c r="AP250" s="500"/>
      <c r="AQ250" s="129" t="s">
        <v>34</v>
      </c>
      <c r="AR250" s="135">
        <v>789</v>
      </c>
      <c r="AS250" s="135">
        <v>684</v>
      </c>
      <c r="AT250" s="135">
        <v>693</v>
      </c>
      <c r="AU250" s="135">
        <v>604</v>
      </c>
      <c r="AV250" s="135">
        <v>649</v>
      </c>
      <c r="AW250" s="135">
        <v>898</v>
      </c>
      <c r="AX250" s="135">
        <v>750</v>
      </c>
      <c r="AY250" s="135">
        <v>797</v>
      </c>
      <c r="AZ250" s="135">
        <v>598</v>
      </c>
      <c r="BA250" s="135">
        <v>451</v>
      </c>
      <c r="BB250" s="135">
        <v>403</v>
      </c>
      <c r="BC250" s="135">
        <v>354</v>
      </c>
      <c r="BD250" s="135">
        <v>318</v>
      </c>
      <c r="BE250" s="135">
        <v>327</v>
      </c>
      <c r="BF250" s="135">
        <v>359</v>
      </c>
      <c r="BJ250" s="500"/>
      <c r="BK250" s="136" t="s">
        <v>34</v>
      </c>
      <c r="BL250" s="135">
        <v>2451</v>
      </c>
      <c r="BM250" s="135">
        <v>2039</v>
      </c>
      <c r="BN250" s="135">
        <v>2036</v>
      </c>
      <c r="BO250" s="135">
        <v>1928</v>
      </c>
      <c r="BP250" s="135">
        <v>1925</v>
      </c>
      <c r="BQ250" s="135">
        <v>2303</v>
      </c>
      <c r="BR250" s="135">
        <v>1849</v>
      </c>
      <c r="BS250" s="135">
        <v>1868</v>
      </c>
      <c r="BT250" s="135">
        <v>1472</v>
      </c>
      <c r="BU250" s="135">
        <v>1216</v>
      </c>
      <c r="BV250" s="135">
        <v>1212</v>
      </c>
      <c r="BW250" s="135">
        <v>1188</v>
      </c>
      <c r="BX250" s="135">
        <v>1241</v>
      </c>
      <c r="BY250" s="135">
        <v>1216</v>
      </c>
      <c r="BZ250" s="135">
        <v>1176</v>
      </c>
    </row>
    <row r="251" spans="2:80">
      <c r="C251" s="129"/>
      <c r="D251" s="129"/>
      <c r="E251" s="129"/>
      <c r="S251" s="93"/>
      <c r="T251" s="131"/>
      <c r="U251" s="131"/>
      <c r="W251" s="316"/>
      <c r="X251" s="129"/>
      <c r="Y251" s="129"/>
      <c r="Z251" s="129"/>
      <c r="AA251" s="316"/>
      <c r="AB251" s="316"/>
      <c r="AC251" s="316"/>
      <c r="AD251" s="316"/>
      <c r="AE251" s="316"/>
      <c r="AF251" s="316"/>
      <c r="AG251" s="316"/>
      <c r="AH251" s="316"/>
      <c r="AI251" s="316"/>
      <c r="AJ251" s="316"/>
      <c r="AK251" s="261"/>
      <c r="AL251" s="316"/>
      <c r="AM251" s="316"/>
      <c r="AN251" s="316"/>
      <c r="AO251" s="316"/>
      <c r="AP251" s="500"/>
      <c r="AQ251" s="129" t="s">
        <v>36</v>
      </c>
      <c r="AR251" s="135">
        <v>180</v>
      </c>
      <c r="AS251" s="135">
        <v>252</v>
      </c>
      <c r="AT251" s="135">
        <v>276</v>
      </c>
      <c r="AU251" s="135">
        <v>241</v>
      </c>
      <c r="AV251" s="135">
        <v>217</v>
      </c>
      <c r="AW251" s="135">
        <v>258</v>
      </c>
      <c r="AX251" s="135">
        <v>374</v>
      </c>
      <c r="AY251" s="135">
        <v>346</v>
      </c>
      <c r="AZ251" s="135">
        <v>371</v>
      </c>
      <c r="BA251" s="135">
        <v>357</v>
      </c>
      <c r="BB251" s="135">
        <v>265</v>
      </c>
      <c r="BC251" s="135">
        <v>248</v>
      </c>
      <c r="BD251" s="135">
        <v>286</v>
      </c>
      <c r="BE251" s="135">
        <v>276</v>
      </c>
      <c r="BF251" s="135">
        <v>250</v>
      </c>
      <c r="BJ251" s="500"/>
      <c r="BK251" s="136" t="s">
        <v>36</v>
      </c>
      <c r="BL251" s="135">
        <v>478</v>
      </c>
      <c r="BM251" s="135">
        <v>563</v>
      </c>
      <c r="BN251" s="135">
        <v>551</v>
      </c>
      <c r="BO251" s="135">
        <v>524</v>
      </c>
      <c r="BP251" s="135">
        <v>444</v>
      </c>
      <c r="BQ251" s="135">
        <v>525</v>
      </c>
      <c r="BR251" s="135">
        <v>626</v>
      </c>
      <c r="BS251" s="135">
        <v>589</v>
      </c>
      <c r="BT251" s="135">
        <v>646</v>
      </c>
      <c r="BU251" s="135">
        <v>625</v>
      </c>
      <c r="BV251" s="135">
        <v>494</v>
      </c>
      <c r="BW251" s="135">
        <v>482</v>
      </c>
      <c r="BX251" s="135">
        <v>610</v>
      </c>
      <c r="BY251" s="135">
        <v>685</v>
      </c>
      <c r="BZ251" s="135">
        <v>580</v>
      </c>
    </row>
    <row r="252" spans="2:80">
      <c r="C252" s="129"/>
      <c r="D252" s="129"/>
      <c r="E252" s="129"/>
      <c r="S252" s="93"/>
      <c r="T252" s="131"/>
      <c r="U252" s="131"/>
      <c r="W252" s="316"/>
      <c r="X252" s="129"/>
      <c r="Y252" s="129"/>
      <c r="Z252" s="129"/>
      <c r="AA252" s="316"/>
      <c r="AB252" s="316"/>
      <c r="AC252" s="316"/>
      <c r="AD252" s="316"/>
      <c r="AE252" s="316"/>
      <c r="AF252" s="316"/>
      <c r="AG252" s="316"/>
      <c r="AH252" s="316"/>
      <c r="AI252" s="316"/>
      <c r="AJ252" s="316"/>
      <c r="AK252" s="261"/>
      <c r="AL252" s="316"/>
      <c r="AM252" s="316"/>
      <c r="AN252" s="316"/>
      <c r="AO252" s="316"/>
      <c r="AP252" s="500"/>
      <c r="AQ252" s="129" t="s">
        <v>150</v>
      </c>
      <c r="AR252" s="132">
        <v>0</v>
      </c>
      <c r="AS252" s="132">
        <v>0</v>
      </c>
      <c r="AT252" s="132">
        <v>0</v>
      </c>
      <c r="AU252" s="132">
        <v>0</v>
      </c>
      <c r="AV252" s="132">
        <v>0</v>
      </c>
      <c r="AW252" s="132">
        <v>0</v>
      </c>
      <c r="AX252" s="132">
        <v>0</v>
      </c>
      <c r="AY252" s="132">
        <v>0</v>
      </c>
      <c r="AZ252" s="132">
        <v>0</v>
      </c>
      <c r="BA252" s="135">
        <v>0</v>
      </c>
      <c r="BB252" s="135">
        <v>0</v>
      </c>
      <c r="BC252" s="135">
        <v>35</v>
      </c>
      <c r="BD252" s="135">
        <v>46</v>
      </c>
      <c r="BE252" s="135">
        <v>40</v>
      </c>
      <c r="BF252" s="135">
        <v>30</v>
      </c>
      <c r="BJ252" s="500"/>
      <c r="BK252" s="129" t="s">
        <v>150</v>
      </c>
      <c r="BL252" s="132">
        <v>0</v>
      </c>
      <c r="BM252" s="132">
        <v>0</v>
      </c>
      <c r="BN252" s="132">
        <v>0</v>
      </c>
      <c r="BO252" s="132">
        <v>0</v>
      </c>
      <c r="BP252" s="132">
        <v>0</v>
      </c>
      <c r="BQ252" s="132">
        <v>0</v>
      </c>
      <c r="BR252" s="132">
        <v>0</v>
      </c>
      <c r="BS252" s="132">
        <v>0</v>
      </c>
      <c r="BT252" s="132">
        <v>0</v>
      </c>
      <c r="BU252" s="135">
        <v>0</v>
      </c>
      <c r="BV252" s="135">
        <v>0</v>
      </c>
      <c r="BW252" s="135">
        <v>59</v>
      </c>
      <c r="BX252" s="135">
        <v>80</v>
      </c>
      <c r="BY252" s="135">
        <v>91</v>
      </c>
      <c r="BZ252" s="135">
        <v>69</v>
      </c>
    </row>
    <row r="253" spans="2:80">
      <c r="C253" s="129"/>
      <c r="D253" s="129"/>
      <c r="E253" s="129"/>
      <c r="S253" s="93"/>
      <c r="T253" s="131"/>
      <c r="U253" s="131"/>
      <c r="W253" s="316"/>
      <c r="X253" s="129"/>
      <c r="Y253" s="129"/>
      <c r="Z253" s="129"/>
      <c r="AA253" s="316"/>
      <c r="AB253" s="316"/>
      <c r="AC253" s="316"/>
      <c r="AD253" s="316"/>
      <c r="AE253" s="316"/>
      <c r="AF253" s="316"/>
      <c r="AG253" s="316"/>
      <c r="AH253" s="316"/>
      <c r="AI253" s="316"/>
      <c r="AJ253" s="316"/>
      <c r="AK253" s="261"/>
      <c r="AL253" s="316"/>
      <c r="AM253" s="316"/>
      <c r="AN253" s="316"/>
      <c r="AO253" s="316"/>
      <c r="AP253" s="500"/>
      <c r="AQ253" s="129" t="s">
        <v>37</v>
      </c>
      <c r="AR253" s="135">
        <v>9</v>
      </c>
      <c r="AS253" s="135">
        <v>5</v>
      </c>
      <c r="AT253" s="135">
        <v>5</v>
      </c>
      <c r="AU253" s="135">
        <v>7</v>
      </c>
      <c r="AV253" s="135">
        <v>8</v>
      </c>
      <c r="AW253" s="135">
        <v>11</v>
      </c>
      <c r="AX253" s="135">
        <v>9</v>
      </c>
      <c r="AY253" s="135">
        <v>9</v>
      </c>
      <c r="AZ253" s="135">
        <v>18</v>
      </c>
      <c r="BA253" s="135">
        <v>10</v>
      </c>
      <c r="BB253" s="135">
        <v>8</v>
      </c>
      <c r="BC253" s="135">
        <v>2</v>
      </c>
      <c r="BD253" s="135">
        <v>5</v>
      </c>
      <c r="BE253" s="135">
        <v>10</v>
      </c>
      <c r="BF253" s="135">
        <v>10</v>
      </c>
      <c r="BJ253" s="500"/>
      <c r="BK253" s="136" t="s">
        <v>37</v>
      </c>
      <c r="BL253" s="135">
        <v>19</v>
      </c>
      <c r="BM253" s="135">
        <v>14</v>
      </c>
      <c r="BN253" s="135">
        <v>14</v>
      </c>
      <c r="BO253" s="135">
        <v>23</v>
      </c>
      <c r="BP253" s="135">
        <v>23</v>
      </c>
      <c r="BQ253" s="135">
        <v>30</v>
      </c>
      <c r="BR253" s="135">
        <v>27</v>
      </c>
      <c r="BS253" s="135">
        <v>25</v>
      </c>
      <c r="BT253" s="135">
        <v>45</v>
      </c>
      <c r="BU253" s="135">
        <v>21</v>
      </c>
      <c r="BV253" s="135">
        <v>21</v>
      </c>
      <c r="BW253" s="135">
        <v>11</v>
      </c>
      <c r="BX253" s="135">
        <v>19</v>
      </c>
      <c r="BY253" s="135">
        <v>20</v>
      </c>
      <c r="BZ253" s="135">
        <v>25</v>
      </c>
    </row>
    <row r="254" spans="2:80">
      <c r="C254" s="129"/>
      <c r="D254" s="129"/>
      <c r="E254" s="129"/>
      <c r="O254" s="146"/>
      <c r="P254" s="146"/>
      <c r="Q254" s="146"/>
      <c r="S254" s="93"/>
      <c r="T254" s="131"/>
      <c r="U254" s="131"/>
      <c r="W254" s="316"/>
      <c r="X254" s="129"/>
      <c r="Y254" s="129"/>
      <c r="Z254" s="129"/>
      <c r="AA254" s="316"/>
      <c r="AB254" s="316"/>
      <c r="AC254" s="316"/>
      <c r="AD254" s="316"/>
      <c r="AE254" s="316"/>
      <c r="AF254" s="316"/>
      <c r="AG254" s="316"/>
      <c r="AH254" s="316"/>
      <c r="AI254" s="316"/>
      <c r="AJ254" s="316"/>
      <c r="AK254" s="261"/>
      <c r="AL254" s="316"/>
      <c r="AM254" s="316"/>
      <c r="AN254" s="316"/>
      <c r="AO254" s="316"/>
      <c r="AP254" s="501"/>
      <c r="AQ254" s="140" t="s">
        <v>38</v>
      </c>
      <c r="AR254" s="138">
        <v>72</v>
      </c>
      <c r="AS254" s="138">
        <v>81</v>
      </c>
      <c r="AT254" s="139">
        <v>130</v>
      </c>
      <c r="AU254" s="138">
        <v>81</v>
      </c>
      <c r="AV254" s="138">
        <v>73</v>
      </c>
      <c r="AW254" s="139">
        <v>114</v>
      </c>
      <c r="AX254" s="139">
        <v>98</v>
      </c>
      <c r="AY254" s="139">
        <v>137</v>
      </c>
      <c r="AZ254" s="139">
        <v>116</v>
      </c>
      <c r="BA254" s="139">
        <v>125</v>
      </c>
      <c r="BB254" s="139">
        <v>83</v>
      </c>
      <c r="BC254" s="139">
        <v>69</v>
      </c>
      <c r="BD254" s="139">
        <v>87</v>
      </c>
      <c r="BE254" s="139">
        <v>55</v>
      </c>
      <c r="BF254" s="139">
        <v>45</v>
      </c>
      <c r="BJ254" s="501"/>
      <c r="BK254" s="137" t="s">
        <v>38</v>
      </c>
      <c r="BL254" s="138">
        <v>174</v>
      </c>
      <c r="BM254" s="138">
        <v>171</v>
      </c>
      <c r="BN254" s="139">
        <v>245</v>
      </c>
      <c r="BO254" s="138">
        <v>218</v>
      </c>
      <c r="BP254" s="138">
        <v>198</v>
      </c>
      <c r="BQ254" s="139">
        <v>230</v>
      </c>
      <c r="BR254" s="139">
        <v>216</v>
      </c>
      <c r="BS254" s="139">
        <v>242</v>
      </c>
      <c r="BT254" s="139">
        <v>206</v>
      </c>
      <c r="BU254" s="139">
        <v>240</v>
      </c>
      <c r="BV254" s="139">
        <v>167</v>
      </c>
      <c r="BW254" s="139">
        <v>143</v>
      </c>
      <c r="BX254" s="139">
        <v>171</v>
      </c>
      <c r="BY254" s="139">
        <v>111</v>
      </c>
      <c r="BZ254" s="139">
        <v>81</v>
      </c>
    </row>
    <row r="255" spans="2:80">
      <c r="C255" s="316"/>
      <c r="D255" s="316"/>
      <c r="E255" s="316"/>
      <c r="S255" s="93"/>
      <c r="T255" s="131"/>
      <c r="U255" s="131"/>
      <c r="W255" s="316"/>
      <c r="X255" s="316"/>
      <c r="Y255" s="316"/>
      <c r="Z255" s="316"/>
      <c r="AA255" s="316"/>
      <c r="AB255" s="316"/>
      <c r="AC255" s="316"/>
      <c r="AD255" s="316"/>
      <c r="AE255" s="316"/>
      <c r="AF255" s="316"/>
      <c r="AG255" s="316"/>
      <c r="AH255" s="316"/>
      <c r="AI255" s="316"/>
      <c r="AJ255" s="316"/>
      <c r="AK255" s="261"/>
      <c r="AL255" s="316"/>
      <c r="AM255" s="316"/>
      <c r="AN255" s="316"/>
      <c r="AO255" s="316"/>
      <c r="AP255" s="184"/>
      <c r="AR255" s="316"/>
      <c r="AS255" s="316"/>
      <c r="AT255" s="316"/>
      <c r="BB255" s="262"/>
      <c r="BK255" s="316"/>
      <c r="BL255" s="316"/>
      <c r="BM255" s="316"/>
      <c r="BN255" s="316"/>
      <c r="BO255" s="316"/>
      <c r="BP255" s="316"/>
      <c r="BQ255" s="316"/>
      <c r="BR255" s="316"/>
      <c r="BS255" s="316"/>
      <c r="BT255" s="316"/>
      <c r="BU255" s="316"/>
      <c r="BV255" s="316"/>
      <c r="BW255" s="316"/>
      <c r="BX255" s="316"/>
      <c r="BY255" s="261"/>
      <c r="BZ255" s="261"/>
      <c r="CB255" s="310" t="s">
        <v>14</v>
      </c>
    </row>
    <row r="256" spans="2:80" ht="18" customHeight="1">
      <c r="B256" s="124" t="s">
        <v>31</v>
      </c>
      <c r="C256" s="125" t="s">
        <v>124</v>
      </c>
      <c r="D256" s="125" t="s">
        <v>123</v>
      </c>
      <c r="E256" s="125" t="s">
        <v>122</v>
      </c>
      <c r="F256" s="124" t="s">
        <v>49</v>
      </c>
      <c r="G256" s="124" t="s">
        <v>48</v>
      </c>
      <c r="H256" s="124" t="s">
        <v>47</v>
      </c>
      <c r="I256" s="124" t="s">
        <v>46</v>
      </c>
      <c r="J256" s="124" t="s">
        <v>45</v>
      </c>
      <c r="K256" s="124" t="s">
        <v>44</v>
      </c>
      <c r="L256" s="124" t="s">
        <v>43</v>
      </c>
      <c r="M256" s="124" t="s">
        <v>96</v>
      </c>
      <c r="N256" s="124" t="s">
        <v>69</v>
      </c>
      <c r="O256" s="124" t="s">
        <v>77</v>
      </c>
      <c r="P256" s="124" t="s">
        <v>149</v>
      </c>
      <c r="Q256" s="124" t="str">
        <f>Q233</f>
        <v>2018-19</v>
      </c>
      <c r="R256" s="126"/>
      <c r="S256" s="87" t="s">
        <v>112</v>
      </c>
      <c r="T256" s="131"/>
      <c r="U256" s="131"/>
      <c r="W256" s="128" t="s">
        <v>31</v>
      </c>
      <c r="X256" s="128" t="s">
        <v>124</v>
      </c>
      <c r="Y256" s="128" t="s">
        <v>123</v>
      </c>
      <c r="Z256" s="128" t="s">
        <v>122</v>
      </c>
      <c r="AA256" s="128" t="s">
        <v>49</v>
      </c>
      <c r="AB256" s="128" t="s">
        <v>48</v>
      </c>
      <c r="AC256" s="128" t="s">
        <v>47</v>
      </c>
      <c r="AD256" s="128" t="s">
        <v>46</v>
      </c>
      <c r="AE256" s="128" t="s">
        <v>45</v>
      </c>
      <c r="AF256" s="128" t="s">
        <v>44</v>
      </c>
      <c r="AG256" s="128" t="s">
        <v>43</v>
      </c>
      <c r="AH256" s="128" t="s">
        <v>96</v>
      </c>
      <c r="AI256" s="128" t="s">
        <v>69</v>
      </c>
      <c r="AJ256" s="128" t="s">
        <v>77</v>
      </c>
      <c r="AK256" s="128" t="s">
        <v>149</v>
      </c>
      <c r="AL256" s="128" t="str">
        <f>AL233</f>
        <v>2018-19</v>
      </c>
      <c r="AM256" s="125"/>
      <c r="AN256" s="316"/>
      <c r="AO256" s="316"/>
      <c r="AP256" s="184"/>
      <c r="AQ256" s="125" t="s">
        <v>31</v>
      </c>
      <c r="AR256" s="125" t="s">
        <v>124</v>
      </c>
      <c r="AS256" s="125" t="s">
        <v>123</v>
      </c>
      <c r="AT256" s="125" t="s">
        <v>122</v>
      </c>
      <c r="AU256" s="125" t="s">
        <v>49</v>
      </c>
      <c r="AV256" s="125" t="s">
        <v>48</v>
      </c>
      <c r="AW256" s="125" t="s">
        <v>47</v>
      </c>
      <c r="AX256" s="125" t="s">
        <v>46</v>
      </c>
      <c r="AY256" s="125" t="s">
        <v>45</v>
      </c>
      <c r="AZ256" s="125" t="s">
        <v>44</v>
      </c>
      <c r="BA256" s="125" t="s">
        <v>43</v>
      </c>
      <c r="BB256" s="125" t="s">
        <v>96</v>
      </c>
      <c r="BC256" s="128" t="s">
        <v>69</v>
      </c>
      <c r="BD256" s="128" t="s">
        <v>77</v>
      </c>
      <c r="BE256" s="128" t="s">
        <v>149</v>
      </c>
      <c r="BF256" s="128" t="str">
        <f>BF233</f>
        <v>2018-19</v>
      </c>
      <c r="BK256" s="125" t="s">
        <v>31</v>
      </c>
      <c r="BL256" s="125" t="s">
        <v>124</v>
      </c>
      <c r="BM256" s="125" t="s">
        <v>123</v>
      </c>
      <c r="BN256" s="125" t="s">
        <v>122</v>
      </c>
      <c r="BO256" s="125" t="s">
        <v>49</v>
      </c>
      <c r="BP256" s="125" t="s">
        <v>48</v>
      </c>
      <c r="BQ256" s="125" t="s">
        <v>47</v>
      </c>
      <c r="BR256" s="125" t="s">
        <v>46</v>
      </c>
      <c r="BS256" s="125" t="s">
        <v>45</v>
      </c>
      <c r="BT256" s="125" t="s">
        <v>44</v>
      </c>
      <c r="BU256" s="125" t="s">
        <v>43</v>
      </c>
      <c r="BV256" s="125" t="s">
        <v>96</v>
      </c>
      <c r="BW256" s="125" t="s">
        <v>69</v>
      </c>
      <c r="BX256" s="125" t="s">
        <v>77</v>
      </c>
      <c r="BY256" s="125" t="s">
        <v>149</v>
      </c>
      <c r="BZ256" s="125" t="str">
        <f>BZ3</f>
        <v>2018-19</v>
      </c>
    </row>
    <row r="257" spans="2:81" ht="18" customHeight="1">
      <c r="B257" s="129" t="s">
        <v>33</v>
      </c>
      <c r="C257" s="130">
        <f t="shared" ref="C257:Q259" si="62">X257+AR257*$U$6+AR264*$U$8+AR271*$U$10</f>
        <v>4640.4000000000005</v>
      </c>
      <c r="D257" s="130">
        <f t="shared" si="62"/>
        <v>4721.2</v>
      </c>
      <c r="E257" s="130">
        <f t="shared" si="62"/>
        <v>5033</v>
      </c>
      <c r="F257" s="130">
        <f t="shared" si="62"/>
        <v>5341</v>
      </c>
      <c r="G257" s="130">
        <f t="shared" si="62"/>
        <v>5824.5999999999995</v>
      </c>
      <c r="H257" s="130">
        <f t="shared" si="62"/>
        <v>7280.8</v>
      </c>
      <c r="I257" s="130">
        <f t="shared" si="62"/>
        <v>4582.6000000000004</v>
      </c>
      <c r="J257" s="130">
        <f t="shared" si="62"/>
        <v>3871</v>
      </c>
      <c r="K257" s="130">
        <f t="shared" si="62"/>
        <v>3598.2000000000003</v>
      </c>
      <c r="L257" s="130">
        <f t="shared" si="62"/>
        <v>3556.4</v>
      </c>
      <c r="M257" s="130">
        <f t="shared" si="62"/>
        <v>3499.4</v>
      </c>
      <c r="N257" s="130">
        <f t="shared" si="62"/>
        <v>4082</v>
      </c>
      <c r="O257" s="130">
        <f t="shared" si="62"/>
        <v>4349.2</v>
      </c>
      <c r="P257" s="130">
        <f t="shared" si="62"/>
        <v>4273.2</v>
      </c>
      <c r="Q257" s="130">
        <f t="shared" si="62"/>
        <v>4452.8</v>
      </c>
      <c r="R257" s="131"/>
      <c r="S257" s="338">
        <v>1139.0888922487336</v>
      </c>
      <c r="T257" s="131"/>
      <c r="U257" s="131"/>
      <c r="W257" s="129" t="s">
        <v>33</v>
      </c>
      <c r="X257" s="132">
        <v>2504</v>
      </c>
      <c r="Y257" s="132">
        <v>2546</v>
      </c>
      <c r="Z257" s="132">
        <v>2730</v>
      </c>
      <c r="AA257" s="132">
        <v>2916</v>
      </c>
      <c r="AB257" s="132">
        <v>3145</v>
      </c>
      <c r="AC257" s="132">
        <v>3899</v>
      </c>
      <c r="AD257" s="132">
        <v>2469</v>
      </c>
      <c r="AE257" s="132">
        <v>2132</v>
      </c>
      <c r="AF257" s="132">
        <v>2037</v>
      </c>
      <c r="AG257" s="132">
        <v>2037</v>
      </c>
      <c r="AH257" s="132">
        <v>2033</v>
      </c>
      <c r="AI257" s="132">
        <v>2370</v>
      </c>
      <c r="AJ257" s="132">
        <v>2531</v>
      </c>
      <c r="AK257" s="132">
        <v>2511</v>
      </c>
      <c r="AL257" s="132">
        <v>2603</v>
      </c>
      <c r="AM257" s="132"/>
      <c r="AN257" s="316"/>
      <c r="AO257" s="316"/>
      <c r="AP257" s="502" t="s">
        <v>99</v>
      </c>
      <c r="AQ257" s="368" t="s">
        <v>33</v>
      </c>
      <c r="AR257" s="134">
        <v>916</v>
      </c>
      <c r="AS257" s="134">
        <v>904</v>
      </c>
      <c r="AT257" s="134">
        <v>962</v>
      </c>
      <c r="AU257" s="134">
        <v>1052</v>
      </c>
      <c r="AV257" s="134">
        <v>1078</v>
      </c>
      <c r="AW257" s="134">
        <v>1214</v>
      </c>
      <c r="AX257" s="134">
        <v>806</v>
      </c>
      <c r="AY257" s="134">
        <v>724</v>
      </c>
      <c r="AZ257" s="134">
        <v>738</v>
      </c>
      <c r="BA257" s="134">
        <v>741</v>
      </c>
      <c r="BB257" s="134">
        <v>748</v>
      </c>
      <c r="BC257" s="134">
        <v>936</v>
      </c>
      <c r="BD257" s="134">
        <v>950</v>
      </c>
      <c r="BE257" s="134">
        <v>937</v>
      </c>
      <c r="BF257" s="134">
        <v>880</v>
      </c>
      <c r="BJ257" s="503" t="s">
        <v>51</v>
      </c>
      <c r="BK257" s="133" t="s">
        <v>33</v>
      </c>
      <c r="BL257" s="134">
        <v>594</v>
      </c>
      <c r="BM257" s="134">
        <v>562</v>
      </c>
      <c r="BN257" s="134">
        <v>654</v>
      </c>
      <c r="BO257" s="134">
        <v>663</v>
      </c>
      <c r="BP257" s="134">
        <v>675</v>
      </c>
      <c r="BQ257" s="134">
        <v>1158</v>
      </c>
      <c r="BR257" s="134">
        <v>724</v>
      </c>
      <c r="BS257" s="134">
        <v>543</v>
      </c>
      <c r="BT257" s="134">
        <v>414</v>
      </c>
      <c r="BU257" s="134">
        <v>376</v>
      </c>
      <c r="BV257" s="134">
        <v>340</v>
      </c>
      <c r="BW257" s="134">
        <v>272</v>
      </c>
      <c r="BX257" s="134">
        <v>290</v>
      </c>
      <c r="BY257" s="134">
        <v>310</v>
      </c>
      <c r="BZ257" s="134">
        <v>545</v>
      </c>
    </row>
    <row r="258" spans="2:81">
      <c r="B258" s="129" t="s">
        <v>9</v>
      </c>
      <c r="C258" s="131">
        <f t="shared" si="62"/>
        <v>3531.2000000000003</v>
      </c>
      <c r="D258" s="131">
        <f t="shared" si="62"/>
        <v>3364.4</v>
      </c>
      <c r="E258" s="131">
        <f t="shared" si="62"/>
        <v>3348.2000000000003</v>
      </c>
      <c r="F258" s="131">
        <f t="shared" si="62"/>
        <v>3129</v>
      </c>
      <c r="G258" s="131">
        <f t="shared" si="62"/>
        <v>3563.2000000000003</v>
      </c>
      <c r="H258" s="131">
        <f t="shared" si="62"/>
        <v>4321.3999999999996</v>
      </c>
      <c r="I258" s="131">
        <f t="shared" si="62"/>
        <v>3394</v>
      </c>
      <c r="J258" s="131">
        <f t="shared" si="62"/>
        <v>3182.8</v>
      </c>
      <c r="K258" s="131">
        <f t="shared" si="62"/>
        <v>2940.8</v>
      </c>
      <c r="L258" s="131">
        <f t="shared" si="62"/>
        <v>2671.6</v>
      </c>
      <c r="M258" s="131">
        <f t="shared" si="62"/>
        <v>2691.7999999999997</v>
      </c>
      <c r="N258" s="131">
        <f t="shared" si="62"/>
        <v>3151</v>
      </c>
      <c r="O258" s="131">
        <f t="shared" si="62"/>
        <v>3186.2000000000003</v>
      </c>
      <c r="P258" s="131">
        <f t="shared" si="62"/>
        <v>3197.2</v>
      </c>
      <c r="Q258" s="131">
        <f t="shared" si="62"/>
        <v>3240</v>
      </c>
      <c r="R258" s="131"/>
      <c r="S258" s="338">
        <v>445.51193225072916</v>
      </c>
      <c r="T258" s="131"/>
      <c r="W258" s="129" t="s">
        <v>9</v>
      </c>
      <c r="X258" s="132">
        <v>1856</v>
      </c>
      <c r="Y258" s="132">
        <v>1794</v>
      </c>
      <c r="Z258" s="132">
        <v>1777</v>
      </c>
      <c r="AA258" s="132">
        <v>1665</v>
      </c>
      <c r="AB258" s="132">
        <v>1891</v>
      </c>
      <c r="AC258" s="132">
        <v>2262</v>
      </c>
      <c r="AD258" s="132">
        <v>1781</v>
      </c>
      <c r="AE258" s="132">
        <v>1684</v>
      </c>
      <c r="AF258" s="132">
        <v>1597</v>
      </c>
      <c r="AG258" s="132">
        <v>1467</v>
      </c>
      <c r="AH258" s="132">
        <v>1498</v>
      </c>
      <c r="AI258" s="132">
        <v>1780</v>
      </c>
      <c r="AJ258" s="132">
        <v>1786</v>
      </c>
      <c r="AK258" s="132">
        <v>1828</v>
      </c>
      <c r="AL258" s="132">
        <v>1834</v>
      </c>
      <c r="AM258" s="132"/>
      <c r="AN258" s="316"/>
      <c r="AO258" s="316"/>
      <c r="AP258" s="500"/>
      <c r="AQ258" s="129" t="s">
        <v>9</v>
      </c>
      <c r="AR258" s="135">
        <v>608</v>
      </c>
      <c r="AS258" s="135">
        <v>587</v>
      </c>
      <c r="AT258" s="135">
        <v>628</v>
      </c>
      <c r="AU258" s="135">
        <v>541</v>
      </c>
      <c r="AV258" s="135">
        <v>593</v>
      </c>
      <c r="AW258" s="135">
        <v>668</v>
      </c>
      <c r="AX258" s="135">
        <v>525</v>
      </c>
      <c r="AY258" s="135">
        <v>503</v>
      </c>
      <c r="AZ258" s="135">
        <v>513</v>
      </c>
      <c r="BA258" s="135">
        <v>500</v>
      </c>
      <c r="BB258" s="135">
        <v>524</v>
      </c>
      <c r="BC258" s="135">
        <v>691</v>
      </c>
      <c r="BD258" s="135">
        <v>686</v>
      </c>
      <c r="BE258" s="135">
        <v>685</v>
      </c>
      <c r="BF258" s="135">
        <v>640</v>
      </c>
      <c r="BJ258" s="504"/>
      <c r="BK258" s="136" t="s">
        <v>9</v>
      </c>
      <c r="BL258" s="135">
        <v>566</v>
      </c>
      <c r="BM258" s="135">
        <v>470</v>
      </c>
      <c r="BN258" s="135">
        <v>477</v>
      </c>
      <c r="BO258" s="135">
        <v>466</v>
      </c>
      <c r="BP258" s="135">
        <v>533</v>
      </c>
      <c r="BQ258" s="135">
        <v>723</v>
      </c>
      <c r="BR258" s="135">
        <v>633</v>
      </c>
      <c r="BS258" s="135">
        <v>576</v>
      </c>
      <c r="BT258" s="135">
        <v>473</v>
      </c>
      <c r="BU258" s="135">
        <v>379</v>
      </c>
      <c r="BV258" s="135">
        <v>354</v>
      </c>
      <c r="BW258" s="135">
        <v>302</v>
      </c>
      <c r="BX258" s="135">
        <v>297</v>
      </c>
      <c r="BY258" s="135">
        <v>310</v>
      </c>
      <c r="BZ258" s="135">
        <v>435</v>
      </c>
    </row>
    <row r="259" spans="2:81">
      <c r="B259" s="129" t="s">
        <v>34</v>
      </c>
      <c r="C259" s="131">
        <f t="shared" si="62"/>
        <v>3483.3999999999996</v>
      </c>
      <c r="D259" s="131">
        <f t="shared" si="62"/>
        <v>2573</v>
      </c>
      <c r="E259" s="131">
        <f t="shared" si="62"/>
        <v>2671.6</v>
      </c>
      <c r="F259" s="131">
        <f t="shared" si="62"/>
        <v>2403.2000000000003</v>
      </c>
      <c r="G259" s="131">
        <f t="shared" si="62"/>
        <v>2611.6000000000004</v>
      </c>
      <c r="H259" s="131">
        <f t="shared" si="62"/>
        <v>2931.2</v>
      </c>
      <c r="I259" s="131">
        <f t="shared" si="62"/>
        <v>2831.7999999999997</v>
      </c>
      <c r="J259" s="131">
        <f t="shared" si="62"/>
        <v>2753.6</v>
      </c>
      <c r="K259" s="131">
        <f t="shared" si="62"/>
        <v>2536.1999999999998</v>
      </c>
      <c r="L259" s="131">
        <f t="shared" si="62"/>
        <v>2408.2000000000003</v>
      </c>
      <c r="M259" s="131">
        <f t="shared" si="62"/>
        <v>2327.2000000000003</v>
      </c>
      <c r="N259" s="131">
        <f t="shared" si="62"/>
        <v>2314.7999999999997</v>
      </c>
      <c r="O259" s="131">
        <f t="shared" si="62"/>
        <v>2865.7999999999997</v>
      </c>
      <c r="P259" s="131">
        <f t="shared" si="62"/>
        <v>2789.3999999999996</v>
      </c>
      <c r="Q259" s="131">
        <f t="shared" si="62"/>
        <v>2731.6000000000004</v>
      </c>
      <c r="R259" s="131"/>
      <c r="S259" s="338">
        <v>321.02206293164431</v>
      </c>
      <c r="T259" s="131"/>
      <c r="W259" s="129" t="s">
        <v>34</v>
      </c>
      <c r="X259" s="132">
        <v>1869</v>
      </c>
      <c r="Y259" s="132">
        <v>1369</v>
      </c>
      <c r="Z259" s="132">
        <v>1422</v>
      </c>
      <c r="AA259" s="132">
        <v>1273</v>
      </c>
      <c r="AB259" s="132">
        <v>1374</v>
      </c>
      <c r="AC259" s="132">
        <v>1540</v>
      </c>
      <c r="AD259" s="132">
        <v>1490</v>
      </c>
      <c r="AE259" s="132">
        <v>1446</v>
      </c>
      <c r="AF259" s="132">
        <v>1365</v>
      </c>
      <c r="AG259" s="132">
        <v>1329</v>
      </c>
      <c r="AH259" s="132">
        <v>1280</v>
      </c>
      <c r="AI259" s="132">
        <v>1300</v>
      </c>
      <c r="AJ259" s="132">
        <v>1601</v>
      </c>
      <c r="AK259" s="132">
        <v>1567</v>
      </c>
      <c r="AL259" s="132">
        <v>1545</v>
      </c>
      <c r="AM259" s="132"/>
      <c r="AN259" s="316"/>
      <c r="AO259" s="316"/>
      <c r="AP259" s="500"/>
      <c r="AQ259" s="129" t="s">
        <v>34</v>
      </c>
      <c r="AR259" s="135">
        <v>674</v>
      </c>
      <c r="AS259" s="135">
        <v>465</v>
      </c>
      <c r="AT259" s="135">
        <v>467</v>
      </c>
      <c r="AU259" s="135">
        <v>401</v>
      </c>
      <c r="AV259" s="135">
        <v>401</v>
      </c>
      <c r="AW259" s="135">
        <v>455</v>
      </c>
      <c r="AX259" s="135">
        <v>414</v>
      </c>
      <c r="AY259" s="135">
        <v>414</v>
      </c>
      <c r="AZ259" s="135">
        <v>417</v>
      </c>
      <c r="BA259" s="135">
        <v>473</v>
      </c>
      <c r="BB259" s="135">
        <v>451</v>
      </c>
      <c r="BC259" s="135">
        <v>452</v>
      </c>
      <c r="BD259" s="135">
        <v>624</v>
      </c>
      <c r="BE259" s="135">
        <v>594</v>
      </c>
      <c r="BF259" s="135">
        <v>541</v>
      </c>
      <c r="BJ259" s="504"/>
      <c r="BK259" s="136" t="s">
        <v>34</v>
      </c>
      <c r="BL259" s="135">
        <v>545</v>
      </c>
      <c r="BM259" s="135">
        <v>440</v>
      </c>
      <c r="BN259" s="135">
        <v>466</v>
      </c>
      <c r="BO259" s="135">
        <v>431</v>
      </c>
      <c r="BP259" s="135">
        <v>482</v>
      </c>
      <c r="BQ259" s="135">
        <v>538</v>
      </c>
      <c r="BR259" s="135">
        <v>555</v>
      </c>
      <c r="BS259" s="135">
        <v>569</v>
      </c>
      <c r="BT259" s="135">
        <v>454</v>
      </c>
      <c r="BU259" s="135">
        <v>402</v>
      </c>
      <c r="BV259" s="135">
        <v>357</v>
      </c>
      <c r="BW259" s="135">
        <v>323</v>
      </c>
      <c r="BX259" s="135">
        <v>302</v>
      </c>
      <c r="BY259" s="135">
        <v>296</v>
      </c>
      <c r="BZ259" s="135">
        <v>378</v>
      </c>
    </row>
    <row r="260" spans="2:81">
      <c r="B260" s="129" t="s">
        <v>35</v>
      </c>
      <c r="C260" s="131">
        <f t="shared" ref="C260:Q260" si="63">X260</f>
        <v>602</v>
      </c>
      <c r="D260" s="131">
        <f t="shared" si="63"/>
        <v>908</v>
      </c>
      <c r="E260" s="131">
        <f t="shared" si="63"/>
        <v>1282</v>
      </c>
      <c r="F260" s="131">
        <f t="shared" si="63"/>
        <v>1353</v>
      </c>
      <c r="G260" s="131">
        <f t="shared" si="63"/>
        <v>1334</v>
      </c>
      <c r="H260" s="131">
        <f t="shared" si="63"/>
        <v>1351</v>
      </c>
      <c r="I260" s="131">
        <f t="shared" si="63"/>
        <v>1519</v>
      </c>
      <c r="J260" s="131">
        <f t="shared" si="63"/>
        <v>1566</v>
      </c>
      <c r="K260" s="131">
        <f t="shared" si="63"/>
        <v>1792</v>
      </c>
      <c r="L260" s="131">
        <f t="shared" si="63"/>
        <v>1961</v>
      </c>
      <c r="M260" s="131">
        <f t="shared" si="63"/>
        <v>1765</v>
      </c>
      <c r="N260" s="131">
        <f t="shared" si="63"/>
        <v>1736</v>
      </c>
      <c r="O260" s="131">
        <f t="shared" si="63"/>
        <v>2039</v>
      </c>
      <c r="P260" s="131">
        <f t="shared" si="63"/>
        <v>2153</v>
      </c>
      <c r="Q260" s="131">
        <f t="shared" si="63"/>
        <v>2039</v>
      </c>
      <c r="R260" s="131"/>
      <c r="S260" s="338">
        <v>394.52328476557932</v>
      </c>
      <c r="T260" s="131"/>
      <c r="W260" s="129" t="s">
        <v>35</v>
      </c>
      <c r="X260" s="132">
        <v>602</v>
      </c>
      <c r="Y260" s="132">
        <v>908</v>
      </c>
      <c r="Z260" s="132">
        <v>1282</v>
      </c>
      <c r="AA260" s="132">
        <v>1353</v>
      </c>
      <c r="AB260" s="132">
        <v>1334</v>
      </c>
      <c r="AC260" s="132">
        <v>1351</v>
      </c>
      <c r="AD260" s="132">
        <v>1519</v>
      </c>
      <c r="AE260" s="132">
        <v>1566</v>
      </c>
      <c r="AF260" s="132">
        <v>1792</v>
      </c>
      <c r="AG260" s="132">
        <v>1961</v>
      </c>
      <c r="AH260" s="132">
        <v>1765</v>
      </c>
      <c r="AI260" s="132">
        <v>1736</v>
      </c>
      <c r="AJ260" s="132">
        <v>2039</v>
      </c>
      <c r="AK260" s="132">
        <v>2153</v>
      </c>
      <c r="AL260" s="132">
        <v>2039</v>
      </c>
      <c r="AM260" s="132"/>
      <c r="AN260" s="316"/>
      <c r="AO260" s="316"/>
      <c r="AP260" s="500"/>
      <c r="AQ260" s="129" t="s">
        <v>36</v>
      </c>
      <c r="AR260" s="135">
        <v>212</v>
      </c>
      <c r="AS260" s="135">
        <v>228</v>
      </c>
      <c r="AT260" s="135">
        <v>242</v>
      </c>
      <c r="AU260" s="135">
        <v>193</v>
      </c>
      <c r="AV260" s="135">
        <v>208</v>
      </c>
      <c r="AW260" s="135">
        <v>194</v>
      </c>
      <c r="AX260" s="135">
        <v>201</v>
      </c>
      <c r="AY260" s="135">
        <v>193</v>
      </c>
      <c r="AZ260" s="135">
        <v>199</v>
      </c>
      <c r="BA260" s="135">
        <v>222</v>
      </c>
      <c r="BB260" s="135">
        <v>251</v>
      </c>
      <c r="BC260" s="135">
        <v>276</v>
      </c>
      <c r="BD260" s="135">
        <v>332</v>
      </c>
      <c r="BE260" s="135">
        <v>371</v>
      </c>
      <c r="BF260" s="135">
        <v>379</v>
      </c>
      <c r="BJ260" s="504"/>
      <c r="BK260" s="136" t="s">
        <v>36</v>
      </c>
      <c r="BL260" s="135">
        <v>301</v>
      </c>
      <c r="BM260" s="135">
        <v>349</v>
      </c>
      <c r="BN260" s="135">
        <v>357</v>
      </c>
      <c r="BO260" s="135">
        <v>333</v>
      </c>
      <c r="BP260" s="135">
        <v>317</v>
      </c>
      <c r="BQ260" s="135">
        <v>347</v>
      </c>
      <c r="BR260" s="135">
        <v>406</v>
      </c>
      <c r="BS260" s="135">
        <v>426</v>
      </c>
      <c r="BT260" s="135">
        <v>455</v>
      </c>
      <c r="BU260" s="135">
        <v>392</v>
      </c>
      <c r="BV260" s="135">
        <v>402</v>
      </c>
      <c r="BW260" s="135">
        <v>408</v>
      </c>
      <c r="BX260" s="135">
        <v>379</v>
      </c>
      <c r="BY260" s="135">
        <v>353</v>
      </c>
      <c r="BZ260" s="135">
        <v>352</v>
      </c>
    </row>
    <row r="261" spans="2:81">
      <c r="B261" s="129" t="s">
        <v>36</v>
      </c>
      <c r="C261" s="131">
        <f t="shared" ref="C261:Q261" si="64">X261+$U$13*X262+$U$6*(AR260+$U$13*AR261)+$U$8*(AR267+$U$13*AR268)+$U$10*(AR274+$U$13*AR275)</f>
        <v>1048</v>
      </c>
      <c r="D261" s="131">
        <f t="shared" si="64"/>
        <v>1184.6000000000001</v>
      </c>
      <c r="E261" s="131">
        <f t="shared" si="64"/>
        <v>1253.3999999999999</v>
      </c>
      <c r="F261" s="131">
        <f t="shared" si="64"/>
        <v>1123.8</v>
      </c>
      <c r="G261" s="131">
        <f t="shared" si="64"/>
        <v>1161</v>
      </c>
      <c r="H261" s="131">
        <f t="shared" si="64"/>
        <v>1206.6000000000001</v>
      </c>
      <c r="I261" s="131">
        <f t="shared" si="64"/>
        <v>1399</v>
      </c>
      <c r="J261" s="131">
        <f t="shared" si="64"/>
        <v>1470.4</v>
      </c>
      <c r="K261" s="131">
        <f t="shared" si="64"/>
        <v>1532.6</v>
      </c>
      <c r="L261" s="131">
        <f t="shared" si="64"/>
        <v>1460</v>
      </c>
      <c r="M261" s="131">
        <f t="shared" si="64"/>
        <v>1559.3999999999999</v>
      </c>
      <c r="N261" s="131">
        <f t="shared" si="64"/>
        <v>1758.8</v>
      </c>
      <c r="O261" s="131">
        <f t="shared" si="64"/>
        <v>1910.3</v>
      </c>
      <c r="P261" s="131">
        <f t="shared" si="64"/>
        <v>2002.8</v>
      </c>
      <c r="Q261" s="131">
        <f t="shared" si="64"/>
        <v>2052.5</v>
      </c>
      <c r="R261" s="131"/>
      <c r="S261" s="338">
        <v>166.78428516433382</v>
      </c>
      <c r="T261" s="131"/>
      <c r="W261" s="129" t="s">
        <v>36</v>
      </c>
      <c r="X261" s="132">
        <v>571</v>
      </c>
      <c r="Y261" s="132">
        <v>634</v>
      </c>
      <c r="Z261" s="132">
        <v>663</v>
      </c>
      <c r="AA261" s="132">
        <v>590</v>
      </c>
      <c r="AB261" s="132">
        <v>616</v>
      </c>
      <c r="AC261" s="132">
        <v>628</v>
      </c>
      <c r="AD261" s="132">
        <v>723</v>
      </c>
      <c r="AE261" s="132">
        <v>763</v>
      </c>
      <c r="AF261" s="132">
        <v>787</v>
      </c>
      <c r="AG261" s="132">
        <v>766</v>
      </c>
      <c r="AH261" s="132">
        <v>824</v>
      </c>
      <c r="AI261" s="132">
        <v>878</v>
      </c>
      <c r="AJ261" s="132">
        <v>997</v>
      </c>
      <c r="AK261" s="132">
        <v>1055</v>
      </c>
      <c r="AL261" s="132">
        <v>1091</v>
      </c>
      <c r="AM261" s="132"/>
      <c r="AN261" s="316"/>
      <c r="AO261" s="316"/>
      <c r="AP261" s="500"/>
      <c r="AQ261" s="129" t="s">
        <v>150</v>
      </c>
      <c r="AR261" s="132">
        <v>0</v>
      </c>
      <c r="AS261" s="132">
        <v>0</v>
      </c>
      <c r="AT261" s="132">
        <v>0</v>
      </c>
      <c r="AU261" s="132">
        <v>0</v>
      </c>
      <c r="AV261" s="132">
        <v>0</v>
      </c>
      <c r="AW261" s="132">
        <v>0</v>
      </c>
      <c r="AX261" s="132">
        <v>0</v>
      </c>
      <c r="AY261" s="132">
        <v>0</v>
      </c>
      <c r="AZ261" s="132">
        <v>0</v>
      </c>
      <c r="BA261" s="135">
        <v>0</v>
      </c>
      <c r="BB261" s="135">
        <v>0</v>
      </c>
      <c r="BC261" s="135">
        <v>28</v>
      </c>
      <c r="BD261" s="135">
        <v>25</v>
      </c>
      <c r="BE261" s="135">
        <v>40</v>
      </c>
      <c r="BF261" s="135">
        <v>44</v>
      </c>
      <c r="BJ261" s="504"/>
      <c r="BK261" s="129" t="s">
        <v>150</v>
      </c>
      <c r="BL261" s="132">
        <v>0</v>
      </c>
      <c r="BM261" s="132">
        <v>0</v>
      </c>
      <c r="BN261" s="132">
        <v>0</v>
      </c>
      <c r="BO261" s="132">
        <v>0</v>
      </c>
      <c r="BP261" s="132">
        <v>0</v>
      </c>
      <c r="BQ261" s="132">
        <v>0</v>
      </c>
      <c r="BR261" s="132">
        <v>0</v>
      </c>
      <c r="BS261" s="132">
        <v>0</v>
      </c>
      <c r="BT261" s="132">
        <v>0</v>
      </c>
      <c r="BU261" s="135">
        <v>0</v>
      </c>
      <c r="BV261" s="135">
        <v>0</v>
      </c>
      <c r="BW261" s="135">
        <v>43</v>
      </c>
      <c r="BX261" s="135">
        <v>28</v>
      </c>
      <c r="BY261" s="135">
        <v>25</v>
      </c>
      <c r="BZ261" s="135">
        <v>22</v>
      </c>
    </row>
    <row r="262" spans="2:81">
      <c r="B262" s="129" t="s">
        <v>37</v>
      </c>
      <c r="C262" s="131">
        <f t="shared" ref="C262:Q263" si="65">X263+AR262*$U$6+AR269*$U$8+AR276*$U$10</f>
        <v>119.6</v>
      </c>
      <c r="D262" s="131">
        <f t="shared" si="65"/>
        <v>98.399999999999991</v>
      </c>
      <c r="E262" s="131">
        <f t="shared" si="65"/>
        <v>114.6</v>
      </c>
      <c r="F262" s="131">
        <f t="shared" si="65"/>
        <v>93.399999999999991</v>
      </c>
      <c r="G262" s="131">
        <f t="shared" si="65"/>
        <v>126.8</v>
      </c>
      <c r="H262" s="131">
        <f t="shared" si="65"/>
        <v>138.20000000000002</v>
      </c>
      <c r="I262" s="131">
        <f t="shared" si="65"/>
        <v>159.6</v>
      </c>
      <c r="J262" s="131">
        <f t="shared" si="65"/>
        <v>173</v>
      </c>
      <c r="K262" s="131">
        <f t="shared" si="65"/>
        <v>143.80000000000001</v>
      </c>
      <c r="L262" s="131">
        <f t="shared" si="65"/>
        <v>158.19999999999999</v>
      </c>
      <c r="M262" s="131">
        <f t="shared" si="65"/>
        <v>153.6</v>
      </c>
      <c r="N262" s="131">
        <f t="shared" si="65"/>
        <v>149.79999999999998</v>
      </c>
      <c r="O262" s="131">
        <f t="shared" si="65"/>
        <v>213.6</v>
      </c>
      <c r="P262" s="131">
        <f t="shared" si="65"/>
        <v>208.4</v>
      </c>
      <c r="Q262" s="131">
        <f t="shared" si="65"/>
        <v>244.8</v>
      </c>
      <c r="R262" s="131"/>
      <c r="S262" s="338">
        <v>26.637183701651949</v>
      </c>
      <c r="W262" s="129" t="s">
        <v>150</v>
      </c>
      <c r="X262" s="132">
        <v>0</v>
      </c>
      <c r="Y262" s="132">
        <v>0</v>
      </c>
      <c r="Z262" s="132">
        <v>0</v>
      </c>
      <c r="AA262" s="132">
        <v>0</v>
      </c>
      <c r="AB262" s="132">
        <v>0</v>
      </c>
      <c r="AC262" s="132">
        <v>0</v>
      </c>
      <c r="AD262" s="132">
        <v>0</v>
      </c>
      <c r="AE262" s="132">
        <v>0</v>
      </c>
      <c r="AF262" s="132">
        <v>0</v>
      </c>
      <c r="AG262" s="132">
        <v>0</v>
      </c>
      <c r="AH262" s="132">
        <v>0</v>
      </c>
      <c r="AI262" s="132">
        <v>110</v>
      </c>
      <c r="AJ262" s="132">
        <v>80</v>
      </c>
      <c r="AK262" s="132">
        <v>97</v>
      </c>
      <c r="AL262" s="132">
        <v>106</v>
      </c>
      <c r="AM262" s="132"/>
      <c r="AN262" s="316"/>
      <c r="AO262" s="316"/>
      <c r="AP262" s="500"/>
      <c r="AQ262" s="129" t="s">
        <v>37</v>
      </c>
      <c r="AR262" s="135">
        <v>26</v>
      </c>
      <c r="AS262" s="135">
        <v>21</v>
      </c>
      <c r="AT262" s="135">
        <v>30</v>
      </c>
      <c r="AU262" s="135">
        <v>12</v>
      </c>
      <c r="AV262" s="135">
        <v>21</v>
      </c>
      <c r="AW262" s="135">
        <v>26</v>
      </c>
      <c r="AX262" s="135">
        <v>32</v>
      </c>
      <c r="AY262" s="135">
        <v>31</v>
      </c>
      <c r="AZ262" s="135">
        <v>21</v>
      </c>
      <c r="BA262" s="135">
        <v>21</v>
      </c>
      <c r="BB262" s="135">
        <v>25</v>
      </c>
      <c r="BC262" s="135">
        <v>22</v>
      </c>
      <c r="BD262" s="135">
        <v>34</v>
      </c>
      <c r="BE262" s="135">
        <v>42</v>
      </c>
      <c r="BF262" s="135">
        <v>45</v>
      </c>
      <c r="BJ262" s="504"/>
      <c r="BK262" s="136" t="s">
        <v>37</v>
      </c>
      <c r="BL262" s="135">
        <v>48</v>
      </c>
      <c r="BM262" s="135">
        <v>31</v>
      </c>
      <c r="BN262" s="135">
        <v>37</v>
      </c>
      <c r="BO262" s="135">
        <v>28</v>
      </c>
      <c r="BP262" s="135">
        <v>38</v>
      </c>
      <c r="BQ262" s="135">
        <v>39</v>
      </c>
      <c r="BR262" s="135">
        <v>54</v>
      </c>
      <c r="BS262" s="135">
        <v>61</v>
      </c>
      <c r="BT262" s="135">
        <v>55</v>
      </c>
      <c r="BU262" s="135">
        <v>60</v>
      </c>
      <c r="BV262" s="135">
        <v>52</v>
      </c>
      <c r="BW262" s="135">
        <v>46</v>
      </c>
      <c r="BX262" s="135">
        <v>69</v>
      </c>
      <c r="BY262" s="135">
        <v>65</v>
      </c>
      <c r="BZ262" s="135">
        <v>83</v>
      </c>
    </row>
    <row r="263" spans="2:81" ht="18" customHeight="1">
      <c r="B263" s="129" t="s">
        <v>38</v>
      </c>
      <c r="C263" s="131">
        <f t="shared" si="65"/>
        <v>175.60000000000002</v>
      </c>
      <c r="D263" s="131">
        <f t="shared" si="65"/>
        <v>261.39999999999998</v>
      </c>
      <c r="E263" s="131">
        <f t="shared" si="65"/>
        <v>263.2</v>
      </c>
      <c r="F263" s="131">
        <f t="shared" si="65"/>
        <v>351</v>
      </c>
      <c r="G263" s="131">
        <f t="shared" si="65"/>
        <v>392.8</v>
      </c>
      <c r="H263" s="131">
        <f t="shared" si="65"/>
        <v>612</v>
      </c>
      <c r="I263" s="131">
        <f t="shared" si="65"/>
        <v>435.2</v>
      </c>
      <c r="J263" s="131">
        <f t="shared" si="65"/>
        <v>958.19999999999993</v>
      </c>
      <c r="K263" s="131">
        <f t="shared" si="65"/>
        <v>647.6</v>
      </c>
      <c r="L263" s="131">
        <f t="shared" si="65"/>
        <v>548.79999999999995</v>
      </c>
      <c r="M263" s="131">
        <f t="shared" si="65"/>
        <v>613.20000000000005</v>
      </c>
      <c r="N263" s="131">
        <f t="shared" si="65"/>
        <v>636</v>
      </c>
      <c r="O263" s="131">
        <f t="shared" si="65"/>
        <v>569.6</v>
      </c>
      <c r="P263" s="131">
        <f t="shared" si="65"/>
        <v>458</v>
      </c>
      <c r="Q263" s="131">
        <f t="shared" si="65"/>
        <v>425.6</v>
      </c>
      <c r="R263" s="131"/>
      <c r="S263" s="338">
        <v>232.57652886260431</v>
      </c>
      <c r="W263" s="129" t="s">
        <v>37</v>
      </c>
      <c r="X263" s="132">
        <v>62</v>
      </c>
      <c r="Y263" s="132">
        <v>53</v>
      </c>
      <c r="Z263" s="132">
        <v>60</v>
      </c>
      <c r="AA263" s="132">
        <v>48</v>
      </c>
      <c r="AB263" s="132">
        <v>65</v>
      </c>
      <c r="AC263" s="132">
        <v>73</v>
      </c>
      <c r="AD263" s="132">
        <v>82</v>
      </c>
      <c r="AE263" s="132">
        <v>88</v>
      </c>
      <c r="AF263" s="132">
        <v>73</v>
      </c>
      <c r="AG263" s="132">
        <v>79</v>
      </c>
      <c r="AH263" s="132">
        <v>79</v>
      </c>
      <c r="AI263" s="132">
        <v>79</v>
      </c>
      <c r="AJ263" s="132">
        <v>112</v>
      </c>
      <c r="AK263" s="132">
        <v>112</v>
      </c>
      <c r="AL263" s="132">
        <v>131</v>
      </c>
      <c r="AM263" s="132"/>
      <c r="AN263" s="316"/>
      <c r="AO263" s="316"/>
      <c r="AP263" s="501"/>
      <c r="AQ263" s="140" t="s">
        <v>38</v>
      </c>
      <c r="AR263" s="138">
        <v>46</v>
      </c>
      <c r="AS263" s="138">
        <v>64</v>
      </c>
      <c r="AT263" s="139">
        <v>68</v>
      </c>
      <c r="AU263" s="138">
        <v>97</v>
      </c>
      <c r="AV263" s="138">
        <v>86</v>
      </c>
      <c r="AW263" s="139">
        <v>140</v>
      </c>
      <c r="AX263" s="139">
        <v>86</v>
      </c>
      <c r="AY263" s="139">
        <v>166</v>
      </c>
      <c r="AZ263" s="139">
        <v>112</v>
      </c>
      <c r="BA263" s="139">
        <v>114</v>
      </c>
      <c r="BB263" s="139">
        <v>114</v>
      </c>
      <c r="BC263" s="139">
        <v>134</v>
      </c>
      <c r="BD263" s="139">
        <v>119</v>
      </c>
      <c r="BE263" s="139">
        <v>92</v>
      </c>
      <c r="BF263" s="139">
        <v>91</v>
      </c>
      <c r="BJ263" s="505"/>
      <c r="BK263" s="137" t="s">
        <v>38</v>
      </c>
      <c r="BL263" s="138">
        <v>58</v>
      </c>
      <c r="BM263" s="138">
        <v>82</v>
      </c>
      <c r="BN263" s="139">
        <v>77</v>
      </c>
      <c r="BO263" s="138">
        <v>104</v>
      </c>
      <c r="BP263" s="138">
        <v>117</v>
      </c>
      <c r="BQ263" s="139">
        <v>210</v>
      </c>
      <c r="BR263" s="139">
        <v>155</v>
      </c>
      <c r="BS263" s="139">
        <v>303</v>
      </c>
      <c r="BT263" s="139">
        <v>183</v>
      </c>
      <c r="BU263" s="139">
        <v>149</v>
      </c>
      <c r="BV263" s="139">
        <v>167</v>
      </c>
      <c r="BW263" s="139">
        <v>157</v>
      </c>
      <c r="BX263" s="139">
        <v>164</v>
      </c>
      <c r="BY263" s="139">
        <v>134</v>
      </c>
      <c r="BZ263" s="139">
        <v>106</v>
      </c>
    </row>
    <row r="264" spans="2:81" ht="18" customHeight="1">
      <c r="B264" s="129" t="s">
        <v>39</v>
      </c>
      <c r="C264" s="131">
        <f t="shared" ref="C264:Q267" si="66">X265</f>
        <v>0</v>
      </c>
      <c r="D264" s="131">
        <f t="shared" si="66"/>
        <v>0</v>
      </c>
      <c r="E264" s="131">
        <f t="shared" si="66"/>
        <v>0</v>
      </c>
      <c r="F264" s="131">
        <f t="shared" si="66"/>
        <v>344</v>
      </c>
      <c r="G264" s="131">
        <f t="shared" si="66"/>
        <v>335</v>
      </c>
      <c r="H264" s="131">
        <f t="shared" si="66"/>
        <v>392</v>
      </c>
      <c r="I264" s="131">
        <f t="shared" si="66"/>
        <v>278</v>
      </c>
      <c r="J264" s="131">
        <f t="shared" si="66"/>
        <v>387</v>
      </c>
      <c r="K264" s="131">
        <f t="shared" si="66"/>
        <v>309</v>
      </c>
      <c r="L264" s="131">
        <f t="shared" si="66"/>
        <v>452</v>
      </c>
      <c r="M264" s="131">
        <f t="shared" si="66"/>
        <v>323</v>
      </c>
      <c r="N264" s="131">
        <f t="shared" si="66"/>
        <v>334</v>
      </c>
      <c r="O264" s="131">
        <f t="shared" si="66"/>
        <v>335</v>
      </c>
      <c r="P264" s="131">
        <f t="shared" si="66"/>
        <v>368</v>
      </c>
      <c r="Q264" s="131">
        <f t="shared" si="66"/>
        <v>382</v>
      </c>
      <c r="R264" s="131"/>
      <c r="S264" s="340">
        <v>55.241461309591124</v>
      </c>
      <c r="W264" s="129" t="s">
        <v>38</v>
      </c>
      <c r="X264" s="132">
        <v>99</v>
      </c>
      <c r="Y264" s="132">
        <v>140</v>
      </c>
      <c r="Z264" s="132">
        <v>143</v>
      </c>
      <c r="AA264" s="132">
        <v>193</v>
      </c>
      <c r="AB264" s="132">
        <v>212</v>
      </c>
      <c r="AC264" s="132">
        <v>332</v>
      </c>
      <c r="AD264" s="132">
        <v>228</v>
      </c>
      <c r="AE264" s="132">
        <v>508</v>
      </c>
      <c r="AF264" s="132">
        <v>343</v>
      </c>
      <c r="AG264" s="132">
        <v>294</v>
      </c>
      <c r="AH264" s="132">
        <v>325</v>
      </c>
      <c r="AI264" s="132">
        <v>343</v>
      </c>
      <c r="AJ264" s="132">
        <v>302</v>
      </c>
      <c r="AK264" s="132">
        <v>242</v>
      </c>
      <c r="AL264" s="132">
        <v>233</v>
      </c>
      <c r="AM264" s="132"/>
      <c r="AN264" s="316"/>
      <c r="AO264" s="316"/>
      <c r="AP264" s="500" t="s">
        <v>100</v>
      </c>
      <c r="AQ264" s="368" t="s">
        <v>33</v>
      </c>
      <c r="AR264" s="134">
        <v>1028</v>
      </c>
      <c r="AS264" s="134">
        <v>1098</v>
      </c>
      <c r="AT264" s="134">
        <v>1093</v>
      </c>
      <c r="AU264" s="134">
        <v>1149</v>
      </c>
      <c r="AV264" s="134">
        <v>1354</v>
      </c>
      <c r="AW264" s="134">
        <v>1645</v>
      </c>
      <c r="AX264" s="134">
        <v>948</v>
      </c>
      <c r="AY264" s="134">
        <v>801</v>
      </c>
      <c r="AZ264" s="134">
        <v>696</v>
      </c>
      <c r="BA264" s="134">
        <v>683</v>
      </c>
      <c r="BB264" s="134">
        <v>634</v>
      </c>
      <c r="BC264" s="135">
        <v>836</v>
      </c>
      <c r="BD264" s="135">
        <v>895</v>
      </c>
      <c r="BE264" s="135">
        <v>817</v>
      </c>
      <c r="BF264" s="135">
        <v>823</v>
      </c>
      <c r="BJ264" s="502" t="s">
        <v>52</v>
      </c>
      <c r="BK264" s="133" t="s">
        <v>33</v>
      </c>
      <c r="BL264" s="134">
        <v>1445</v>
      </c>
      <c r="BM264" s="134">
        <v>1470</v>
      </c>
      <c r="BN264" s="134">
        <v>1618</v>
      </c>
      <c r="BO264" s="134">
        <v>1746</v>
      </c>
      <c r="BP264" s="134">
        <v>1988</v>
      </c>
      <c r="BQ264" s="134">
        <v>2501</v>
      </c>
      <c r="BR264" s="134">
        <v>1599</v>
      </c>
      <c r="BS264" s="134">
        <v>1309</v>
      </c>
      <c r="BT264" s="134">
        <v>1154</v>
      </c>
      <c r="BU264" s="134">
        <v>1180</v>
      </c>
      <c r="BV264" s="134">
        <v>1107</v>
      </c>
      <c r="BW264" s="134">
        <v>1329</v>
      </c>
      <c r="BX264" s="134">
        <v>1428</v>
      </c>
      <c r="BY264" s="134">
        <v>1331</v>
      </c>
      <c r="BZ264" s="134">
        <v>1362</v>
      </c>
      <c r="CA264" s="551"/>
      <c r="CC264" s="310" t="s">
        <v>14</v>
      </c>
    </row>
    <row r="265" spans="2:81">
      <c r="B265" s="129" t="s">
        <v>15</v>
      </c>
      <c r="C265" s="131">
        <f t="shared" si="66"/>
        <v>547</v>
      </c>
      <c r="D265" s="131">
        <f t="shared" si="66"/>
        <v>572</v>
      </c>
      <c r="E265" s="131">
        <f t="shared" si="66"/>
        <v>533</v>
      </c>
      <c r="F265" s="131">
        <f t="shared" si="66"/>
        <v>572</v>
      </c>
      <c r="G265" s="131">
        <f t="shared" si="66"/>
        <v>472</v>
      </c>
      <c r="H265" s="131">
        <f t="shared" si="66"/>
        <v>522</v>
      </c>
      <c r="I265" s="131">
        <f t="shared" si="66"/>
        <v>536</v>
      </c>
      <c r="J265" s="131">
        <f t="shared" si="66"/>
        <v>627</v>
      </c>
      <c r="K265" s="131">
        <f t="shared" si="66"/>
        <v>595</v>
      </c>
      <c r="L265" s="131">
        <f t="shared" si="66"/>
        <v>569</v>
      </c>
      <c r="M265" s="131">
        <f t="shared" si="66"/>
        <v>576</v>
      </c>
      <c r="N265" s="131">
        <f t="shared" si="66"/>
        <v>536</v>
      </c>
      <c r="O265" s="131">
        <f t="shared" si="66"/>
        <v>559</v>
      </c>
      <c r="P265" s="131">
        <f t="shared" si="66"/>
        <v>639</v>
      </c>
      <c r="Q265" s="131">
        <f t="shared" si="66"/>
        <v>635</v>
      </c>
      <c r="R265" s="131"/>
      <c r="S265" s="338">
        <v>42.742770668786136</v>
      </c>
      <c r="W265" s="129" t="s">
        <v>39</v>
      </c>
      <c r="X265" s="132"/>
      <c r="Y265" s="132"/>
      <c r="Z265" s="132"/>
      <c r="AA265" s="132">
        <v>344</v>
      </c>
      <c r="AB265" s="132">
        <v>335</v>
      </c>
      <c r="AC265" s="132">
        <v>392</v>
      </c>
      <c r="AD265" s="132">
        <v>278</v>
      </c>
      <c r="AE265" s="132">
        <v>387</v>
      </c>
      <c r="AF265" s="132">
        <v>309</v>
      </c>
      <c r="AG265" s="132">
        <v>452</v>
      </c>
      <c r="AH265" s="132">
        <v>323</v>
      </c>
      <c r="AI265" s="132">
        <v>334</v>
      </c>
      <c r="AJ265" s="132">
        <v>335</v>
      </c>
      <c r="AK265" s="132">
        <v>368</v>
      </c>
      <c r="AL265" s="132">
        <v>382</v>
      </c>
      <c r="AM265" s="132"/>
      <c r="AN265" s="316"/>
      <c r="AO265" s="316"/>
      <c r="AP265" s="500"/>
      <c r="AQ265" s="129" t="s">
        <v>9</v>
      </c>
      <c r="AR265" s="135">
        <v>812</v>
      </c>
      <c r="AS265" s="135">
        <v>766</v>
      </c>
      <c r="AT265" s="135">
        <v>758</v>
      </c>
      <c r="AU265" s="135">
        <v>694</v>
      </c>
      <c r="AV265" s="135">
        <v>803</v>
      </c>
      <c r="AW265" s="135">
        <v>955</v>
      </c>
      <c r="AX265" s="135">
        <v>713</v>
      </c>
      <c r="AY265" s="135">
        <v>668</v>
      </c>
      <c r="AZ265" s="135">
        <v>595</v>
      </c>
      <c r="BA265" s="135">
        <v>549</v>
      </c>
      <c r="BB265" s="135">
        <v>531</v>
      </c>
      <c r="BC265" s="135">
        <v>637</v>
      </c>
      <c r="BD265" s="135">
        <v>675</v>
      </c>
      <c r="BE265" s="135">
        <v>616</v>
      </c>
      <c r="BF265" s="135">
        <v>606</v>
      </c>
      <c r="BJ265" s="500"/>
      <c r="BK265" s="136" t="s">
        <v>9</v>
      </c>
      <c r="BL265" s="135">
        <v>1117</v>
      </c>
      <c r="BM265" s="135">
        <v>1101</v>
      </c>
      <c r="BN265" s="135">
        <v>1083</v>
      </c>
      <c r="BO265" s="135">
        <v>1037</v>
      </c>
      <c r="BP265" s="135">
        <v>1213</v>
      </c>
      <c r="BQ265" s="135">
        <v>1529</v>
      </c>
      <c r="BR265" s="135">
        <v>1213</v>
      </c>
      <c r="BS265" s="135">
        <v>1156</v>
      </c>
      <c r="BT265" s="135">
        <v>1019</v>
      </c>
      <c r="BU265" s="135">
        <v>939</v>
      </c>
      <c r="BV265" s="135">
        <v>901</v>
      </c>
      <c r="BW265" s="135">
        <v>1067</v>
      </c>
      <c r="BX265" s="135">
        <v>1104</v>
      </c>
      <c r="BY265" s="135">
        <v>1029</v>
      </c>
      <c r="BZ265" s="135">
        <v>1057</v>
      </c>
      <c r="CA265" s="551"/>
    </row>
    <row r="266" spans="2:81">
      <c r="B266" s="129" t="s">
        <v>40</v>
      </c>
      <c r="C266" s="131">
        <f t="shared" si="66"/>
        <v>0</v>
      </c>
      <c r="D266" s="131">
        <f t="shared" si="66"/>
        <v>0</v>
      </c>
      <c r="E266" s="131">
        <f t="shared" si="66"/>
        <v>0</v>
      </c>
      <c r="F266" s="131">
        <f t="shared" si="66"/>
        <v>33785</v>
      </c>
      <c r="G266" s="131">
        <f t="shared" si="66"/>
        <v>56858</v>
      </c>
      <c r="H266" s="131">
        <f t="shared" si="66"/>
        <v>98468</v>
      </c>
      <c r="I266" s="131">
        <f t="shared" si="66"/>
        <v>71174</v>
      </c>
      <c r="J266" s="131">
        <f t="shared" si="66"/>
        <v>95564</v>
      </c>
      <c r="K266" s="131">
        <f t="shared" si="66"/>
        <v>74639</v>
      </c>
      <c r="L266" s="131">
        <f t="shared" si="66"/>
        <v>95794</v>
      </c>
      <c r="M266" s="131">
        <f t="shared" si="66"/>
        <v>97151</v>
      </c>
      <c r="N266" s="131">
        <f t="shared" si="66"/>
        <v>121639.4</v>
      </c>
      <c r="O266" s="131">
        <f t="shared" si="66"/>
        <v>167004.5</v>
      </c>
      <c r="P266" s="131">
        <f t="shared" si="66"/>
        <v>223649.5</v>
      </c>
      <c r="Q266" s="131">
        <f t="shared" si="66"/>
        <v>271330.15000000002</v>
      </c>
      <c r="R266" s="131"/>
      <c r="S266" s="340">
        <v>23973.456898359433</v>
      </c>
      <c r="U266" s="126"/>
      <c r="W266" s="129" t="s">
        <v>15</v>
      </c>
      <c r="X266" s="132">
        <v>547</v>
      </c>
      <c r="Y266" s="132">
        <v>572</v>
      </c>
      <c r="Z266" s="132">
        <v>533</v>
      </c>
      <c r="AA266" s="132">
        <v>572</v>
      </c>
      <c r="AB266" s="132">
        <v>472</v>
      </c>
      <c r="AC266" s="132">
        <v>522</v>
      </c>
      <c r="AD266" s="132">
        <v>536</v>
      </c>
      <c r="AE266" s="132">
        <v>627</v>
      </c>
      <c r="AF266" s="132">
        <v>595</v>
      </c>
      <c r="AG266" s="132">
        <v>569</v>
      </c>
      <c r="AH266" s="132">
        <v>576</v>
      </c>
      <c r="AI266" s="132">
        <v>536</v>
      </c>
      <c r="AJ266" s="132">
        <v>559</v>
      </c>
      <c r="AK266" s="132">
        <v>639</v>
      </c>
      <c r="AL266" s="132">
        <v>635</v>
      </c>
      <c r="AM266" s="132"/>
      <c r="AN266" s="316"/>
      <c r="AO266" s="316"/>
      <c r="AP266" s="500"/>
      <c r="AQ266" s="129" t="s">
        <v>34</v>
      </c>
      <c r="AR266" s="135">
        <v>744</v>
      </c>
      <c r="AS266" s="135">
        <v>550</v>
      </c>
      <c r="AT266" s="135">
        <v>588</v>
      </c>
      <c r="AU266" s="135">
        <v>525</v>
      </c>
      <c r="AV266" s="135">
        <v>576</v>
      </c>
      <c r="AW266" s="135">
        <v>624</v>
      </c>
      <c r="AX266" s="135">
        <v>575</v>
      </c>
      <c r="AY266" s="135">
        <v>560</v>
      </c>
      <c r="AZ266" s="135">
        <v>486</v>
      </c>
      <c r="BA266" s="135">
        <v>444</v>
      </c>
      <c r="BB266" s="135">
        <v>450</v>
      </c>
      <c r="BC266" s="135">
        <v>454</v>
      </c>
      <c r="BD266" s="135">
        <v>588</v>
      </c>
      <c r="BE266" s="135">
        <v>554</v>
      </c>
      <c r="BF266" s="135">
        <v>521</v>
      </c>
      <c r="BJ266" s="500"/>
      <c r="BK266" s="136" t="s">
        <v>34</v>
      </c>
      <c r="BL266" s="135">
        <v>1061</v>
      </c>
      <c r="BM266" s="135">
        <v>811</v>
      </c>
      <c r="BN266" s="135">
        <v>850</v>
      </c>
      <c r="BO266" s="135">
        <v>796</v>
      </c>
      <c r="BP266" s="135">
        <v>893</v>
      </c>
      <c r="BQ266" s="135">
        <v>1028</v>
      </c>
      <c r="BR266" s="135">
        <v>1030</v>
      </c>
      <c r="BS266" s="135">
        <v>1011</v>
      </c>
      <c r="BT266" s="135">
        <v>894</v>
      </c>
      <c r="BU266" s="135">
        <v>816</v>
      </c>
      <c r="BV266" s="135">
        <v>813</v>
      </c>
      <c r="BW266" s="135">
        <v>775</v>
      </c>
      <c r="BX266" s="135">
        <v>1002</v>
      </c>
      <c r="BY266" s="135">
        <v>925</v>
      </c>
      <c r="BZ266" s="135">
        <v>890</v>
      </c>
      <c r="CA266" s="551"/>
    </row>
    <row r="267" spans="2:81">
      <c r="B267" s="140" t="s">
        <v>41</v>
      </c>
      <c r="C267" s="141">
        <f t="shared" si="66"/>
        <v>14.676672669237725</v>
      </c>
      <c r="D267" s="141">
        <f t="shared" si="66"/>
        <v>16.103701272825298</v>
      </c>
      <c r="E267" s="141">
        <f t="shared" si="66"/>
        <v>16.853932584269664</v>
      </c>
      <c r="F267" s="141">
        <f t="shared" si="66"/>
        <v>15.443579295598497</v>
      </c>
      <c r="G267" s="141">
        <f t="shared" si="66"/>
        <v>15.529980540014595</v>
      </c>
      <c r="H267" s="141">
        <f t="shared" si="66"/>
        <v>13.072748633981687</v>
      </c>
      <c r="I267" s="141">
        <f t="shared" si="66"/>
        <v>14.433938582545395</v>
      </c>
      <c r="J267" s="141">
        <f t="shared" si="66"/>
        <v>16.162217256158165</v>
      </c>
      <c r="K267" s="141">
        <f t="shared" si="66"/>
        <v>18.05736362491076</v>
      </c>
      <c r="L267" s="141">
        <f t="shared" si="66"/>
        <v>18.614111479069219</v>
      </c>
      <c r="M267" s="141">
        <f t="shared" si="66"/>
        <v>20.731613989439044</v>
      </c>
      <c r="N267" s="141">
        <f t="shared" si="66"/>
        <v>21.06110216993174</v>
      </c>
      <c r="O267" s="141">
        <f t="shared" si="66"/>
        <v>22.109901669627909</v>
      </c>
      <c r="P267" s="141">
        <f t="shared" si="66"/>
        <v>23.380395475879048</v>
      </c>
      <c r="Q267" s="141">
        <f t="shared" si="66"/>
        <v>23.433479550077195</v>
      </c>
      <c r="R267" s="142"/>
      <c r="S267" s="339">
        <v>1.6675011557780826</v>
      </c>
      <c r="U267" s="131"/>
      <c r="W267" s="129" t="s">
        <v>40</v>
      </c>
      <c r="X267" s="132"/>
      <c r="Y267" s="132"/>
      <c r="Z267" s="132"/>
      <c r="AA267" s="132">
        <v>33785</v>
      </c>
      <c r="AB267" s="132">
        <v>56858</v>
      </c>
      <c r="AC267" s="132">
        <v>98468</v>
      </c>
      <c r="AD267" s="132">
        <v>71174</v>
      </c>
      <c r="AE267" s="132">
        <v>95564</v>
      </c>
      <c r="AF267" s="132">
        <v>74639</v>
      </c>
      <c r="AG267" s="132">
        <v>95794</v>
      </c>
      <c r="AH267" s="132">
        <v>97151</v>
      </c>
      <c r="AI267" s="132">
        <v>121639.4</v>
      </c>
      <c r="AJ267" s="132">
        <v>167004.5</v>
      </c>
      <c r="AK267" s="132">
        <v>223649.5</v>
      </c>
      <c r="AL267" s="132">
        <v>271330.15000000002</v>
      </c>
      <c r="AM267" s="132"/>
      <c r="AN267" s="316"/>
      <c r="AO267" s="316"/>
      <c r="AP267" s="500"/>
      <c r="AQ267" s="129" t="s">
        <v>36</v>
      </c>
      <c r="AR267" s="135">
        <v>185</v>
      </c>
      <c r="AS267" s="135">
        <v>229</v>
      </c>
      <c r="AT267" s="135">
        <v>236</v>
      </c>
      <c r="AU267" s="135">
        <v>245</v>
      </c>
      <c r="AV267" s="135">
        <v>213</v>
      </c>
      <c r="AW267" s="135">
        <v>235</v>
      </c>
      <c r="AX267" s="135">
        <v>274</v>
      </c>
      <c r="AY267" s="135">
        <v>283</v>
      </c>
      <c r="AZ267" s="135">
        <v>314</v>
      </c>
      <c r="BA267" s="135">
        <v>280</v>
      </c>
      <c r="BB267" s="135">
        <v>297</v>
      </c>
      <c r="BC267" s="135">
        <v>312</v>
      </c>
      <c r="BD267" s="135">
        <v>350</v>
      </c>
      <c r="BE267" s="135">
        <v>367</v>
      </c>
      <c r="BF267" s="135">
        <v>366</v>
      </c>
      <c r="BJ267" s="500"/>
      <c r="BK267" s="136" t="s">
        <v>36</v>
      </c>
      <c r="BL267" s="135">
        <v>239</v>
      </c>
      <c r="BM267" s="135">
        <v>285</v>
      </c>
      <c r="BN267" s="135">
        <v>335</v>
      </c>
      <c r="BO267" s="135">
        <v>315</v>
      </c>
      <c r="BP267" s="135">
        <v>339</v>
      </c>
      <c r="BQ267" s="135">
        <v>379</v>
      </c>
      <c r="BR267" s="135">
        <v>460</v>
      </c>
      <c r="BS267" s="135">
        <v>507</v>
      </c>
      <c r="BT267" s="135">
        <v>537</v>
      </c>
      <c r="BU267" s="135">
        <v>493</v>
      </c>
      <c r="BV267" s="135">
        <v>545</v>
      </c>
      <c r="BW267" s="135">
        <v>592</v>
      </c>
      <c r="BX267" s="135">
        <v>650</v>
      </c>
      <c r="BY267" s="135">
        <v>654</v>
      </c>
      <c r="BZ267" s="135">
        <v>635</v>
      </c>
      <c r="CA267" s="551"/>
    </row>
    <row r="268" spans="2:81">
      <c r="C268" s="129"/>
      <c r="D268" s="129"/>
      <c r="E268" s="129"/>
      <c r="S268" s="93"/>
      <c r="U268" s="131"/>
      <c r="W268" s="140" t="s">
        <v>41</v>
      </c>
      <c r="X268" s="143">
        <v>14.676672669237725</v>
      </c>
      <c r="Y268" s="143">
        <v>16.103701272825298</v>
      </c>
      <c r="Z268" s="143">
        <v>16.853932584269664</v>
      </c>
      <c r="AA268" s="143">
        <v>15.443579295598497</v>
      </c>
      <c r="AB268" s="143">
        <v>15.529980540014595</v>
      </c>
      <c r="AC268" s="143">
        <v>13.072748633981687</v>
      </c>
      <c r="AD268" s="143">
        <v>14.433938582545395</v>
      </c>
      <c r="AE268" s="143">
        <v>16.162217256158165</v>
      </c>
      <c r="AF268" s="143">
        <v>18.05736362491076</v>
      </c>
      <c r="AG268" s="143">
        <v>18.614111479069219</v>
      </c>
      <c r="AH268" s="143">
        <v>20.731613989439044</v>
      </c>
      <c r="AI268" s="143">
        <v>21.06110216993174</v>
      </c>
      <c r="AJ268" s="143">
        <f>(AJ261+AJ263+$U$13*AJ262)/CP15*100</f>
        <v>22.109901669627909</v>
      </c>
      <c r="AK268" s="143">
        <f>(AK261+AK263+$U$13*AK262)/CQ15*100</f>
        <v>23.380395475879048</v>
      </c>
      <c r="AL268" s="143">
        <f>(AL261+AL263+$U$13*AL262)/CR15*100</f>
        <v>23.433479550077195</v>
      </c>
      <c r="AM268" s="152"/>
      <c r="AN268" s="316"/>
      <c r="AO268" s="316"/>
      <c r="AP268" s="500"/>
      <c r="AQ268" s="129" t="s">
        <v>150</v>
      </c>
      <c r="AR268" s="132">
        <v>0</v>
      </c>
      <c r="AS268" s="132">
        <v>0</v>
      </c>
      <c r="AT268" s="132">
        <v>0</v>
      </c>
      <c r="AU268" s="132">
        <v>0</v>
      </c>
      <c r="AV268" s="132">
        <v>0</v>
      </c>
      <c r="AW268" s="132">
        <v>0</v>
      </c>
      <c r="AX268" s="132">
        <v>0</v>
      </c>
      <c r="AY268" s="132">
        <v>0</v>
      </c>
      <c r="AZ268" s="132">
        <v>0</v>
      </c>
      <c r="BA268" s="135">
        <v>0</v>
      </c>
      <c r="BB268" s="135">
        <v>0</v>
      </c>
      <c r="BC268" s="135">
        <v>38</v>
      </c>
      <c r="BD268" s="135">
        <v>31</v>
      </c>
      <c r="BE268" s="135">
        <v>31</v>
      </c>
      <c r="BF268" s="135">
        <v>33</v>
      </c>
      <c r="BJ268" s="500"/>
      <c r="BK268" s="129" t="s">
        <v>150</v>
      </c>
      <c r="BL268" s="132">
        <v>0</v>
      </c>
      <c r="BM268" s="132">
        <v>0</v>
      </c>
      <c r="BN268" s="132">
        <v>0</v>
      </c>
      <c r="BO268" s="132">
        <v>0</v>
      </c>
      <c r="BP268" s="132">
        <v>0</v>
      </c>
      <c r="BQ268" s="132">
        <v>0</v>
      </c>
      <c r="BR268" s="132">
        <v>0</v>
      </c>
      <c r="BS268" s="132">
        <v>0</v>
      </c>
      <c r="BT268" s="132">
        <v>0</v>
      </c>
      <c r="BU268" s="135">
        <v>0</v>
      </c>
      <c r="BV268" s="135">
        <v>0</v>
      </c>
      <c r="BW268" s="135">
        <v>70</v>
      </c>
      <c r="BX268" s="135">
        <v>59</v>
      </c>
      <c r="BY268" s="135">
        <v>57</v>
      </c>
      <c r="BZ268" s="135">
        <v>67</v>
      </c>
      <c r="CA268" s="551"/>
      <c r="CC268" s="310" t="s">
        <v>14</v>
      </c>
    </row>
    <row r="269" spans="2:81">
      <c r="C269" s="129"/>
      <c r="D269" s="129"/>
      <c r="E269" s="129"/>
      <c r="S269" s="93"/>
      <c r="U269" s="131"/>
      <c r="W269" s="316"/>
      <c r="X269" s="129"/>
      <c r="Y269" s="129"/>
      <c r="Z269" s="129"/>
      <c r="AA269" s="316"/>
      <c r="AB269" s="316"/>
      <c r="AC269" s="316"/>
      <c r="AD269" s="316"/>
      <c r="AE269" s="316"/>
      <c r="AF269" s="316"/>
      <c r="AG269" s="316"/>
      <c r="AH269" s="316"/>
      <c r="AI269" s="316"/>
      <c r="AJ269" s="316"/>
      <c r="AK269" s="261"/>
      <c r="AL269" s="316"/>
      <c r="AM269" s="316"/>
      <c r="AN269" s="316"/>
      <c r="AO269" s="316"/>
      <c r="AP269" s="500"/>
      <c r="AQ269" s="129" t="s">
        <v>37</v>
      </c>
      <c r="AR269" s="135">
        <v>20</v>
      </c>
      <c r="AS269" s="135">
        <v>19</v>
      </c>
      <c r="AT269" s="135">
        <v>15</v>
      </c>
      <c r="AU269" s="135">
        <v>25</v>
      </c>
      <c r="AV269" s="135">
        <v>33</v>
      </c>
      <c r="AW269" s="135">
        <v>36</v>
      </c>
      <c r="AX269" s="135">
        <v>22</v>
      </c>
      <c r="AY269" s="135">
        <v>35</v>
      </c>
      <c r="AZ269" s="135">
        <v>36</v>
      </c>
      <c r="BA269" s="135">
        <v>30</v>
      </c>
      <c r="BB269" s="135">
        <v>33</v>
      </c>
      <c r="BC269" s="135">
        <v>34</v>
      </c>
      <c r="BD269" s="135">
        <v>48</v>
      </c>
      <c r="BE269" s="135">
        <v>46</v>
      </c>
      <c r="BF269" s="135">
        <v>49</v>
      </c>
      <c r="BJ269" s="500"/>
      <c r="BK269" s="136" t="s">
        <v>37</v>
      </c>
      <c r="BL269" s="135">
        <v>28</v>
      </c>
      <c r="BM269" s="135">
        <v>22</v>
      </c>
      <c r="BN269" s="135">
        <v>23</v>
      </c>
      <c r="BO269" s="135">
        <v>26</v>
      </c>
      <c r="BP269" s="135">
        <v>34</v>
      </c>
      <c r="BQ269" s="135">
        <v>37</v>
      </c>
      <c r="BR269" s="135">
        <v>45</v>
      </c>
      <c r="BS269" s="135">
        <v>48</v>
      </c>
      <c r="BT269" s="135">
        <v>42</v>
      </c>
      <c r="BU269" s="135">
        <v>50</v>
      </c>
      <c r="BV269" s="135">
        <v>53</v>
      </c>
      <c r="BW269" s="135">
        <v>52</v>
      </c>
      <c r="BX269" s="135">
        <v>68</v>
      </c>
      <c r="BY269" s="135">
        <v>65</v>
      </c>
      <c r="BZ269" s="135">
        <v>74</v>
      </c>
      <c r="CA269" s="551"/>
      <c r="CC269" s="310" t="s">
        <v>14</v>
      </c>
    </row>
    <row r="270" spans="2:81" ht="18" customHeight="1">
      <c r="C270" s="129"/>
      <c r="D270" s="129"/>
      <c r="E270" s="129"/>
      <c r="S270" s="93"/>
      <c r="T270" s="126"/>
      <c r="U270" s="131"/>
      <c r="W270" s="316"/>
      <c r="X270" s="129"/>
      <c r="Y270" s="129"/>
      <c r="Z270" s="129"/>
      <c r="AA270" s="316"/>
      <c r="AB270" s="316"/>
      <c r="AC270" s="316"/>
      <c r="AD270" s="316"/>
      <c r="AE270" s="316"/>
      <c r="AF270" s="316"/>
      <c r="AG270" s="316"/>
      <c r="AH270" s="316"/>
      <c r="AI270" s="316"/>
      <c r="AJ270" s="316"/>
      <c r="AK270" s="261"/>
      <c r="AL270" s="316"/>
      <c r="AM270" s="316"/>
      <c r="AN270" s="316"/>
      <c r="AO270" s="316"/>
      <c r="AP270" s="501"/>
      <c r="AQ270" s="140" t="s">
        <v>38</v>
      </c>
      <c r="AR270" s="138">
        <v>29</v>
      </c>
      <c r="AS270" s="138">
        <v>51</v>
      </c>
      <c r="AT270" s="139">
        <v>49</v>
      </c>
      <c r="AU270" s="138">
        <v>54</v>
      </c>
      <c r="AV270" s="138">
        <v>70</v>
      </c>
      <c r="AW270" s="139">
        <v>114</v>
      </c>
      <c r="AX270" s="139">
        <v>88</v>
      </c>
      <c r="AY270" s="139">
        <v>201</v>
      </c>
      <c r="AZ270" s="139">
        <v>137</v>
      </c>
      <c r="BA270" s="139">
        <v>106</v>
      </c>
      <c r="BB270" s="139">
        <v>119</v>
      </c>
      <c r="BC270" s="139">
        <v>127</v>
      </c>
      <c r="BD270" s="139">
        <v>104</v>
      </c>
      <c r="BE270" s="139">
        <v>92</v>
      </c>
      <c r="BF270" s="139">
        <v>73</v>
      </c>
      <c r="BJ270" s="501"/>
      <c r="BK270" s="137" t="s">
        <v>38</v>
      </c>
      <c r="BL270" s="138">
        <v>28</v>
      </c>
      <c r="BM270" s="138">
        <v>52</v>
      </c>
      <c r="BN270" s="139">
        <v>59</v>
      </c>
      <c r="BO270" s="138">
        <v>76</v>
      </c>
      <c r="BP270" s="138">
        <v>103</v>
      </c>
      <c r="BQ270" s="139">
        <v>147</v>
      </c>
      <c r="BR270" s="139">
        <v>124</v>
      </c>
      <c r="BS270" s="139">
        <v>281</v>
      </c>
      <c r="BT270" s="139">
        <v>195</v>
      </c>
      <c r="BU270" s="139">
        <v>163</v>
      </c>
      <c r="BV270" s="139">
        <v>200</v>
      </c>
      <c r="BW270" s="139">
        <v>201</v>
      </c>
      <c r="BX270" s="139">
        <v>181</v>
      </c>
      <c r="BY270" s="139">
        <v>138</v>
      </c>
      <c r="BZ270" s="139">
        <v>125</v>
      </c>
      <c r="CA270" s="551"/>
    </row>
    <row r="271" spans="2:81" ht="18" customHeight="1">
      <c r="C271" s="129"/>
      <c r="D271" s="129"/>
      <c r="E271" s="129"/>
      <c r="S271" s="93"/>
      <c r="T271" s="126"/>
      <c r="U271" s="131"/>
      <c r="W271" s="316"/>
      <c r="X271" s="129"/>
      <c r="Y271" s="129"/>
      <c r="Z271" s="129"/>
      <c r="AA271" s="316"/>
      <c r="AB271" s="316"/>
      <c r="AC271" s="316"/>
      <c r="AD271" s="316"/>
      <c r="AE271" s="316"/>
      <c r="AF271" s="316"/>
      <c r="AG271" s="316"/>
      <c r="AH271" s="316"/>
      <c r="AI271" s="316"/>
      <c r="AJ271" s="316"/>
      <c r="AK271" s="261"/>
      <c r="AL271" s="316"/>
      <c r="AM271" s="316"/>
      <c r="AN271" s="316"/>
      <c r="AO271" s="316"/>
      <c r="AP271" s="502" t="s">
        <v>101</v>
      </c>
      <c r="AQ271" s="368" t="s">
        <v>33</v>
      </c>
      <c r="AR271" s="134">
        <v>313</v>
      </c>
      <c r="AS271" s="134">
        <v>295</v>
      </c>
      <c r="AT271" s="134">
        <v>367</v>
      </c>
      <c r="AU271" s="134">
        <v>362</v>
      </c>
      <c r="AV271" s="134">
        <v>386</v>
      </c>
      <c r="AW271" s="134">
        <v>638</v>
      </c>
      <c r="AX271" s="134">
        <v>434</v>
      </c>
      <c r="AY271" s="134">
        <v>299</v>
      </c>
      <c r="AZ271" s="134">
        <v>229</v>
      </c>
      <c r="BA271" s="134">
        <v>203</v>
      </c>
      <c r="BB271" s="134">
        <v>195</v>
      </c>
      <c r="BC271" s="135">
        <v>106</v>
      </c>
      <c r="BD271" s="135">
        <v>136</v>
      </c>
      <c r="BE271" s="135">
        <v>163</v>
      </c>
      <c r="BF271" s="135">
        <v>269</v>
      </c>
      <c r="BH271" s="310" t="s">
        <v>14</v>
      </c>
      <c r="BJ271" s="502" t="s">
        <v>70</v>
      </c>
      <c r="BK271" s="133" t="s">
        <v>33</v>
      </c>
      <c r="BL271" s="134">
        <v>1872</v>
      </c>
      <c r="BM271" s="134">
        <v>1953</v>
      </c>
      <c r="BN271" s="134">
        <v>1977</v>
      </c>
      <c r="BO271" s="134">
        <v>2027</v>
      </c>
      <c r="BP271" s="134">
        <v>2281</v>
      </c>
      <c r="BQ271" s="134">
        <v>2759</v>
      </c>
      <c r="BR271" s="134">
        <v>1681</v>
      </c>
      <c r="BS271" s="134">
        <v>1371</v>
      </c>
      <c r="BT271" s="134">
        <v>1249</v>
      </c>
      <c r="BU271" s="134">
        <v>1160</v>
      </c>
      <c r="BV271" s="134">
        <v>1154</v>
      </c>
      <c r="BW271" s="134">
        <v>1325</v>
      </c>
      <c r="BX271" s="134">
        <v>1430</v>
      </c>
      <c r="BY271" s="134">
        <v>1419</v>
      </c>
      <c r="BZ271" s="134">
        <v>1426</v>
      </c>
      <c r="CA271" s="551"/>
    </row>
    <row r="272" spans="2:81">
      <c r="C272" s="129"/>
      <c r="D272" s="129"/>
      <c r="E272" s="129"/>
      <c r="S272" s="93"/>
      <c r="T272" s="126"/>
      <c r="U272" s="131"/>
      <c r="W272" s="316"/>
      <c r="X272" s="129"/>
      <c r="Y272" s="129"/>
      <c r="Z272" s="129"/>
      <c r="AA272" s="316"/>
      <c r="AB272" s="316"/>
      <c r="AC272" s="316"/>
      <c r="AD272" s="316"/>
      <c r="AE272" s="316"/>
      <c r="AF272" s="316"/>
      <c r="AG272" s="316"/>
      <c r="AH272" s="316"/>
      <c r="AI272" s="316"/>
      <c r="AJ272" s="316"/>
      <c r="AK272" s="261"/>
      <c r="AL272" s="316"/>
      <c r="AM272" s="316"/>
      <c r="AN272" s="316"/>
      <c r="AO272" s="316"/>
      <c r="AP272" s="500"/>
      <c r="AQ272" s="129" t="s">
        <v>9</v>
      </c>
      <c r="AR272" s="135">
        <v>314</v>
      </c>
      <c r="AS272" s="135">
        <v>279</v>
      </c>
      <c r="AT272" s="135">
        <v>259</v>
      </c>
      <c r="AU272" s="135">
        <v>281</v>
      </c>
      <c r="AV272" s="135">
        <v>329</v>
      </c>
      <c r="AW272" s="135">
        <v>475</v>
      </c>
      <c r="AX272" s="135">
        <v>400</v>
      </c>
      <c r="AY272" s="135">
        <v>357</v>
      </c>
      <c r="AZ272" s="135">
        <v>282</v>
      </c>
      <c r="BA272" s="135">
        <v>213</v>
      </c>
      <c r="BB272" s="135">
        <v>203</v>
      </c>
      <c r="BC272" s="135">
        <v>151</v>
      </c>
      <c r="BD272" s="135">
        <v>147</v>
      </c>
      <c r="BE272" s="135">
        <v>171</v>
      </c>
      <c r="BF272" s="135">
        <v>240</v>
      </c>
      <c r="BJ272" s="500"/>
      <c r="BK272" s="136" t="s">
        <v>9</v>
      </c>
      <c r="BL272" s="135">
        <v>1491</v>
      </c>
      <c r="BM272" s="135">
        <v>1385</v>
      </c>
      <c r="BN272" s="135">
        <v>1361</v>
      </c>
      <c r="BO272" s="135">
        <v>1269</v>
      </c>
      <c r="BP272" s="135">
        <v>1440</v>
      </c>
      <c r="BQ272" s="135">
        <v>1751</v>
      </c>
      <c r="BR272" s="135">
        <v>1305</v>
      </c>
      <c r="BS272" s="135">
        <v>1178</v>
      </c>
      <c r="BT272" s="135">
        <v>1057</v>
      </c>
      <c r="BU272" s="135">
        <v>919</v>
      </c>
      <c r="BV272" s="135">
        <v>940</v>
      </c>
      <c r="BW272" s="135">
        <v>1049</v>
      </c>
      <c r="BX272" s="135">
        <v>1076</v>
      </c>
      <c r="BY272" s="135">
        <v>1091</v>
      </c>
      <c r="BZ272" s="135">
        <v>1080</v>
      </c>
      <c r="CA272" s="551"/>
      <c r="CB272" s="310" t="s">
        <v>14</v>
      </c>
    </row>
    <row r="273" spans="2:79">
      <c r="C273" s="129"/>
      <c r="D273" s="129"/>
      <c r="E273" s="129"/>
      <c r="S273" s="93"/>
      <c r="T273" s="131"/>
      <c r="U273" s="131"/>
      <c r="W273" s="316"/>
      <c r="X273" s="129"/>
      <c r="Y273" s="129"/>
      <c r="Z273" s="129"/>
      <c r="AA273" s="316"/>
      <c r="AB273" s="316"/>
      <c r="AC273" s="316"/>
      <c r="AD273" s="316"/>
      <c r="AE273" s="316"/>
      <c r="AF273" s="316"/>
      <c r="AG273" s="316"/>
      <c r="AH273" s="316"/>
      <c r="AI273" s="316"/>
      <c r="AJ273" s="316"/>
      <c r="AK273" s="261"/>
      <c r="AL273" s="316"/>
      <c r="AM273" s="316"/>
      <c r="AN273" s="316"/>
      <c r="AO273" s="316"/>
      <c r="AP273" s="500"/>
      <c r="AQ273" s="129" t="s">
        <v>34</v>
      </c>
      <c r="AR273" s="135">
        <v>276</v>
      </c>
      <c r="AS273" s="135">
        <v>235</v>
      </c>
      <c r="AT273" s="135">
        <v>240</v>
      </c>
      <c r="AU273" s="135">
        <v>237</v>
      </c>
      <c r="AV273" s="135">
        <v>284</v>
      </c>
      <c r="AW273" s="135">
        <v>336</v>
      </c>
      <c r="AX273" s="135">
        <v>363</v>
      </c>
      <c r="AY273" s="135">
        <v>347</v>
      </c>
      <c r="AZ273" s="135">
        <v>293</v>
      </c>
      <c r="BA273" s="135">
        <v>214</v>
      </c>
      <c r="BB273" s="135">
        <v>197</v>
      </c>
      <c r="BC273" s="135">
        <v>166</v>
      </c>
      <c r="BD273" s="135">
        <v>148</v>
      </c>
      <c r="BE273" s="135">
        <v>161</v>
      </c>
      <c r="BF273" s="135">
        <v>194</v>
      </c>
      <c r="BJ273" s="500"/>
      <c r="BK273" s="136" t="s">
        <v>34</v>
      </c>
      <c r="BL273" s="135">
        <v>1384</v>
      </c>
      <c r="BM273" s="135">
        <v>1019</v>
      </c>
      <c r="BN273" s="135">
        <v>1047</v>
      </c>
      <c r="BO273" s="135">
        <v>935</v>
      </c>
      <c r="BP273" s="135">
        <v>1030</v>
      </c>
      <c r="BQ273" s="135">
        <v>1145</v>
      </c>
      <c r="BR273" s="135">
        <v>1068</v>
      </c>
      <c r="BS273" s="135">
        <v>995</v>
      </c>
      <c r="BT273" s="135">
        <v>920</v>
      </c>
      <c r="BU273" s="135">
        <v>785</v>
      </c>
      <c r="BV273" s="135">
        <v>772</v>
      </c>
      <c r="BW273" s="135">
        <v>760</v>
      </c>
      <c r="BX273" s="135">
        <v>940</v>
      </c>
      <c r="BY273" s="135">
        <v>964</v>
      </c>
      <c r="BZ273" s="135">
        <v>897</v>
      </c>
      <c r="CA273" s="551"/>
    </row>
    <row r="274" spans="2:79">
      <c r="C274" s="129"/>
      <c r="D274" s="129"/>
      <c r="E274" s="129"/>
      <c r="S274" s="93"/>
      <c r="T274" s="131"/>
      <c r="U274" s="131"/>
      <c r="W274" s="316"/>
      <c r="X274" s="129"/>
      <c r="Y274" s="129"/>
      <c r="Z274" s="129"/>
      <c r="AA274" s="316"/>
      <c r="AB274" s="316"/>
      <c r="AC274" s="316"/>
      <c r="AD274" s="316"/>
      <c r="AE274" s="316"/>
      <c r="AF274" s="316"/>
      <c r="AG274" s="316"/>
      <c r="AH274" s="316"/>
      <c r="AI274" s="316"/>
      <c r="AJ274" s="316"/>
      <c r="AK274" s="261"/>
      <c r="AL274" s="316"/>
      <c r="AM274" s="316"/>
      <c r="AN274" s="316"/>
      <c r="AO274" s="316"/>
      <c r="AP274" s="500"/>
      <c r="AQ274" s="129" t="s">
        <v>36</v>
      </c>
      <c r="AR274" s="135">
        <v>102</v>
      </c>
      <c r="AS274" s="135">
        <v>116</v>
      </c>
      <c r="AT274" s="135">
        <v>134</v>
      </c>
      <c r="AU274" s="135">
        <v>112</v>
      </c>
      <c r="AV274" s="135">
        <v>138</v>
      </c>
      <c r="AW274" s="135">
        <v>157</v>
      </c>
      <c r="AX274" s="135">
        <v>201</v>
      </c>
      <c r="AY274" s="135">
        <v>225</v>
      </c>
      <c r="AZ274" s="135">
        <v>227</v>
      </c>
      <c r="BA274" s="135">
        <v>197</v>
      </c>
      <c r="BB274" s="135">
        <v>198</v>
      </c>
      <c r="BC274" s="135">
        <v>207</v>
      </c>
      <c r="BD274" s="135">
        <v>185</v>
      </c>
      <c r="BE274" s="135">
        <v>165</v>
      </c>
      <c r="BF274" s="135">
        <v>164</v>
      </c>
      <c r="BJ274" s="500"/>
      <c r="BK274" s="136" t="s">
        <v>36</v>
      </c>
      <c r="BL274" s="135">
        <v>348</v>
      </c>
      <c r="BM274" s="135">
        <v>400</v>
      </c>
      <c r="BN274" s="135">
        <v>424</v>
      </c>
      <c r="BO274" s="135">
        <v>371</v>
      </c>
      <c r="BP274" s="135">
        <v>392</v>
      </c>
      <c r="BQ274" s="135">
        <v>409</v>
      </c>
      <c r="BR274" s="135">
        <v>486</v>
      </c>
      <c r="BS274" s="135">
        <v>501</v>
      </c>
      <c r="BT274" s="135">
        <v>516</v>
      </c>
      <c r="BU274" s="135">
        <v>488</v>
      </c>
      <c r="BV274" s="135">
        <v>492</v>
      </c>
      <c r="BW274" s="135">
        <v>521</v>
      </c>
      <c r="BX274" s="135">
        <v>558</v>
      </c>
      <c r="BY274" s="135">
        <v>593</v>
      </c>
      <c r="BZ274" s="135">
        <v>616</v>
      </c>
      <c r="CA274" s="551"/>
    </row>
    <row r="275" spans="2:79">
      <c r="C275" s="129"/>
      <c r="D275" s="129"/>
      <c r="E275" s="129"/>
      <c r="S275" s="93"/>
      <c r="T275" s="131"/>
      <c r="U275" s="131"/>
      <c r="W275" s="316"/>
      <c r="X275" s="129"/>
      <c r="Y275" s="129"/>
      <c r="Z275" s="129"/>
      <c r="AA275" s="316"/>
      <c r="AB275" s="316"/>
      <c r="AC275" s="316"/>
      <c r="AD275" s="316"/>
      <c r="AE275" s="316"/>
      <c r="AF275" s="316"/>
      <c r="AG275" s="316"/>
      <c r="AH275" s="316"/>
      <c r="AI275" s="316"/>
      <c r="AJ275" s="316"/>
      <c r="AK275" s="261"/>
      <c r="AL275" s="316"/>
      <c r="AM275" s="316"/>
      <c r="AN275" s="316"/>
      <c r="AO275" s="316"/>
      <c r="AP275" s="500"/>
      <c r="AQ275" s="129" t="s">
        <v>150</v>
      </c>
      <c r="AR275" s="132">
        <v>0</v>
      </c>
      <c r="AS275" s="132">
        <v>0</v>
      </c>
      <c r="AT275" s="132">
        <v>0</v>
      </c>
      <c r="AU275" s="132">
        <v>0</v>
      </c>
      <c r="AV275" s="132">
        <v>0</v>
      </c>
      <c r="AW275" s="132">
        <v>0</v>
      </c>
      <c r="AX275" s="132">
        <v>0</v>
      </c>
      <c r="AY275" s="132">
        <v>0</v>
      </c>
      <c r="AZ275" s="132">
        <v>0</v>
      </c>
      <c r="BA275" s="135">
        <v>0</v>
      </c>
      <c r="BB275" s="135">
        <v>0</v>
      </c>
      <c r="BC275" s="135">
        <v>24</v>
      </c>
      <c r="BD275" s="135">
        <v>17</v>
      </c>
      <c r="BE275" s="135">
        <v>10</v>
      </c>
      <c r="BF275" s="135">
        <v>14</v>
      </c>
      <c r="BJ275" s="500"/>
      <c r="BK275" s="129" t="s">
        <v>150</v>
      </c>
      <c r="BL275" s="132">
        <v>0</v>
      </c>
      <c r="BM275" s="132">
        <v>0</v>
      </c>
      <c r="BN275" s="132">
        <v>0</v>
      </c>
      <c r="BO275" s="132">
        <v>0</v>
      </c>
      <c r="BP275" s="132">
        <v>0</v>
      </c>
      <c r="BQ275" s="132">
        <v>0</v>
      </c>
      <c r="BR275" s="132">
        <v>0</v>
      </c>
      <c r="BS275" s="132">
        <v>0</v>
      </c>
      <c r="BT275" s="132">
        <v>0</v>
      </c>
      <c r="BU275" s="135">
        <v>0</v>
      </c>
      <c r="BV275" s="135">
        <v>0</v>
      </c>
      <c r="BW275" s="135">
        <v>63</v>
      </c>
      <c r="BX275" s="135">
        <v>51</v>
      </c>
      <c r="BY275" s="135">
        <v>50</v>
      </c>
      <c r="BZ275" s="135">
        <v>63</v>
      </c>
      <c r="CA275" s="551"/>
    </row>
    <row r="276" spans="2:79" ht="18" customHeight="1">
      <c r="C276" s="129"/>
      <c r="D276" s="129"/>
      <c r="E276" s="129"/>
      <c r="S276" s="93"/>
      <c r="T276" s="131"/>
      <c r="U276" s="131"/>
      <c r="W276" s="316"/>
      <c r="X276" s="129"/>
      <c r="Y276" s="129"/>
      <c r="Z276" s="129"/>
      <c r="AA276" s="316"/>
      <c r="AB276" s="316"/>
      <c r="AC276" s="316"/>
      <c r="AD276" s="316"/>
      <c r="AE276" s="316"/>
      <c r="AF276" s="316"/>
      <c r="AG276" s="316"/>
      <c r="AH276" s="316"/>
      <c r="AI276" s="316"/>
      <c r="AJ276" s="316"/>
      <c r="AK276" s="261"/>
      <c r="AL276" s="316"/>
      <c r="AM276" s="316"/>
      <c r="AN276" s="316"/>
      <c r="AO276" s="316"/>
      <c r="AP276" s="500"/>
      <c r="AQ276" s="129" t="s">
        <v>37</v>
      </c>
      <c r="AR276" s="135">
        <v>14</v>
      </c>
      <c r="AS276" s="135">
        <v>8</v>
      </c>
      <c r="AT276" s="135">
        <v>13</v>
      </c>
      <c r="AU276" s="135">
        <v>9</v>
      </c>
      <c r="AV276" s="135">
        <v>10</v>
      </c>
      <c r="AW276" s="135">
        <v>7</v>
      </c>
      <c r="AX276" s="135">
        <v>25</v>
      </c>
      <c r="AY276" s="135">
        <v>21</v>
      </c>
      <c r="AZ276" s="135">
        <v>15</v>
      </c>
      <c r="BA276" s="135">
        <v>27</v>
      </c>
      <c r="BB276" s="135">
        <v>18</v>
      </c>
      <c r="BC276" s="135">
        <v>16</v>
      </c>
      <c r="BD276" s="135">
        <v>22</v>
      </c>
      <c r="BE276" s="135">
        <v>14</v>
      </c>
      <c r="BF276" s="135">
        <v>24</v>
      </c>
      <c r="BJ276" s="500"/>
      <c r="BK276" s="136" t="s">
        <v>37</v>
      </c>
      <c r="BL276" s="135">
        <v>32</v>
      </c>
      <c r="BM276" s="135">
        <v>30</v>
      </c>
      <c r="BN276" s="135">
        <v>39</v>
      </c>
      <c r="BO276" s="135">
        <v>35</v>
      </c>
      <c r="BP276" s="135">
        <v>45</v>
      </c>
      <c r="BQ276" s="135">
        <v>43</v>
      </c>
      <c r="BR276" s="135">
        <v>52</v>
      </c>
      <c r="BS276" s="135">
        <v>55</v>
      </c>
      <c r="BT276" s="135">
        <v>41</v>
      </c>
      <c r="BU276" s="135">
        <v>52</v>
      </c>
      <c r="BV276" s="135">
        <v>40</v>
      </c>
      <c r="BW276" s="135">
        <v>40</v>
      </c>
      <c r="BX276" s="135">
        <v>59</v>
      </c>
      <c r="BY276" s="135">
        <v>46</v>
      </c>
      <c r="BZ276" s="135">
        <v>58</v>
      </c>
      <c r="CA276" s="551"/>
    </row>
    <row r="277" spans="2:79">
      <c r="C277" s="129"/>
      <c r="D277" s="129"/>
      <c r="E277" s="129"/>
      <c r="S277" s="93"/>
      <c r="T277" s="131"/>
      <c r="U277" s="131"/>
      <c r="W277" s="316"/>
      <c r="X277" s="129"/>
      <c r="Y277" s="129"/>
      <c r="Z277" s="129"/>
      <c r="AA277" s="316"/>
      <c r="AB277" s="316"/>
      <c r="AC277" s="316"/>
      <c r="AD277" s="316"/>
      <c r="AE277" s="316"/>
      <c r="AF277" s="316"/>
      <c r="AG277" s="316"/>
      <c r="AH277" s="316"/>
      <c r="AI277" s="316"/>
      <c r="AJ277" s="316"/>
      <c r="AK277" s="261"/>
      <c r="AL277" s="316"/>
      <c r="AM277" s="316"/>
      <c r="AN277" s="316"/>
      <c r="AO277" s="316"/>
      <c r="AP277" s="501"/>
      <c r="AQ277" s="140" t="s">
        <v>38</v>
      </c>
      <c r="AR277" s="138">
        <v>9</v>
      </c>
      <c r="AS277" s="138">
        <v>16</v>
      </c>
      <c r="AT277" s="139">
        <v>14</v>
      </c>
      <c r="AU277" s="138">
        <v>22</v>
      </c>
      <c r="AV277" s="138">
        <v>35</v>
      </c>
      <c r="AW277" s="139">
        <v>45</v>
      </c>
      <c r="AX277" s="139">
        <v>42</v>
      </c>
      <c r="AY277" s="139">
        <v>97</v>
      </c>
      <c r="AZ277" s="139">
        <v>65</v>
      </c>
      <c r="BA277" s="139">
        <v>48</v>
      </c>
      <c r="BB277" s="139">
        <v>65</v>
      </c>
      <c r="BC277" s="139">
        <v>49</v>
      </c>
      <c r="BD277" s="139">
        <v>57</v>
      </c>
      <c r="BE277" s="139">
        <v>42</v>
      </c>
      <c r="BF277" s="139">
        <v>39</v>
      </c>
      <c r="BJ277" s="501"/>
      <c r="BK277" s="137" t="s">
        <v>38</v>
      </c>
      <c r="BL277" s="138">
        <v>45</v>
      </c>
      <c r="BM277" s="138">
        <v>80</v>
      </c>
      <c r="BN277" s="139">
        <v>72</v>
      </c>
      <c r="BO277" s="138">
        <v>91</v>
      </c>
      <c r="BP277" s="138">
        <v>111</v>
      </c>
      <c r="BQ277" s="139">
        <v>146</v>
      </c>
      <c r="BR277" s="139">
        <v>109</v>
      </c>
      <c r="BS277" s="139">
        <v>275</v>
      </c>
      <c r="BT277" s="139">
        <v>203</v>
      </c>
      <c r="BU277" s="139">
        <v>158</v>
      </c>
      <c r="BV277" s="139">
        <v>180</v>
      </c>
      <c r="BW277" s="139">
        <v>177</v>
      </c>
      <c r="BX277" s="139">
        <v>153</v>
      </c>
      <c r="BY277" s="139">
        <v>130</v>
      </c>
      <c r="BZ277" s="139">
        <v>123</v>
      </c>
      <c r="CA277" s="551"/>
    </row>
    <row r="278" spans="2:79">
      <c r="C278" s="261"/>
      <c r="D278" s="261" t="s">
        <v>14</v>
      </c>
      <c r="E278" s="261"/>
      <c r="S278" s="93"/>
      <c r="T278" s="131"/>
      <c r="U278" s="131"/>
      <c r="W278" s="316"/>
      <c r="X278" s="261"/>
      <c r="Y278" s="261"/>
      <c r="Z278" s="261"/>
      <c r="AA278" s="316"/>
      <c r="AB278" s="316"/>
      <c r="AC278" s="316"/>
      <c r="AD278" s="316"/>
      <c r="AE278" s="316"/>
      <c r="AF278" s="316"/>
      <c r="AG278" s="316"/>
      <c r="AH278" s="316"/>
      <c r="AI278" s="316"/>
      <c r="AJ278" s="316"/>
      <c r="AK278" s="261"/>
      <c r="AL278" s="316"/>
      <c r="AM278" s="316"/>
      <c r="AN278" s="316"/>
      <c r="AO278" s="316"/>
      <c r="AP278" s="184"/>
      <c r="AR278" s="316"/>
      <c r="AS278" s="316"/>
      <c r="AT278" s="316"/>
      <c r="BB278" s="262"/>
      <c r="BK278" s="316"/>
      <c r="BL278" s="316"/>
      <c r="BM278" s="316"/>
      <c r="BN278" s="316"/>
      <c r="BO278" s="316"/>
      <c r="BP278" s="316"/>
      <c r="BQ278" s="316"/>
      <c r="BR278" s="316"/>
      <c r="BS278" s="316"/>
      <c r="BT278" s="316"/>
      <c r="BU278" s="316"/>
      <c r="BV278" s="316"/>
      <c r="BW278" s="316"/>
      <c r="BX278" s="316"/>
      <c r="BY278" s="261"/>
      <c r="BZ278" s="261"/>
      <c r="CA278" s="551"/>
    </row>
    <row r="279" spans="2:79">
      <c r="B279" s="124" t="s">
        <v>32</v>
      </c>
      <c r="C279" s="125" t="s">
        <v>124</v>
      </c>
      <c r="D279" s="125" t="s">
        <v>123</v>
      </c>
      <c r="E279" s="125" t="s">
        <v>122</v>
      </c>
      <c r="F279" s="124" t="s">
        <v>49</v>
      </c>
      <c r="G279" s="124" t="s">
        <v>48</v>
      </c>
      <c r="H279" s="124" t="s">
        <v>47</v>
      </c>
      <c r="I279" s="124" t="s">
        <v>46</v>
      </c>
      <c r="J279" s="124" t="s">
        <v>45</v>
      </c>
      <c r="K279" s="124" t="s">
        <v>44</v>
      </c>
      <c r="L279" s="124" t="s">
        <v>43</v>
      </c>
      <c r="M279" s="124" t="s">
        <v>96</v>
      </c>
      <c r="N279" s="124" t="s">
        <v>69</v>
      </c>
      <c r="O279" s="124" t="s">
        <v>77</v>
      </c>
      <c r="P279" s="124" t="s">
        <v>149</v>
      </c>
      <c r="Q279" s="124" t="str">
        <f>Q256</f>
        <v>2018-19</v>
      </c>
      <c r="R279" s="126"/>
      <c r="S279" s="87" t="s">
        <v>112</v>
      </c>
      <c r="T279" s="131"/>
      <c r="U279" s="131"/>
      <c r="W279" s="128" t="s">
        <v>32</v>
      </c>
      <c r="X279" s="128" t="s">
        <v>124</v>
      </c>
      <c r="Y279" s="128" t="s">
        <v>123</v>
      </c>
      <c r="Z279" s="128" t="s">
        <v>122</v>
      </c>
      <c r="AA279" s="128" t="s">
        <v>49</v>
      </c>
      <c r="AB279" s="128" t="s">
        <v>48</v>
      </c>
      <c r="AC279" s="128" t="s">
        <v>47</v>
      </c>
      <c r="AD279" s="128" t="s">
        <v>46</v>
      </c>
      <c r="AE279" s="128" t="s">
        <v>45</v>
      </c>
      <c r="AF279" s="128" t="s">
        <v>44</v>
      </c>
      <c r="AG279" s="128" t="s">
        <v>43</v>
      </c>
      <c r="AH279" s="128" t="s">
        <v>96</v>
      </c>
      <c r="AI279" s="128" t="s">
        <v>69</v>
      </c>
      <c r="AJ279" s="128" t="s">
        <v>77</v>
      </c>
      <c r="AK279" s="128" t="s">
        <v>149</v>
      </c>
      <c r="AL279" s="128" t="str">
        <f>AL256</f>
        <v>2018-19</v>
      </c>
      <c r="AM279" s="125"/>
      <c r="AN279" s="316"/>
      <c r="AO279" s="316"/>
      <c r="AP279" s="184"/>
      <c r="AQ279" s="125" t="s">
        <v>32</v>
      </c>
      <c r="AR279" s="125" t="s">
        <v>124</v>
      </c>
      <c r="AS279" s="125" t="s">
        <v>123</v>
      </c>
      <c r="AT279" s="125" t="s">
        <v>122</v>
      </c>
      <c r="AU279" s="125" t="s">
        <v>49</v>
      </c>
      <c r="AV279" s="125" t="s">
        <v>48</v>
      </c>
      <c r="AW279" s="125" t="s">
        <v>47</v>
      </c>
      <c r="AX279" s="125" t="s">
        <v>46</v>
      </c>
      <c r="AY279" s="125" t="s">
        <v>45</v>
      </c>
      <c r="AZ279" s="125" t="s">
        <v>44</v>
      </c>
      <c r="BA279" s="125" t="s">
        <v>43</v>
      </c>
      <c r="BB279" s="125" t="s">
        <v>96</v>
      </c>
      <c r="BC279" s="128" t="s">
        <v>69</v>
      </c>
      <c r="BD279" s="128" t="s">
        <v>77</v>
      </c>
      <c r="BE279" s="128" t="s">
        <v>149</v>
      </c>
      <c r="BF279" s="128" t="str">
        <f>BF256</f>
        <v>2018-19</v>
      </c>
      <c r="BK279" s="125" t="s">
        <v>32</v>
      </c>
      <c r="BL279" s="125" t="s">
        <v>124</v>
      </c>
      <c r="BM279" s="125" t="s">
        <v>123</v>
      </c>
      <c r="BN279" s="125" t="s">
        <v>122</v>
      </c>
      <c r="BO279" s="125" t="s">
        <v>49</v>
      </c>
      <c r="BP279" s="125" t="s">
        <v>48</v>
      </c>
      <c r="BQ279" s="125" t="s">
        <v>47</v>
      </c>
      <c r="BR279" s="125" t="s">
        <v>46</v>
      </c>
      <c r="BS279" s="125" t="s">
        <v>45</v>
      </c>
      <c r="BT279" s="125" t="s">
        <v>44</v>
      </c>
      <c r="BU279" s="125" t="s">
        <v>43</v>
      </c>
      <c r="BV279" s="125" t="s">
        <v>96</v>
      </c>
      <c r="BW279" s="125" t="s">
        <v>69</v>
      </c>
      <c r="BX279" s="125" t="s">
        <v>77</v>
      </c>
      <c r="BY279" s="125" t="s">
        <v>149</v>
      </c>
      <c r="BZ279" s="125" t="str">
        <f>BZ3</f>
        <v>2018-19</v>
      </c>
      <c r="CA279" s="551"/>
    </row>
    <row r="280" spans="2:79" ht="18" customHeight="1">
      <c r="B280" s="129" t="s">
        <v>33</v>
      </c>
      <c r="C280" s="130">
        <f t="shared" ref="C280:Q282" si="67">X280+AR280*$U$6+AR287*$U$8+AR294*$U$10</f>
        <v>3518</v>
      </c>
      <c r="D280" s="130">
        <f t="shared" si="67"/>
        <v>3960.7999999999997</v>
      </c>
      <c r="E280" s="130">
        <f t="shared" si="67"/>
        <v>4014.6</v>
      </c>
      <c r="F280" s="130">
        <f t="shared" si="67"/>
        <v>4213.8</v>
      </c>
      <c r="G280" s="130">
        <f t="shared" si="67"/>
        <v>4546.2</v>
      </c>
      <c r="H280" s="130">
        <f t="shared" si="67"/>
        <v>5383.8</v>
      </c>
      <c r="I280" s="130">
        <f t="shared" si="67"/>
        <v>3723.2000000000003</v>
      </c>
      <c r="J280" s="130">
        <f t="shared" si="67"/>
        <v>3655.2</v>
      </c>
      <c r="K280" s="130">
        <f t="shared" si="67"/>
        <v>3478.8</v>
      </c>
      <c r="L280" s="130">
        <f t="shared" si="67"/>
        <v>3167.4</v>
      </c>
      <c r="M280" s="130">
        <f t="shared" si="67"/>
        <v>3039.6</v>
      </c>
      <c r="N280" s="130">
        <f t="shared" si="67"/>
        <v>3104.4</v>
      </c>
      <c r="O280" s="130">
        <f t="shared" si="67"/>
        <v>3038.4</v>
      </c>
      <c r="P280" s="130">
        <f t="shared" si="67"/>
        <v>3119.8</v>
      </c>
      <c r="Q280" s="130">
        <f t="shared" si="67"/>
        <v>3134.7999999999997</v>
      </c>
      <c r="R280" s="131"/>
      <c r="S280" s="338">
        <v>644.52300674391574</v>
      </c>
      <c r="T280" s="131"/>
      <c r="W280" s="129" t="s">
        <v>33</v>
      </c>
      <c r="X280" s="132">
        <v>1869</v>
      </c>
      <c r="Y280" s="132">
        <v>2115</v>
      </c>
      <c r="Z280" s="132">
        <v>2163</v>
      </c>
      <c r="AA280" s="132">
        <v>2268</v>
      </c>
      <c r="AB280" s="132">
        <v>2444</v>
      </c>
      <c r="AC280" s="132">
        <v>2842</v>
      </c>
      <c r="AD280" s="132">
        <v>1988</v>
      </c>
      <c r="AE280" s="132">
        <v>1976</v>
      </c>
      <c r="AF280" s="132">
        <v>1927</v>
      </c>
      <c r="AG280" s="132">
        <v>1779</v>
      </c>
      <c r="AH280" s="132">
        <v>1749</v>
      </c>
      <c r="AI280" s="132">
        <v>1777</v>
      </c>
      <c r="AJ280" s="132">
        <v>1726</v>
      </c>
      <c r="AK280" s="132">
        <v>1770</v>
      </c>
      <c r="AL280" s="132">
        <v>1800</v>
      </c>
      <c r="AM280" s="132"/>
      <c r="AN280" s="316"/>
      <c r="AO280" s="316"/>
      <c r="AP280" s="502" t="s">
        <v>99</v>
      </c>
      <c r="AQ280" s="368" t="s">
        <v>33</v>
      </c>
      <c r="AR280" s="134">
        <v>594</v>
      </c>
      <c r="AS280" s="134">
        <v>722</v>
      </c>
      <c r="AT280" s="134">
        <v>747</v>
      </c>
      <c r="AU280" s="134">
        <v>802</v>
      </c>
      <c r="AV280" s="134">
        <v>830</v>
      </c>
      <c r="AW280" s="134">
        <v>791</v>
      </c>
      <c r="AX280" s="134">
        <v>603</v>
      </c>
      <c r="AY280" s="134">
        <v>670</v>
      </c>
      <c r="AZ280" s="134">
        <v>671</v>
      </c>
      <c r="BA280" s="134">
        <v>678</v>
      </c>
      <c r="BB280" s="134">
        <v>634</v>
      </c>
      <c r="BC280" s="134">
        <v>655</v>
      </c>
      <c r="BD280" s="134">
        <v>642</v>
      </c>
      <c r="BE280" s="134">
        <v>648</v>
      </c>
      <c r="BF280" s="134">
        <v>654</v>
      </c>
      <c r="BJ280" s="503" t="s">
        <v>51</v>
      </c>
      <c r="BK280" s="133" t="s">
        <v>33</v>
      </c>
      <c r="BL280" s="134">
        <v>499</v>
      </c>
      <c r="BM280" s="134">
        <v>522</v>
      </c>
      <c r="BN280" s="134">
        <v>490</v>
      </c>
      <c r="BO280" s="134">
        <v>535</v>
      </c>
      <c r="BP280" s="134">
        <v>548</v>
      </c>
      <c r="BQ280" s="134">
        <v>782</v>
      </c>
      <c r="BR280" s="134">
        <v>546</v>
      </c>
      <c r="BS280" s="134">
        <v>525</v>
      </c>
      <c r="BT280" s="134">
        <v>354</v>
      </c>
      <c r="BU280" s="134">
        <v>269</v>
      </c>
      <c r="BV280" s="134">
        <v>188</v>
      </c>
      <c r="BW280" s="134">
        <v>225</v>
      </c>
      <c r="BX280" s="134">
        <v>193</v>
      </c>
      <c r="BY280" s="134">
        <v>206</v>
      </c>
      <c r="BZ280" s="134">
        <v>306</v>
      </c>
      <c r="CA280" s="551"/>
    </row>
    <row r="281" spans="2:79">
      <c r="B281" s="129" t="s">
        <v>9</v>
      </c>
      <c r="C281" s="131">
        <f t="shared" si="67"/>
        <v>2600</v>
      </c>
      <c r="D281" s="131">
        <f t="shared" si="67"/>
        <v>2833</v>
      </c>
      <c r="E281" s="131">
        <f t="shared" si="67"/>
        <v>2845.6</v>
      </c>
      <c r="F281" s="131">
        <f t="shared" si="67"/>
        <v>2934.6</v>
      </c>
      <c r="G281" s="131">
        <f t="shared" si="67"/>
        <v>3236.4</v>
      </c>
      <c r="H281" s="131">
        <f t="shared" si="67"/>
        <v>3781.7999999999997</v>
      </c>
      <c r="I281" s="131">
        <f t="shared" si="67"/>
        <v>2829</v>
      </c>
      <c r="J281" s="131">
        <f t="shared" si="67"/>
        <v>2634.8</v>
      </c>
      <c r="K281" s="131">
        <f t="shared" si="67"/>
        <v>2430.7999999999997</v>
      </c>
      <c r="L281" s="131">
        <f t="shared" si="67"/>
        <v>2303.4</v>
      </c>
      <c r="M281" s="131">
        <f t="shared" si="67"/>
        <v>2117.6</v>
      </c>
      <c r="N281" s="131">
        <f t="shared" si="67"/>
        <v>2271</v>
      </c>
      <c r="O281" s="131">
        <f t="shared" si="67"/>
        <v>2263.8000000000002</v>
      </c>
      <c r="P281" s="131">
        <f t="shared" si="67"/>
        <v>2316.1999999999998</v>
      </c>
      <c r="Q281" s="131">
        <f t="shared" si="67"/>
        <v>2253.6</v>
      </c>
      <c r="R281" s="131"/>
      <c r="S281" s="338">
        <v>427.08263108885416</v>
      </c>
      <c r="T281" s="131"/>
      <c r="W281" s="129" t="s">
        <v>9</v>
      </c>
      <c r="X281" s="132">
        <v>1345</v>
      </c>
      <c r="Y281" s="132">
        <v>1501</v>
      </c>
      <c r="Z281" s="132">
        <v>1516</v>
      </c>
      <c r="AA281" s="132">
        <v>1564</v>
      </c>
      <c r="AB281" s="132">
        <v>1715</v>
      </c>
      <c r="AC281" s="132">
        <v>1970</v>
      </c>
      <c r="AD281" s="132">
        <v>1474</v>
      </c>
      <c r="AE281" s="132">
        <v>1393</v>
      </c>
      <c r="AF281" s="132">
        <v>1311</v>
      </c>
      <c r="AG281" s="132">
        <v>1260</v>
      </c>
      <c r="AH281" s="132">
        <v>1182</v>
      </c>
      <c r="AI281" s="132">
        <v>1253</v>
      </c>
      <c r="AJ281" s="132">
        <v>1259</v>
      </c>
      <c r="AK281" s="132">
        <v>1302</v>
      </c>
      <c r="AL281" s="132">
        <v>1268</v>
      </c>
      <c r="AM281" s="132"/>
      <c r="AN281" s="316"/>
      <c r="AO281" s="316"/>
      <c r="AP281" s="500"/>
      <c r="AQ281" s="129" t="s">
        <v>9</v>
      </c>
      <c r="AR281" s="135">
        <v>396</v>
      </c>
      <c r="AS281" s="135">
        <v>507</v>
      </c>
      <c r="AT281" s="135">
        <v>504</v>
      </c>
      <c r="AU281" s="135">
        <v>565</v>
      </c>
      <c r="AV281" s="135">
        <v>555</v>
      </c>
      <c r="AW281" s="135">
        <v>532</v>
      </c>
      <c r="AX281" s="135">
        <v>388</v>
      </c>
      <c r="AY281" s="135">
        <v>428</v>
      </c>
      <c r="AZ281" s="135">
        <v>442</v>
      </c>
      <c r="BA281" s="135">
        <v>438</v>
      </c>
      <c r="BB281" s="135">
        <v>423</v>
      </c>
      <c r="BC281" s="135">
        <v>466</v>
      </c>
      <c r="BD281" s="135">
        <v>455</v>
      </c>
      <c r="BE281" s="135">
        <v>447</v>
      </c>
      <c r="BF281" s="135">
        <v>452</v>
      </c>
      <c r="BJ281" s="504"/>
      <c r="BK281" s="136" t="s">
        <v>9</v>
      </c>
      <c r="BL281" s="135">
        <v>489</v>
      </c>
      <c r="BM281" s="135">
        <v>400</v>
      </c>
      <c r="BN281" s="135">
        <v>392</v>
      </c>
      <c r="BO281" s="135">
        <v>379</v>
      </c>
      <c r="BP281" s="135">
        <v>460</v>
      </c>
      <c r="BQ281" s="135">
        <v>586</v>
      </c>
      <c r="BR281" s="135">
        <v>478</v>
      </c>
      <c r="BS281" s="135">
        <v>395</v>
      </c>
      <c r="BT281" s="135">
        <v>310</v>
      </c>
      <c r="BU281" s="135">
        <v>227</v>
      </c>
      <c r="BV281" s="135">
        <v>185</v>
      </c>
      <c r="BW281" s="135">
        <v>194</v>
      </c>
      <c r="BX281" s="135">
        <v>154</v>
      </c>
      <c r="BY281" s="135">
        <v>170</v>
      </c>
      <c r="BZ281" s="135">
        <v>260</v>
      </c>
      <c r="CA281" s="551"/>
    </row>
    <row r="282" spans="2:79">
      <c r="B282" s="129" t="s">
        <v>34</v>
      </c>
      <c r="C282" s="131">
        <f t="shared" si="67"/>
        <v>3035.6</v>
      </c>
      <c r="D282" s="131">
        <f t="shared" si="67"/>
        <v>2097.1999999999998</v>
      </c>
      <c r="E282" s="131">
        <f t="shared" si="67"/>
        <v>2229.6</v>
      </c>
      <c r="F282" s="131">
        <f t="shared" si="67"/>
        <v>2214.8000000000002</v>
      </c>
      <c r="G282" s="131">
        <f t="shared" si="67"/>
        <v>2532.1999999999998</v>
      </c>
      <c r="H282" s="131">
        <f t="shared" si="67"/>
        <v>2703.8</v>
      </c>
      <c r="I282" s="131">
        <f t="shared" si="67"/>
        <v>2549.6</v>
      </c>
      <c r="J282" s="131">
        <f t="shared" si="67"/>
        <v>2261.1999999999998</v>
      </c>
      <c r="K282" s="131">
        <f t="shared" si="67"/>
        <v>2077.6</v>
      </c>
      <c r="L282" s="131">
        <f t="shared" si="67"/>
        <v>2008</v>
      </c>
      <c r="M282" s="131">
        <f t="shared" si="67"/>
        <v>1891.6000000000001</v>
      </c>
      <c r="N282" s="131">
        <f t="shared" si="67"/>
        <v>1779.3999999999999</v>
      </c>
      <c r="O282" s="131">
        <f t="shared" si="67"/>
        <v>1851.6000000000001</v>
      </c>
      <c r="P282" s="131">
        <f t="shared" si="67"/>
        <v>1960</v>
      </c>
      <c r="Q282" s="131">
        <f t="shared" si="67"/>
        <v>2028.8000000000002</v>
      </c>
      <c r="R282" s="131"/>
      <c r="S282" s="338">
        <v>328.15877187049921</v>
      </c>
      <c r="T282" s="131"/>
      <c r="W282" s="129" t="s">
        <v>34</v>
      </c>
      <c r="X282" s="132">
        <v>1626</v>
      </c>
      <c r="Y282" s="132">
        <v>1100</v>
      </c>
      <c r="Z282" s="132">
        <v>1178</v>
      </c>
      <c r="AA282" s="132">
        <v>1172</v>
      </c>
      <c r="AB282" s="132">
        <v>1342</v>
      </c>
      <c r="AC282" s="132">
        <v>1411</v>
      </c>
      <c r="AD282" s="132">
        <v>1329</v>
      </c>
      <c r="AE282" s="132">
        <v>1173</v>
      </c>
      <c r="AF282" s="132">
        <v>1112</v>
      </c>
      <c r="AG282" s="132">
        <v>1095</v>
      </c>
      <c r="AH282" s="132">
        <v>1036</v>
      </c>
      <c r="AI282" s="132">
        <v>991</v>
      </c>
      <c r="AJ282" s="132">
        <v>1029</v>
      </c>
      <c r="AK282" s="132">
        <v>1099</v>
      </c>
      <c r="AL282" s="132">
        <v>1128</v>
      </c>
      <c r="AM282" s="132"/>
      <c r="AN282" s="316"/>
      <c r="AO282" s="316"/>
      <c r="AP282" s="500"/>
      <c r="AQ282" s="129" t="s">
        <v>34</v>
      </c>
      <c r="AR282" s="135">
        <v>560</v>
      </c>
      <c r="AS282" s="135">
        <v>355</v>
      </c>
      <c r="AT282" s="135">
        <v>383</v>
      </c>
      <c r="AU282" s="135">
        <v>399</v>
      </c>
      <c r="AV282" s="135">
        <v>457</v>
      </c>
      <c r="AW282" s="135">
        <v>416</v>
      </c>
      <c r="AX282" s="135">
        <v>352</v>
      </c>
      <c r="AY282" s="135">
        <v>329</v>
      </c>
      <c r="AZ282" s="135">
        <v>333</v>
      </c>
      <c r="BA282" s="135">
        <v>389</v>
      </c>
      <c r="BB282" s="135">
        <v>348</v>
      </c>
      <c r="BC282" s="135">
        <v>371</v>
      </c>
      <c r="BD282" s="135">
        <v>373</v>
      </c>
      <c r="BE282" s="135">
        <v>395</v>
      </c>
      <c r="BF282" s="135">
        <v>383</v>
      </c>
      <c r="BJ282" s="504"/>
      <c r="BK282" s="136" t="s">
        <v>34</v>
      </c>
      <c r="BL282" s="135">
        <v>457</v>
      </c>
      <c r="BM282" s="135">
        <v>372</v>
      </c>
      <c r="BN282" s="135">
        <v>365</v>
      </c>
      <c r="BO282" s="135">
        <v>339</v>
      </c>
      <c r="BP282" s="135">
        <v>424</v>
      </c>
      <c r="BQ282" s="135">
        <v>450</v>
      </c>
      <c r="BR282" s="135">
        <v>449</v>
      </c>
      <c r="BS282" s="135">
        <v>414</v>
      </c>
      <c r="BT282" s="135">
        <v>336</v>
      </c>
      <c r="BU282" s="135">
        <v>222</v>
      </c>
      <c r="BV282" s="135">
        <v>217</v>
      </c>
      <c r="BW282" s="135">
        <v>166</v>
      </c>
      <c r="BX282" s="135">
        <v>183</v>
      </c>
      <c r="BY282" s="135">
        <v>153</v>
      </c>
      <c r="BZ282" s="135">
        <v>231</v>
      </c>
    </row>
    <row r="283" spans="2:79">
      <c r="B283" s="129" t="s">
        <v>35</v>
      </c>
      <c r="C283" s="131">
        <f t="shared" ref="C283:Q283" si="68">X283</f>
        <v>728</v>
      </c>
      <c r="D283" s="131">
        <f t="shared" si="68"/>
        <v>814</v>
      </c>
      <c r="E283" s="131">
        <f t="shared" si="68"/>
        <v>829</v>
      </c>
      <c r="F283" s="131">
        <f t="shared" si="68"/>
        <v>959</v>
      </c>
      <c r="G283" s="131">
        <f t="shared" si="68"/>
        <v>801</v>
      </c>
      <c r="H283" s="131">
        <f t="shared" si="68"/>
        <v>924</v>
      </c>
      <c r="I283" s="131">
        <f t="shared" si="68"/>
        <v>1011</v>
      </c>
      <c r="J283" s="131">
        <f t="shared" si="68"/>
        <v>1261</v>
      </c>
      <c r="K283" s="131">
        <f t="shared" si="68"/>
        <v>1407</v>
      </c>
      <c r="L283" s="131">
        <f t="shared" si="68"/>
        <v>1612</v>
      </c>
      <c r="M283" s="131">
        <f t="shared" si="68"/>
        <v>1590</v>
      </c>
      <c r="N283" s="131">
        <f t="shared" si="68"/>
        <v>1585</v>
      </c>
      <c r="O283" s="131">
        <f t="shared" si="68"/>
        <v>1696</v>
      </c>
      <c r="P283" s="131">
        <f t="shared" si="68"/>
        <v>1735</v>
      </c>
      <c r="Q283" s="131">
        <f t="shared" si="68"/>
        <v>1849</v>
      </c>
      <c r="R283" s="131"/>
      <c r="S283" s="338">
        <v>294.64524809034725</v>
      </c>
      <c r="T283" s="131" t="s">
        <v>14</v>
      </c>
      <c r="V283" s="310" t="s">
        <v>14</v>
      </c>
      <c r="W283" s="129" t="s">
        <v>35</v>
      </c>
      <c r="X283" s="132">
        <v>728</v>
      </c>
      <c r="Y283" s="132">
        <v>814</v>
      </c>
      <c r="Z283" s="132">
        <v>829</v>
      </c>
      <c r="AA283" s="132">
        <v>959</v>
      </c>
      <c r="AB283" s="132">
        <v>801</v>
      </c>
      <c r="AC283" s="132">
        <v>924</v>
      </c>
      <c r="AD283" s="132">
        <v>1011</v>
      </c>
      <c r="AE283" s="132">
        <v>1261</v>
      </c>
      <c r="AF283" s="132">
        <v>1407</v>
      </c>
      <c r="AG283" s="132">
        <v>1612</v>
      </c>
      <c r="AH283" s="132">
        <v>1590</v>
      </c>
      <c r="AI283" s="132">
        <v>1585</v>
      </c>
      <c r="AJ283" s="132">
        <v>1696</v>
      </c>
      <c r="AK283" s="132">
        <v>1735</v>
      </c>
      <c r="AL283" s="132">
        <v>1849</v>
      </c>
      <c r="AM283" s="132"/>
      <c r="AN283" s="316"/>
      <c r="AO283" s="316"/>
      <c r="AP283" s="500"/>
      <c r="AQ283" s="136" t="s">
        <v>36</v>
      </c>
      <c r="AR283" s="135">
        <v>172</v>
      </c>
      <c r="AS283" s="135">
        <v>202</v>
      </c>
      <c r="AT283" s="135">
        <v>185</v>
      </c>
      <c r="AU283" s="135">
        <v>195</v>
      </c>
      <c r="AV283" s="135">
        <v>172</v>
      </c>
      <c r="AW283" s="135">
        <v>217</v>
      </c>
      <c r="AX283" s="135">
        <v>221</v>
      </c>
      <c r="AY283" s="135">
        <v>220</v>
      </c>
      <c r="AZ283" s="135">
        <v>249</v>
      </c>
      <c r="BA283" s="135">
        <v>247</v>
      </c>
      <c r="BB283" s="135">
        <v>243</v>
      </c>
      <c r="BC283" s="135">
        <v>265</v>
      </c>
      <c r="BD283" s="135">
        <v>243</v>
      </c>
      <c r="BE283" s="135">
        <v>292</v>
      </c>
      <c r="BF283" s="135">
        <v>346</v>
      </c>
      <c r="BJ283" s="504"/>
      <c r="BK283" s="136" t="s">
        <v>36</v>
      </c>
      <c r="BL283" s="135">
        <v>289</v>
      </c>
      <c r="BM283" s="135">
        <v>275</v>
      </c>
      <c r="BN283" s="135">
        <v>326</v>
      </c>
      <c r="BO283" s="135">
        <v>319</v>
      </c>
      <c r="BP283" s="135">
        <v>283</v>
      </c>
      <c r="BQ283" s="135">
        <v>320</v>
      </c>
      <c r="BR283" s="135">
        <v>341</v>
      </c>
      <c r="BS283" s="135">
        <v>390</v>
      </c>
      <c r="BT283" s="135">
        <v>384</v>
      </c>
      <c r="BU283" s="135">
        <v>371</v>
      </c>
      <c r="BV283" s="135">
        <v>321</v>
      </c>
      <c r="BW283" s="135">
        <v>282</v>
      </c>
      <c r="BX283" s="135">
        <v>264</v>
      </c>
      <c r="BY283" s="135">
        <v>227</v>
      </c>
      <c r="BZ283" s="135">
        <v>230</v>
      </c>
    </row>
    <row r="284" spans="2:79">
      <c r="B284" s="129" t="s">
        <v>36</v>
      </c>
      <c r="C284" s="131">
        <f t="shared" ref="C284:Q284" si="69">X284+$U$13*X285+$U$6*(AR283+$U$13*AR284)+$U$8*(AR290+$U$13*AR291)+$U$10*(AR297+$U$13*AR298)</f>
        <v>1062</v>
      </c>
      <c r="D284" s="131">
        <f t="shared" si="69"/>
        <v>1086</v>
      </c>
      <c r="E284" s="131">
        <f t="shared" si="69"/>
        <v>1154.5999999999999</v>
      </c>
      <c r="F284" s="131">
        <f t="shared" si="69"/>
        <v>1184</v>
      </c>
      <c r="G284" s="131">
        <f t="shared" si="69"/>
        <v>1074.8</v>
      </c>
      <c r="H284" s="131">
        <f t="shared" si="69"/>
        <v>1352.3999999999999</v>
      </c>
      <c r="I284" s="131">
        <f t="shared" si="69"/>
        <v>1375.8</v>
      </c>
      <c r="J284" s="131">
        <f t="shared" si="69"/>
        <v>1523.2</v>
      </c>
      <c r="K284" s="131">
        <f t="shared" si="69"/>
        <v>1604.2</v>
      </c>
      <c r="L284" s="131">
        <f t="shared" si="69"/>
        <v>1644.3999999999999</v>
      </c>
      <c r="M284" s="131">
        <f t="shared" si="69"/>
        <v>1538</v>
      </c>
      <c r="N284" s="131">
        <f t="shared" si="69"/>
        <v>1603.4</v>
      </c>
      <c r="O284" s="131">
        <f t="shared" si="69"/>
        <v>1490.4</v>
      </c>
      <c r="P284" s="131">
        <f t="shared" si="69"/>
        <v>1512.4</v>
      </c>
      <c r="Q284" s="131">
        <f t="shared" si="69"/>
        <v>1646.7</v>
      </c>
      <c r="R284" s="131"/>
      <c r="S284" s="338">
        <v>223.14742511024733</v>
      </c>
      <c r="W284" s="129" t="s">
        <v>36</v>
      </c>
      <c r="X284" s="132">
        <v>567</v>
      </c>
      <c r="Y284" s="132">
        <v>574</v>
      </c>
      <c r="Z284" s="132">
        <v>597</v>
      </c>
      <c r="AA284" s="132">
        <v>622</v>
      </c>
      <c r="AB284" s="132">
        <v>558</v>
      </c>
      <c r="AC284" s="132">
        <v>715</v>
      </c>
      <c r="AD284" s="132">
        <v>720</v>
      </c>
      <c r="AE284" s="132">
        <v>791</v>
      </c>
      <c r="AF284" s="132">
        <v>838</v>
      </c>
      <c r="AG284" s="132">
        <v>868</v>
      </c>
      <c r="AH284" s="132">
        <v>812</v>
      </c>
      <c r="AI284" s="132">
        <v>825</v>
      </c>
      <c r="AJ284" s="132">
        <v>779</v>
      </c>
      <c r="AK284" s="132">
        <v>807</v>
      </c>
      <c r="AL284" s="132">
        <v>895</v>
      </c>
      <c r="AM284" s="132"/>
      <c r="AN284" s="316"/>
      <c r="AO284" s="316"/>
      <c r="AP284" s="500"/>
      <c r="AQ284" s="129" t="s">
        <v>150</v>
      </c>
      <c r="AR284" s="132">
        <v>0</v>
      </c>
      <c r="AS284" s="132">
        <v>0</v>
      </c>
      <c r="AT284" s="132">
        <v>0</v>
      </c>
      <c r="AU284" s="132">
        <v>0</v>
      </c>
      <c r="AV284" s="132">
        <v>0</v>
      </c>
      <c r="AW284" s="132">
        <v>0</v>
      </c>
      <c r="AX284" s="132">
        <v>0</v>
      </c>
      <c r="AY284" s="132">
        <v>0</v>
      </c>
      <c r="AZ284" s="132">
        <v>0</v>
      </c>
      <c r="BA284" s="135">
        <v>0</v>
      </c>
      <c r="BB284" s="135">
        <v>0</v>
      </c>
      <c r="BC284" s="135">
        <v>23</v>
      </c>
      <c r="BD284" s="135">
        <v>19</v>
      </c>
      <c r="BE284" s="135">
        <v>19</v>
      </c>
      <c r="BF284" s="135">
        <v>13</v>
      </c>
      <c r="BJ284" s="504"/>
      <c r="BK284" s="129" t="s">
        <v>150</v>
      </c>
      <c r="BL284" s="132">
        <v>0</v>
      </c>
      <c r="BM284" s="132">
        <v>0</v>
      </c>
      <c r="BN284" s="132">
        <v>0</v>
      </c>
      <c r="BO284" s="132">
        <v>0</v>
      </c>
      <c r="BP284" s="132">
        <v>0</v>
      </c>
      <c r="BQ284" s="132">
        <v>0</v>
      </c>
      <c r="BR284" s="132">
        <v>0</v>
      </c>
      <c r="BS284" s="132">
        <v>0</v>
      </c>
      <c r="BT284" s="132">
        <v>0</v>
      </c>
      <c r="BU284" s="135">
        <v>0</v>
      </c>
      <c r="BV284" s="135">
        <v>0</v>
      </c>
      <c r="BW284" s="135">
        <v>22</v>
      </c>
      <c r="BX284" s="135">
        <v>19</v>
      </c>
      <c r="BY284" s="135">
        <v>14</v>
      </c>
      <c r="BZ284" s="135">
        <v>9</v>
      </c>
    </row>
    <row r="285" spans="2:79">
      <c r="B285" s="129" t="s">
        <v>37</v>
      </c>
      <c r="C285" s="131">
        <f t="shared" ref="C285:Q286" si="70">X286+AR285*$U$6+AR292*$U$8+AR299*$U$10</f>
        <v>26</v>
      </c>
      <c r="D285" s="131">
        <f t="shared" si="70"/>
        <v>40.799999999999997</v>
      </c>
      <c r="E285" s="131">
        <f t="shared" si="70"/>
        <v>31.8</v>
      </c>
      <c r="F285" s="131">
        <f t="shared" si="70"/>
        <v>41.8</v>
      </c>
      <c r="G285" s="131">
        <f t="shared" si="70"/>
        <v>4.8</v>
      </c>
      <c r="H285" s="131">
        <f t="shared" si="70"/>
        <v>31.4</v>
      </c>
      <c r="I285" s="131">
        <f t="shared" si="70"/>
        <v>31.8</v>
      </c>
      <c r="J285" s="131">
        <f t="shared" si="70"/>
        <v>36.4</v>
      </c>
      <c r="K285" s="131">
        <f t="shared" si="70"/>
        <v>26.4</v>
      </c>
      <c r="L285" s="131">
        <f t="shared" si="70"/>
        <v>55</v>
      </c>
      <c r="M285" s="131">
        <f t="shared" si="70"/>
        <v>30.4</v>
      </c>
      <c r="N285" s="131">
        <f t="shared" si="70"/>
        <v>47</v>
      </c>
      <c r="O285" s="131">
        <f t="shared" si="70"/>
        <v>21.599999999999998</v>
      </c>
      <c r="P285" s="131">
        <f t="shared" si="70"/>
        <v>84.6</v>
      </c>
      <c r="Q285" s="131">
        <f t="shared" si="70"/>
        <v>121.6</v>
      </c>
      <c r="R285" s="131"/>
      <c r="S285" s="338">
        <v>13.019796892083654</v>
      </c>
      <c r="W285" s="129" t="s">
        <v>150</v>
      </c>
      <c r="X285" s="132">
        <v>0</v>
      </c>
      <c r="Y285" s="132">
        <v>0</v>
      </c>
      <c r="Z285" s="132">
        <v>0</v>
      </c>
      <c r="AA285" s="132">
        <v>0</v>
      </c>
      <c r="AB285" s="132">
        <v>0</v>
      </c>
      <c r="AC285" s="132">
        <v>0</v>
      </c>
      <c r="AD285" s="132">
        <v>0</v>
      </c>
      <c r="AE285" s="132">
        <v>0</v>
      </c>
      <c r="AF285" s="132">
        <v>0</v>
      </c>
      <c r="AG285" s="132">
        <v>0</v>
      </c>
      <c r="AH285" s="132">
        <v>0</v>
      </c>
      <c r="AI285" s="132">
        <v>77</v>
      </c>
      <c r="AJ285" s="132">
        <v>62</v>
      </c>
      <c r="AK285" s="132">
        <v>52</v>
      </c>
      <c r="AL285" s="132">
        <v>43</v>
      </c>
      <c r="AM285" s="132"/>
      <c r="AN285" s="316"/>
      <c r="AO285" s="316"/>
      <c r="AP285" s="500"/>
      <c r="AQ285" s="136" t="s">
        <v>37</v>
      </c>
      <c r="AR285" s="135">
        <v>3</v>
      </c>
      <c r="AS285" s="135">
        <v>10</v>
      </c>
      <c r="AT285" s="135">
        <v>6</v>
      </c>
      <c r="AU285" s="135">
        <v>10</v>
      </c>
      <c r="AV285" s="135">
        <v>1</v>
      </c>
      <c r="AW285" s="135">
        <v>5</v>
      </c>
      <c r="AX285" s="135">
        <v>5</v>
      </c>
      <c r="AY285" s="135">
        <v>5</v>
      </c>
      <c r="AZ285" s="135">
        <v>10</v>
      </c>
      <c r="BA285" s="135">
        <v>8</v>
      </c>
      <c r="BB285" s="135">
        <v>3</v>
      </c>
      <c r="BC285" s="135">
        <v>7</v>
      </c>
      <c r="BD285" s="135">
        <v>3</v>
      </c>
      <c r="BE285" s="135">
        <v>7</v>
      </c>
      <c r="BF285" s="135">
        <v>21</v>
      </c>
      <c r="BJ285" s="504"/>
      <c r="BK285" s="136" t="s">
        <v>37</v>
      </c>
      <c r="BL285" s="135">
        <v>7</v>
      </c>
      <c r="BM285" s="135">
        <v>13</v>
      </c>
      <c r="BN285" s="135">
        <v>10</v>
      </c>
      <c r="BO285" s="135">
        <v>15</v>
      </c>
      <c r="BP285" s="135">
        <v>2</v>
      </c>
      <c r="BQ285" s="135">
        <v>12</v>
      </c>
      <c r="BR285" s="135">
        <v>10</v>
      </c>
      <c r="BS285" s="135">
        <v>13</v>
      </c>
      <c r="BT285" s="135">
        <v>11</v>
      </c>
      <c r="BU285" s="135">
        <v>22</v>
      </c>
      <c r="BV285" s="135">
        <v>12</v>
      </c>
      <c r="BW285" s="135">
        <v>19</v>
      </c>
      <c r="BX285" s="135">
        <v>6</v>
      </c>
      <c r="BY285" s="135">
        <v>30</v>
      </c>
      <c r="BZ285" s="135">
        <v>29</v>
      </c>
    </row>
    <row r="286" spans="2:79">
      <c r="B286" s="129" t="s">
        <v>38</v>
      </c>
      <c r="C286" s="131">
        <f t="shared" si="70"/>
        <v>531.79999999999995</v>
      </c>
      <c r="D286" s="131">
        <f t="shared" si="70"/>
        <v>560.6</v>
      </c>
      <c r="E286" s="131">
        <f t="shared" si="70"/>
        <v>501.2</v>
      </c>
      <c r="F286" s="131">
        <f t="shared" si="70"/>
        <v>477.2</v>
      </c>
      <c r="G286" s="131">
        <f t="shared" si="70"/>
        <v>450.20000000000005</v>
      </c>
      <c r="H286" s="131">
        <f t="shared" si="70"/>
        <v>544.6</v>
      </c>
      <c r="I286" s="131">
        <f t="shared" si="70"/>
        <v>606.79999999999995</v>
      </c>
      <c r="J286" s="131">
        <f t="shared" si="70"/>
        <v>557.6</v>
      </c>
      <c r="K286" s="131">
        <f t="shared" si="70"/>
        <v>553.79999999999995</v>
      </c>
      <c r="L286" s="131">
        <f t="shared" si="70"/>
        <v>625.20000000000005</v>
      </c>
      <c r="M286" s="131">
        <f t="shared" si="70"/>
        <v>864</v>
      </c>
      <c r="N286" s="131">
        <f t="shared" si="70"/>
        <v>512.79999999999995</v>
      </c>
      <c r="O286" s="131">
        <f t="shared" si="70"/>
        <v>704.8</v>
      </c>
      <c r="P286" s="131">
        <f t="shared" si="70"/>
        <v>511.40000000000003</v>
      </c>
      <c r="Q286" s="131">
        <f t="shared" si="70"/>
        <v>411.6</v>
      </c>
      <c r="R286" s="131"/>
      <c r="S286" s="338">
        <v>53.424958794763889</v>
      </c>
      <c r="W286" s="129" t="s">
        <v>37</v>
      </c>
      <c r="X286" s="132">
        <v>14</v>
      </c>
      <c r="Y286" s="132">
        <v>21</v>
      </c>
      <c r="Z286" s="132">
        <v>16</v>
      </c>
      <c r="AA286" s="132">
        <v>23</v>
      </c>
      <c r="AB286" s="132">
        <v>3</v>
      </c>
      <c r="AC286" s="132">
        <v>16</v>
      </c>
      <c r="AD286" s="132">
        <v>16</v>
      </c>
      <c r="AE286" s="132">
        <v>18</v>
      </c>
      <c r="AF286" s="132">
        <v>14</v>
      </c>
      <c r="AG286" s="132">
        <v>28</v>
      </c>
      <c r="AH286" s="132">
        <v>15</v>
      </c>
      <c r="AI286" s="132">
        <v>24</v>
      </c>
      <c r="AJ286" s="132">
        <v>11</v>
      </c>
      <c r="AK286" s="132">
        <v>43</v>
      </c>
      <c r="AL286" s="132">
        <v>63</v>
      </c>
      <c r="AM286" s="132"/>
      <c r="AN286" s="316"/>
      <c r="AO286" s="316"/>
      <c r="AP286" s="501"/>
      <c r="AQ286" s="137" t="s">
        <v>38</v>
      </c>
      <c r="AR286" s="138">
        <v>129</v>
      </c>
      <c r="AS286" s="138">
        <v>127</v>
      </c>
      <c r="AT286" s="139">
        <v>126</v>
      </c>
      <c r="AU286" s="138">
        <v>103</v>
      </c>
      <c r="AV286" s="138">
        <v>97</v>
      </c>
      <c r="AW286" s="139">
        <v>109</v>
      </c>
      <c r="AX286" s="139">
        <v>108</v>
      </c>
      <c r="AY286" s="139">
        <v>102</v>
      </c>
      <c r="AZ286" s="139">
        <v>88</v>
      </c>
      <c r="BA286" s="139">
        <v>104</v>
      </c>
      <c r="BB286" s="139">
        <v>129</v>
      </c>
      <c r="BC286" s="139">
        <v>94</v>
      </c>
      <c r="BD286" s="139">
        <v>138</v>
      </c>
      <c r="BE286" s="139">
        <v>112</v>
      </c>
      <c r="BF286" s="139">
        <v>91</v>
      </c>
      <c r="BJ286" s="505"/>
      <c r="BK286" s="137" t="s">
        <v>38</v>
      </c>
      <c r="BL286" s="138">
        <v>177</v>
      </c>
      <c r="BM286" s="138">
        <v>184</v>
      </c>
      <c r="BN286" s="139">
        <v>145</v>
      </c>
      <c r="BO286" s="138">
        <v>163</v>
      </c>
      <c r="BP286" s="138">
        <v>144</v>
      </c>
      <c r="BQ286" s="139">
        <v>162</v>
      </c>
      <c r="BR286" s="139">
        <v>210</v>
      </c>
      <c r="BS286" s="139">
        <v>196</v>
      </c>
      <c r="BT286" s="139">
        <v>174</v>
      </c>
      <c r="BU286" s="139">
        <v>189</v>
      </c>
      <c r="BV286" s="139">
        <v>242</v>
      </c>
      <c r="BW286" s="139">
        <v>154</v>
      </c>
      <c r="BX286" s="139">
        <v>192</v>
      </c>
      <c r="BY286" s="139">
        <v>149</v>
      </c>
      <c r="BZ286" s="139">
        <v>114</v>
      </c>
    </row>
    <row r="287" spans="2:79" ht="18" customHeight="1">
      <c r="B287" s="129" t="s">
        <v>39</v>
      </c>
      <c r="C287" s="131">
        <f t="shared" ref="C287:Q290" si="71">X288</f>
        <v>0</v>
      </c>
      <c r="D287" s="131">
        <f t="shared" si="71"/>
        <v>0</v>
      </c>
      <c r="E287" s="131">
        <f t="shared" si="71"/>
        <v>0</v>
      </c>
      <c r="F287" s="131">
        <f t="shared" si="71"/>
        <v>508</v>
      </c>
      <c r="G287" s="131">
        <f t="shared" si="71"/>
        <v>467</v>
      </c>
      <c r="H287" s="131">
        <f t="shared" si="71"/>
        <v>507</v>
      </c>
      <c r="I287" s="131">
        <f t="shared" si="71"/>
        <v>501</v>
      </c>
      <c r="J287" s="131">
        <f t="shared" si="71"/>
        <v>501</v>
      </c>
      <c r="K287" s="131">
        <f t="shared" si="71"/>
        <v>450</v>
      </c>
      <c r="L287" s="131">
        <f t="shared" si="71"/>
        <v>448</v>
      </c>
      <c r="M287" s="131">
        <f t="shared" si="71"/>
        <v>433</v>
      </c>
      <c r="N287" s="131">
        <f t="shared" si="71"/>
        <v>468</v>
      </c>
      <c r="O287" s="131">
        <f t="shared" si="71"/>
        <v>360</v>
      </c>
      <c r="P287" s="131">
        <f t="shared" si="71"/>
        <v>441</v>
      </c>
      <c r="Q287" s="131">
        <f t="shared" si="71"/>
        <v>473</v>
      </c>
      <c r="R287" s="131"/>
      <c r="S287" s="340">
        <v>22.412793965352318</v>
      </c>
      <c r="W287" s="129" t="s">
        <v>38</v>
      </c>
      <c r="X287" s="132">
        <v>293</v>
      </c>
      <c r="Y287" s="132">
        <v>306</v>
      </c>
      <c r="Z287" s="132">
        <v>275</v>
      </c>
      <c r="AA287" s="132">
        <v>257</v>
      </c>
      <c r="AB287" s="132">
        <v>244</v>
      </c>
      <c r="AC287" s="132">
        <v>298</v>
      </c>
      <c r="AD287" s="132">
        <v>325</v>
      </c>
      <c r="AE287" s="132">
        <v>295</v>
      </c>
      <c r="AF287" s="132">
        <v>290</v>
      </c>
      <c r="AG287" s="132">
        <v>331</v>
      </c>
      <c r="AH287" s="132">
        <v>451</v>
      </c>
      <c r="AI287" s="132">
        <v>275</v>
      </c>
      <c r="AJ287" s="132">
        <v>380</v>
      </c>
      <c r="AK287" s="132">
        <v>278</v>
      </c>
      <c r="AL287" s="132">
        <v>230</v>
      </c>
      <c r="AM287" s="132"/>
      <c r="AN287" s="316"/>
      <c r="AO287" s="310" t="s">
        <v>14</v>
      </c>
      <c r="AP287" s="500" t="s">
        <v>100</v>
      </c>
      <c r="AQ287" s="133" t="s">
        <v>33</v>
      </c>
      <c r="AR287" s="134">
        <v>809</v>
      </c>
      <c r="AS287" s="134">
        <v>925</v>
      </c>
      <c r="AT287" s="134">
        <v>942</v>
      </c>
      <c r="AU287" s="134">
        <v>961</v>
      </c>
      <c r="AV287" s="134">
        <v>1041</v>
      </c>
      <c r="AW287" s="134">
        <v>1267</v>
      </c>
      <c r="AX287" s="134">
        <v>834</v>
      </c>
      <c r="AY287" s="134">
        <v>758</v>
      </c>
      <c r="AZ287" s="134">
        <v>769</v>
      </c>
      <c r="BA287" s="134">
        <v>660</v>
      </c>
      <c r="BB287" s="134">
        <v>661</v>
      </c>
      <c r="BC287" s="135">
        <v>663</v>
      </c>
      <c r="BD287" s="135">
        <v>674</v>
      </c>
      <c r="BE287" s="135">
        <v>673</v>
      </c>
      <c r="BF287" s="135">
        <v>592</v>
      </c>
      <c r="BJ287" s="502" t="s">
        <v>52</v>
      </c>
      <c r="BK287" s="133" t="s">
        <v>33</v>
      </c>
      <c r="BL287" s="134">
        <v>1278</v>
      </c>
      <c r="BM287" s="134">
        <v>1390</v>
      </c>
      <c r="BN287" s="134">
        <v>1412</v>
      </c>
      <c r="BO287" s="134">
        <v>1510</v>
      </c>
      <c r="BP287" s="134">
        <v>1668</v>
      </c>
      <c r="BQ287" s="134">
        <v>2097</v>
      </c>
      <c r="BR287" s="134">
        <v>1415</v>
      </c>
      <c r="BS287" s="134">
        <v>1355</v>
      </c>
      <c r="BT287" s="134">
        <v>1278</v>
      </c>
      <c r="BU287" s="134">
        <v>1156</v>
      </c>
      <c r="BV287" s="134">
        <v>1086</v>
      </c>
      <c r="BW287" s="134">
        <v>1095</v>
      </c>
      <c r="BX287" s="134">
        <v>1121</v>
      </c>
      <c r="BY287" s="134">
        <v>1148</v>
      </c>
      <c r="BZ287" s="134">
        <v>1063</v>
      </c>
    </row>
    <row r="288" spans="2:79">
      <c r="B288" s="129" t="s">
        <v>15</v>
      </c>
      <c r="C288" s="131">
        <f t="shared" si="71"/>
        <v>325</v>
      </c>
      <c r="D288" s="131">
        <f t="shared" si="71"/>
        <v>421</v>
      </c>
      <c r="E288" s="131">
        <f t="shared" si="71"/>
        <v>398</v>
      </c>
      <c r="F288" s="131">
        <f t="shared" si="71"/>
        <v>399</v>
      </c>
      <c r="G288" s="131">
        <f t="shared" si="71"/>
        <v>334</v>
      </c>
      <c r="H288" s="131">
        <f t="shared" si="71"/>
        <v>383</v>
      </c>
      <c r="I288" s="131">
        <f t="shared" si="71"/>
        <v>409</v>
      </c>
      <c r="J288" s="131">
        <f t="shared" si="71"/>
        <v>479</v>
      </c>
      <c r="K288" s="131">
        <f t="shared" si="71"/>
        <v>393</v>
      </c>
      <c r="L288" s="131">
        <f t="shared" si="71"/>
        <v>459</v>
      </c>
      <c r="M288" s="131">
        <f t="shared" si="71"/>
        <v>390</v>
      </c>
      <c r="N288" s="131">
        <f t="shared" si="71"/>
        <v>416</v>
      </c>
      <c r="O288" s="131">
        <f t="shared" si="71"/>
        <v>404</v>
      </c>
      <c r="P288" s="131">
        <f t="shared" si="71"/>
        <v>424</v>
      </c>
      <c r="Q288" s="131">
        <f t="shared" si="71"/>
        <v>438</v>
      </c>
      <c r="R288" s="131"/>
      <c r="S288" s="338">
        <v>47.805160111993487</v>
      </c>
      <c r="V288" s="364"/>
      <c r="W288" s="129" t="s">
        <v>39</v>
      </c>
      <c r="X288" s="132"/>
      <c r="Y288" s="132"/>
      <c r="Z288" s="132"/>
      <c r="AA288" s="132">
        <v>508</v>
      </c>
      <c r="AB288" s="132">
        <v>467</v>
      </c>
      <c r="AC288" s="132">
        <v>507</v>
      </c>
      <c r="AD288" s="132">
        <v>501</v>
      </c>
      <c r="AE288" s="132">
        <v>501</v>
      </c>
      <c r="AF288" s="132">
        <v>450</v>
      </c>
      <c r="AG288" s="132">
        <v>448</v>
      </c>
      <c r="AH288" s="132">
        <v>433</v>
      </c>
      <c r="AI288" s="132">
        <v>468</v>
      </c>
      <c r="AJ288" s="132">
        <v>360</v>
      </c>
      <c r="AK288" s="132">
        <v>441</v>
      </c>
      <c r="AL288" s="132">
        <v>473</v>
      </c>
      <c r="AM288" s="132"/>
      <c r="AN288" s="316"/>
      <c r="AP288" s="500"/>
      <c r="AQ288" s="136" t="s">
        <v>9</v>
      </c>
      <c r="AR288" s="135">
        <v>583</v>
      </c>
      <c r="AS288" s="135">
        <v>642</v>
      </c>
      <c r="AT288" s="135">
        <v>660</v>
      </c>
      <c r="AU288" s="135">
        <v>645</v>
      </c>
      <c r="AV288" s="135">
        <v>727</v>
      </c>
      <c r="AW288" s="135">
        <v>869</v>
      </c>
      <c r="AX288" s="135">
        <v>591</v>
      </c>
      <c r="AY288" s="135">
        <v>549</v>
      </c>
      <c r="AZ288" s="135">
        <v>495</v>
      </c>
      <c r="BA288" s="135">
        <v>501</v>
      </c>
      <c r="BB288" s="135">
        <v>446</v>
      </c>
      <c r="BC288" s="135">
        <v>506</v>
      </c>
      <c r="BD288" s="135">
        <v>510</v>
      </c>
      <c r="BE288" s="135">
        <v>521</v>
      </c>
      <c r="BF288" s="135">
        <v>432</v>
      </c>
      <c r="BJ288" s="500"/>
      <c r="BK288" s="136" t="s">
        <v>9</v>
      </c>
      <c r="BL288" s="135">
        <v>916</v>
      </c>
      <c r="BM288" s="135">
        <v>983</v>
      </c>
      <c r="BN288" s="135">
        <v>1017</v>
      </c>
      <c r="BO288" s="135">
        <v>1041</v>
      </c>
      <c r="BP288" s="135">
        <v>1190</v>
      </c>
      <c r="BQ288" s="135">
        <v>1496</v>
      </c>
      <c r="BR288" s="135">
        <v>1110</v>
      </c>
      <c r="BS288" s="135">
        <v>1014</v>
      </c>
      <c r="BT288" s="135">
        <v>908</v>
      </c>
      <c r="BU288" s="135">
        <v>874</v>
      </c>
      <c r="BV288" s="135">
        <v>796</v>
      </c>
      <c r="BW288" s="135">
        <v>845</v>
      </c>
      <c r="BX288" s="135">
        <v>846</v>
      </c>
      <c r="BY288" s="135">
        <v>874</v>
      </c>
      <c r="BZ288" s="135">
        <v>786</v>
      </c>
    </row>
    <row r="289" spans="2:78">
      <c r="B289" s="129" t="s">
        <v>40</v>
      </c>
      <c r="C289" s="131">
        <f t="shared" si="71"/>
        <v>0</v>
      </c>
      <c r="D289" s="131">
        <f t="shared" si="71"/>
        <v>0</v>
      </c>
      <c r="E289" s="131">
        <f t="shared" si="71"/>
        <v>0</v>
      </c>
      <c r="F289" s="131">
        <f t="shared" si="71"/>
        <v>32371</v>
      </c>
      <c r="G289" s="131">
        <f t="shared" si="71"/>
        <v>93412</v>
      </c>
      <c r="H289" s="131">
        <f t="shared" si="71"/>
        <v>88322</v>
      </c>
      <c r="I289" s="131">
        <f t="shared" si="71"/>
        <v>129099</v>
      </c>
      <c r="J289" s="131">
        <f t="shared" si="71"/>
        <v>197866</v>
      </c>
      <c r="K289" s="131">
        <f t="shared" si="71"/>
        <v>194026</v>
      </c>
      <c r="L289" s="131">
        <f t="shared" si="71"/>
        <v>66428</v>
      </c>
      <c r="M289" s="131">
        <f t="shared" si="71"/>
        <v>90554</v>
      </c>
      <c r="N289" s="131">
        <f t="shared" si="71"/>
        <v>85969.95</v>
      </c>
      <c r="O289" s="131">
        <f t="shared" si="71"/>
        <v>97361.900000000009</v>
      </c>
      <c r="P289" s="131">
        <f t="shared" si="71"/>
        <v>73269.200000000012</v>
      </c>
      <c r="Q289" s="131">
        <f t="shared" si="71"/>
        <v>76143.000000000029</v>
      </c>
      <c r="R289" s="131"/>
      <c r="S289" s="340">
        <v>62813.822468379083</v>
      </c>
      <c r="V289" s="364"/>
      <c r="W289" s="129" t="s">
        <v>15</v>
      </c>
      <c r="X289" s="132">
        <v>325</v>
      </c>
      <c r="Y289" s="132">
        <v>421</v>
      </c>
      <c r="Z289" s="132">
        <v>398</v>
      </c>
      <c r="AA289" s="132">
        <v>399</v>
      </c>
      <c r="AB289" s="132">
        <v>334</v>
      </c>
      <c r="AC289" s="132">
        <v>383</v>
      </c>
      <c r="AD289" s="132">
        <v>409</v>
      </c>
      <c r="AE289" s="132">
        <v>479</v>
      </c>
      <c r="AF289" s="132">
        <v>393</v>
      </c>
      <c r="AG289" s="132">
        <v>459</v>
      </c>
      <c r="AH289" s="132">
        <v>390</v>
      </c>
      <c r="AI289" s="132">
        <v>416</v>
      </c>
      <c r="AJ289" s="132">
        <v>404</v>
      </c>
      <c r="AK289" s="132">
        <v>424</v>
      </c>
      <c r="AL289" s="132">
        <v>438</v>
      </c>
      <c r="AM289" s="132"/>
      <c r="AN289" s="316"/>
      <c r="AP289" s="500"/>
      <c r="AQ289" s="136" t="s">
        <v>34</v>
      </c>
      <c r="AR289" s="135">
        <v>640</v>
      </c>
      <c r="AS289" s="135">
        <v>436</v>
      </c>
      <c r="AT289" s="135">
        <v>474</v>
      </c>
      <c r="AU289" s="135">
        <v>486</v>
      </c>
      <c r="AV289" s="135">
        <v>521</v>
      </c>
      <c r="AW289" s="135">
        <v>576</v>
      </c>
      <c r="AX289" s="135">
        <v>525</v>
      </c>
      <c r="AY289" s="135">
        <v>441</v>
      </c>
      <c r="AZ289" s="135">
        <v>404</v>
      </c>
      <c r="BA289" s="135">
        <v>411</v>
      </c>
      <c r="BB289" s="135">
        <v>396</v>
      </c>
      <c r="BC289" s="135">
        <v>356</v>
      </c>
      <c r="BD289" s="135">
        <v>385</v>
      </c>
      <c r="BE289" s="135">
        <v>419</v>
      </c>
      <c r="BF289" s="135">
        <v>406</v>
      </c>
      <c r="BJ289" s="500"/>
      <c r="BK289" s="136" t="s">
        <v>34</v>
      </c>
      <c r="BL289" s="135">
        <v>1080</v>
      </c>
      <c r="BM289" s="135">
        <v>760</v>
      </c>
      <c r="BN289" s="135">
        <v>792</v>
      </c>
      <c r="BO289" s="135">
        <v>787</v>
      </c>
      <c r="BP289" s="135">
        <v>902</v>
      </c>
      <c r="BQ289" s="135">
        <v>1059</v>
      </c>
      <c r="BR289" s="135">
        <v>1000</v>
      </c>
      <c r="BS289" s="135">
        <v>894</v>
      </c>
      <c r="BT289" s="135">
        <v>790</v>
      </c>
      <c r="BU289" s="135">
        <v>744</v>
      </c>
      <c r="BV289" s="135">
        <v>722</v>
      </c>
      <c r="BW289" s="135">
        <v>658</v>
      </c>
      <c r="BX289" s="135">
        <v>682</v>
      </c>
      <c r="BY289" s="135">
        <v>729</v>
      </c>
      <c r="BZ289" s="135">
        <v>760</v>
      </c>
    </row>
    <row r="290" spans="2:78">
      <c r="B290" s="140" t="s">
        <v>41</v>
      </c>
      <c r="C290" s="141">
        <f t="shared" si="71"/>
        <v>16.135303265940902</v>
      </c>
      <c r="D290" s="141">
        <f t="shared" si="71"/>
        <v>16.514932830021095</v>
      </c>
      <c r="E290" s="141">
        <f t="shared" si="71"/>
        <v>16.840350909324005</v>
      </c>
      <c r="F290" s="141">
        <f t="shared" si="71"/>
        <v>17.733583833570087</v>
      </c>
      <c r="G290" s="141">
        <f t="shared" si="71"/>
        <v>14.197379853723966</v>
      </c>
      <c r="H290" s="141">
        <f t="shared" si="71"/>
        <v>16.124170079481203</v>
      </c>
      <c r="I290" s="141">
        <f t="shared" si="71"/>
        <v>15.983321751216122</v>
      </c>
      <c r="J290" s="141">
        <f t="shared" si="71"/>
        <v>18.942882565055179</v>
      </c>
      <c r="K290" s="141">
        <f t="shared" si="71"/>
        <v>21.484227248657238</v>
      </c>
      <c r="L290" s="141">
        <f t="shared" si="71"/>
        <v>24.673906059243077</v>
      </c>
      <c r="M290" s="141">
        <f t="shared" si="71"/>
        <v>24.022541102654969</v>
      </c>
      <c r="N290" s="141">
        <f t="shared" si="71"/>
        <v>25.491641613848305</v>
      </c>
      <c r="O290" s="141">
        <f t="shared" si="71"/>
        <v>23.520760915237403</v>
      </c>
      <c r="P290" s="141">
        <f t="shared" si="71"/>
        <v>24.523389602754683</v>
      </c>
      <c r="Q290" s="141">
        <f t="shared" si="71"/>
        <v>27.0782075028336</v>
      </c>
      <c r="R290" s="142"/>
      <c r="S290" s="339">
        <v>3.1006477130305674</v>
      </c>
      <c r="V290" s="364"/>
      <c r="W290" s="129" t="s">
        <v>40</v>
      </c>
      <c r="X290" s="132"/>
      <c r="Y290" s="132"/>
      <c r="Z290" s="132"/>
      <c r="AA290" s="132">
        <v>32371</v>
      </c>
      <c r="AB290" s="132">
        <v>93412</v>
      </c>
      <c r="AC290" s="132">
        <v>88322</v>
      </c>
      <c r="AD290" s="132">
        <v>129099</v>
      </c>
      <c r="AE290" s="132">
        <v>197866</v>
      </c>
      <c r="AF290" s="132">
        <v>194026</v>
      </c>
      <c r="AG290" s="132">
        <v>66428</v>
      </c>
      <c r="AH290" s="132">
        <v>90554</v>
      </c>
      <c r="AI290" s="132">
        <v>85969.95</v>
      </c>
      <c r="AJ290" s="132">
        <v>97361.900000000009</v>
      </c>
      <c r="AK290" s="132">
        <v>73269.200000000012</v>
      </c>
      <c r="AL290" s="132">
        <v>76143.000000000029</v>
      </c>
      <c r="AM290" s="132"/>
      <c r="AN290" s="316"/>
      <c r="AP290" s="500"/>
      <c r="AQ290" s="136" t="s">
        <v>36</v>
      </c>
      <c r="AR290" s="135">
        <v>205</v>
      </c>
      <c r="AS290" s="135">
        <v>204</v>
      </c>
      <c r="AT290" s="135">
        <v>202</v>
      </c>
      <c r="AU290" s="135">
        <v>226</v>
      </c>
      <c r="AV290" s="135">
        <v>204</v>
      </c>
      <c r="AW290" s="135">
        <v>267</v>
      </c>
      <c r="AX290" s="135">
        <v>269</v>
      </c>
      <c r="AY290" s="135">
        <v>273</v>
      </c>
      <c r="AZ290" s="135">
        <v>273</v>
      </c>
      <c r="BA290" s="135">
        <v>298</v>
      </c>
      <c r="BB290" s="135">
        <v>282</v>
      </c>
      <c r="BC290" s="135">
        <v>292</v>
      </c>
      <c r="BD290" s="135">
        <v>286</v>
      </c>
      <c r="BE290" s="135">
        <v>278</v>
      </c>
      <c r="BF290" s="135">
        <v>276</v>
      </c>
      <c r="BJ290" s="500"/>
      <c r="BK290" s="136" t="s">
        <v>36</v>
      </c>
      <c r="BL290" s="135">
        <v>315</v>
      </c>
      <c r="BM290" s="135">
        <v>335</v>
      </c>
      <c r="BN290" s="135">
        <v>383</v>
      </c>
      <c r="BO290" s="135">
        <v>376</v>
      </c>
      <c r="BP290" s="135">
        <v>349</v>
      </c>
      <c r="BQ290" s="135">
        <v>474</v>
      </c>
      <c r="BR290" s="135">
        <v>479</v>
      </c>
      <c r="BS290" s="135">
        <v>570</v>
      </c>
      <c r="BT290" s="135">
        <v>610</v>
      </c>
      <c r="BU290" s="135">
        <v>629</v>
      </c>
      <c r="BV290" s="135">
        <v>578</v>
      </c>
      <c r="BW290" s="135">
        <v>572</v>
      </c>
      <c r="BX290" s="135">
        <v>540</v>
      </c>
      <c r="BY290" s="135">
        <v>536</v>
      </c>
      <c r="BZ290" s="135">
        <v>582</v>
      </c>
    </row>
    <row r="291" spans="2:78">
      <c r="C291" s="129"/>
      <c r="D291" s="129"/>
      <c r="E291" s="129"/>
      <c r="O291" s="146"/>
      <c r="P291" s="146"/>
      <c r="Q291" s="146"/>
      <c r="S291" s="93"/>
      <c r="V291" s="364"/>
      <c r="W291" s="140" t="s">
        <v>41</v>
      </c>
      <c r="X291" s="143">
        <v>16.135303265940902</v>
      </c>
      <c r="Y291" s="143">
        <v>16.514932830021095</v>
      </c>
      <c r="Z291" s="143">
        <v>16.840350909324005</v>
      </c>
      <c r="AA291" s="143">
        <v>17.733583833570087</v>
      </c>
      <c r="AB291" s="143">
        <v>14.197379853723966</v>
      </c>
      <c r="AC291" s="143">
        <v>16.124170079481203</v>
      </c>
      <c r="AD291" s="143">
        <v>15.983321751216122</v>
      </c>
      <c r="AE291" s="143">
        <v>18.942882565055179</v>
      </c>
      <c r="AF291" s="143">
        <v>21.484227248657238</v>
      </c>
      <c r="AG291" s="143">
        <v>24.673906059243077</v>
      </c>
      <c r="AH291" s="143">
        <v>24.022541102654969</v>
      </c>
      <c r="AI291" s="143">
        <v>25.491641613848305</v>
      </c>
      <c r="AJ291" s="143">
        <f>(AJ284+AJ286+$U$13*AJ285)/CP16*100</f>
        <v>23.520760915237403</v>
      </c>
      <c r="AK291" s="143">
        <f>(AK284+AK286+$U$13*AK285)/CQ16*100</f>
        <v>24.523389602754683</v>
      </c>
      <c r="AL291" s="143">
        <f>(AL284+AL286+$U$13*AL285)/CR16*100</f>
        <v>27.0782075028336</v>
      </c>
      <c r="AM291" s="152"/>
      <c r="AN291" s="316"/>
      <c r="AP291" s="500"/>
      <c r="AQ291" s="129" t="s">
        <v>150</v>
      </c>
      <c r="AR291" s="132">
        <v>0</v>
      </c>
      <c r="AS291" s="132">
        <v>0</v>
      </c>
      <c r="AT291" s="132">
        <v>0</v>
      </c>
      <c r="AU291" s="132">
        <v>0</v>
      </c>
      <c r="AV291" s="132">
        <v>0</v>
      </c>
      <c r="AW291" s="132">
        <v>0</v>
      </c>
      <c r="AX291" s="132">
        <v>0</v>
      </c>
      <c r="AY291" s="132">
        <v>0</v>
      </c>
      <c r="AZ291" s="132">
        <v>0</v>
      </c>
      <c r="BA291" s="135">
        <v>0</v>
      </c>
      <c r="BB291" s="135">
        <v>0</v>
      </c>
      <c r="BC291" s="135">
        <v>31</v>
      </c>
      <c r="BD291" s="135">
        <v>20</v>
      </c>
      <c r="BE291" s="135">
        <v>12</v>
      </c>
      <c r="BF291" s="135">
        <v>18</v>
      </c>
      <c r="BJ291" s="500"/>
      <c r="BK291" s="129" t="s">
        <v>150</v>
      </c>
      <c r="BL291" s="132">
        <v>0</v>
      </c>
      <c r="BM291" s="132">
        <v>0</v>
      </c>
      <c r="BN291" s="132">
        <v>0</v>
      </c>
      <c r="BO291" s="132">
        <v>0</v>
      </c>
      <c r="BP291" s="132">
        <v>0</v>
      </c>
      <c r="BQ291" s="132">
        <v>0</v>
      </c>
      <c r="BR291" s="132">
        <v>0</v>
      </c>
      <c r="BS291" s="132">
        <v>0</v>
      </c>
      <c r="BT291" s="132">
        <v>0</v>
      </c>
      <c r="BU291" s="135">
        <v>0</v>
      </c>
      <c r="BV291" s="135">
        <v>0</v>
      </c>
      <c r="BW291" s="135">
        <v>55</v>
      </c>
      <c r="BX291" s="135">
        <v>47</v>
      </c>
      <c r="BY291" s="135">
        <v>33</v>
      </c>
      <c r="BZ291" s="135">
        <v>31</v>
      </c>
    </row>
    <row r="292" spans="2:78">
      <c r="C292" s="129"/>
      <c r="D292" s="129"/>
      <c r="E292" s="129"/>
      <c r="S292" s="93"/>
      <c r="V292" s="552"/>
      <c r="W292" s="316"/>
      <c r="X292" s="129"/>
      <c r="Y292" s="129"/>
      <c r="Z292" s="129"/>
      <c r="AA292" s="316"/>
      <c r="AB292" s="316"/>
      <c r="AC292" s="316"/>
      <c r="AD292" s="316" t="s">
        <v>14</v>
      </c>
      <c r="AE292" s="316"/>
      <c r="AF292" s="316"/>
      <c r="AG292" s="316"/>
      <c r="AH292" s="316"/>
      <c r="AI292" s="316"/>
      <c r="AJ292" s="316"/>
      <c r="AK292" s="261"/>
      <c r="AL292" s="316"/>
      <c r="AM292" s="316"/>
      <c r="AN292" s="316"/>
      <c r="AP292" s="500"/>
      <c r="AQ292" s="136" t="s">
        <v>37</v>
      </c>
      <c r="AR292" s="135">
        <v>6</v>
      </c>
      <c r="AS292" s="135">
        <v>7</v>
      </c>
      <c r="AT292" s="135">
        <v>5</v>
      </c>
      <c r="AU292" s="135">
        <v>6</v>
      </c>
      <c r="AV292" s="135">
        <v>1</v>
      </c>
      <c r="AW292" s="135">
        <v>9</v>
      </c>
      <c r="AX292" s="135">
        <v>7</v>
      </c>
      <c r="AY292" s="135">
        <v>6</v>
      </c>
      <c r="AZ292" s="135">
        <v>2</v>
      </c>
      <c r="BA292" s="135">
        <v>11</v>
      </c>
      <c r="BB292" s="135">
        <v>7</v>
      </c>
      <c r="BC292" s="135">
        <v>9</v>
      </c>
      <c r="BD292" s="135">
        <v>7</v>
      </c>
      <c r="BE292" s="135">
        <v>24</v>
      </c>
      <c r="BF292" s="135">
        <v>31</v>
      </c>
      <c r="BJ292" s="500"/>
      <c r="BK292" s="129" t="s">
        <v>150</v>
      </c>
      <c r="BL292" s="132">
        <v>0</v>
      </c>
      <c r="BM292" s="132">
        <v>0</v>
      </c>
      <c r="BN292" s="132">
        <v>0</v>
      </c>
      <c r="BO292" s="132">
        <v>0</v>
      </c>
      <c r="BP292" s="132">
        <v>0</v>
      </c>
      <c r="BQ292" s="132">
        <v>0</v>
      </c>
      <c r="BR292" s="132">
        <v>0</v>
      </c>
      <c r="BS292" s="132">
        <v>0</v>
      </c>
      <c r="BT292" s="132">
        <v>0</v>
      </c>
      <c r="BU292" s="135">
        <v>16</v>
      </c>
      <c r="BV292" s="135">
        <v>11</v>
      </c>
      <c r="BW292" s="135">
        <v>17</v>
      </c>
      <c r="BX292" s="135">
        <v>8</v>
      </c>
      <c r="BY292" s="135">
        <v>32</v>
      </c>
      <c r="BZ292" s="135">
        <v>45</v>
      </c>
    </row>
    <row r="293" spans="2:78">
      <c r="C293" s="129"/>
      <c r="D293" s="129"/>
      <c r="E293" s="129"/>
      <c r="S293" s="93"/>
      <c r="V293" s="552"/>
      <c r="W293" s="316"/>
      <c r="X293" s="129"/>
      <c r="Y293" s="129"/>
      <c r="Z293" s="129"/>
      <c r="AA293" s="316"/>
      <c r="AB293" s="316"/>
      <c r="AC293" s="316"/>
      <c r="AD293" s="316"/>
      <c r="AE293" s="316"/>
      <c r="AF293" s="316"/>
      <c r="AG293" s="316"/>
      <c r="AH293" s="316"/>
      <c r="AI293" s="316"/>
      <c r="AJ293" s="316"/>
      <c r="AK293" s="261"/>
      <c r="AL293" s="316"/>
      <c r="AM293" s="316"/>
      <c r="AN293" s="316"/>
      <c r="AP293" s="501"/>
      <c r="AQ293" s="137" t="s">
        <v>38</v>
      </c>
      <c r="AR293" s="138">
        <v>102</v>
      </c>
      <c r="AS293" s="138">
        <v>105</v>
      </c>
      <c r="AT293" s="139">
        <v>87</v>
      </c>
      <c r="AU293" s="138">
        <v>91</v>
      </c>
      <c r="AV293" s="138">
        <v>83</v>
      </c>
      <c r="AW293" s="139">
        <v>103</v>
      </c>
      <c r="AX293" s="139">
        <v>115</v>
      </c>
      <c r="AY293" s="139">
        <v>121</v>
      </c>
      <c r="AZ293" s="139">
        <v>119</v>
      </c>
      <c r="BA293" s="139">
        <v>139</v>
      </c>
      <c r="BB293" s="139">
        <v>173</v>
      </c>
      <c r="BC293" s="139">
        <v>99</v>
      </c>
      <c r="BD293" s="139">
        <v>158</v>
      </c>
      <c r="BE293" s="139">
        <v>103</v>
      </c>
      <c r="BF293" s="139">
        <v>68</v>
      </c>
      <c r="BJ293" s="501"/>
      <c r="BK293" s="137" t="s">
        <v>38</v>
      </c>
      <c r="BL293" s="138">
        <v>118</v>
      </c>
      <c r="BM293" s="138">
        <v>136</v>
      </c>
      <c r="BN293" s="139">
        <v>120</v>
      </c>
      <c r="BO293" s="138">
        <v>122</v>
      </c>
      <c r="BP293" s="138">
        <v>135</v>
      </c>
      <c r="BQ293" s="139">
        <v>170</v>
      </c>
      <c r="BR293" s="139">
        <v>179</v>
      </c>
      <c r="BS293" s="139">
        <v>172</v>
      </c>
      <c r="BT293" s="139">
        <v>197</v>
      </c>
      <c r="BU293" s="139">
        <v>200</v>
      </c>
      <c r="BV293" s="139">
        <v>313</v>
      </c>
      <c r="BW293" s="139">
        <v>161</v>
      </c>
      <c r="BX293" s="139">
        <v>230</v>
      </c>
      <c r="BY293" s="139">
        <v>152</v>
      </c>
      <c r="BZ293" s="139">
        <v>120</v>
      </c>
    </row>
    <row r="294" spans="2:78" ht="18" customHeight="1">
      <c r="C294" s="129"/>
      <c r="D294" s="129"/>
      <c r="E294" s="129"/>
      <c r="S294" s="93"/>
      <c r="V294" s="552"/>
      <c r="W294" s="316"/>
      <c r="X294" s="129"/>
      <c r="Y294" s="129"/>
      <c r="Z294" s="129"/>
      <c r="AA294" s="316"/>
      <c r="AB294" s="316"/>
      <c r="AC294" s="316"/>
      <c r="AD294" s="316"/>
      <c r="AE294" s="316"/>
      <c r="AF294" s="316"/>
      <c r="AG294" s="316"/>
      <c r="AH294" s="316"/>
      <c r="AI294" s="316"/>
      <c r="AJ294" s="316"/>
      <c r="AK294" s="261"/>
      <c r="AL294" s="316"/>
      <c r="AM294" s="316"/>
      <c r="AN294" s="316"/>
      <c r="AP294" s="502" t="s">
        <v>101</v>
      </c>
      <c r="AQ294" s="133" t="s">
        <v>33</v>
      </c>
      <c r="AR294" s="134">
        <v>304</v>
      </c>
      <c r="AS294" s="134">
        <v>286</v>
      </c>
      <c r="AT294" s="134">
        <v>260</v>
      </c>
      <c r="AU294" s="134">
        <v>286</v>
      </c>
      <c r="AV294" s="134">
        <v>331</v>
      </c>
      <c r="AW294" s="134">
        <v>535</v>
      </c>
      <c r="AX294" s="134">
        <v>349</v>
      </c>
      <c r="AY294" s="134">
        <v>321</v>
      </c>
      <c r="AZ294" s="134">
        <v>205</v>
      </c>
      <c r="BA294" s="134">
        <v>155</v>
      </c>
      <c r="BB294" s="134">
        <v>102</v>
      </c>
      <c r="BC294" s="135">
        <v>117</v>
      </c>
      <c r="BD294" s="135">
        <v>104</v>
      </c>
      <c r="BE294" s="135">
        <v>132</v>
      </c>
      <c r="BF294" s="135">
        <v>183</v>
      </c>
      <c r="BJ294" s="502" t="s">
        <v>70</v>
      </c>
      <c r="BK294" s="133" t="s">
        <v>33</v>
      </c>
      <c r="BL294" s="134">
        <v>1347</v>
      </c>
      <c r="BM294" s="134">
        <v>1518</v>
      </c>
      <c r="BN294" s="134">
        <v>1509</v>
      </c>
      <c r="BO294" s="134">
        <v>1537</v>
      </c>
      <c r="BP294" s="134">
        <v>1689</v>
      </c>
      <c r="BQ294" s="134">
        <v>2051</v>
      </c>
      <c r="BR294" s="134">
        <v>1357</v>
      </c>
      <c r="BS294" s="134">
        <v>1269</v>
      </c>
      <c r="BT294" s="134">
        <v>1192</v>
      </c>
      <c r="BU294" s="134">
        <v>1038</v>
      </c>
      <c r="BV294" s="134">
        <v>988</v>
      </c>
      <c r="BW294" s="134">
        <v>1012</v>
      </c>
      <c r="BX294" s="134">
        <v>988</v>
      </c>
      <c r="BY294" s="134">
        <v>1036</v>
      </c>
      <c r="BZ294" s="134">
        <v>1018</v>
      </c>
    </row>
    <row r="295" spans="2:78">
      <c r="C295" s="129"/>
      <c r="D295" s="129"/>
      <c r="E295" s="129"/>
      <c r="S295" s="93"/>
      <c r="V295" s="364"/>
      <c r="W295" s="316"/>
      <c r="X295" s="129"/>
      <c r="Y295" s="129"/>
      <c r="Z295" s="129"/>
      <c r="AA295" s="316"/>
      <c r="AB295" s="316"/>
      <c r="AC295" s="316"/>
      <c r="AD295" s="316"/>
      <c r="AE295" s="316"/>
      <c r="AF295" s="316"/>
      <c r="AG295" s="316"/>
      <c r="AH295" s="316"/>
      <c r="AI295" s="316"/>
      <c r="AJ295" s="316"/>
      <c r="AK295" s="261"/>
      <c r="AL295" s="316"/>
      <c r="AM295" s="316"/>
      <c r="AN295" s="316"/>
      <c r="AP295" s="500"/>
      <c r="AQ295" s="136" t="s">
        <v>9</v>
      </c>
      <c r="AR295" s="135">
        <v>296</v>
      </c>
      <c r="AS295" s="135">
        <v>237</v>
      </c>
      <c r="AT295" s="135">
        <v>222</v>
      </c>
      <c r="AU295" s="135">
        <v>228</v>
      </c>
      <c r="AV295" s="135">
        <v>292</v>
      </c>
      <c r="AW295" s="135">
        <v>431</v>
      </c>
      <c r="AX295" s="135">
        <v>378</v>
      </c>
      <c r="AY295" s="135">
        <v>292</v>
      </c>
      <c r="AZ295" s="135">
        <v>226</v>
      </c>
      <c r="BA295" s="135">
        <v>160</v>
      </c>
      <c r="BB295" s="135">
        <v>126</v>
      </c>
      <c r="BC295" s="135">
        <v>116</v>
      </c>
      <c r="BD295" s="135">
        <v>109</v>
      </c>
      <c r="BE295" s="135">
        <v>113</v>
      </c>
      <c r="BF295" s="135">
        <v>160</v>
      </c>
      <c r="BJ295" s="500"/>
      <c r="BK295" s="136" t="s">
        <v>9</v>
      </c>
      <c r="BL295" s="135">
        <v>1045</v>
      </c>
      <c r="BM295" s="135">
        <v>1119</v>
      </c>
      <c r="BN295" s="135">
        <v>1081</v>
      </c>
      <c r="BO295" s="135">
        <v>1119</v>
      </c>
      <c r="BP295" s="135">
        <v>1235</v>
      </c>
      <c r="BQ295" s="135">
        <v>1481</v>
      </c>
      <c r="BR295" s="135">
        <v>1116</v>
      </c>
      <c r="BS295" s="135">
        <v>993</v>
      </c>
      <c r="BT295" s="135">
        <v>892</v>
      </c>
      <c r="BU295" s="135">
        <v>819</v>
      </c>
      <c r="BV295" s="135">
        <v>712</v>
      </c>
      <c r="BW295" s="135">
        <v>787</v>
      </c>
      <c r="BX295" s="135">
        <v>802</v>
      </c>
      <c r="BY295" s="135">
        <v>784</v>
      </c>
      <c r="BZ295" s="135">
        <v>750</v>
      </c>
    </row>
    <row r="296" spans="2:78">
      <c r="C296" s="129"/>
      <c r="D296" s="129"/>
      <c r="E296" s="129"/>
      <c r="S296" s="93"/>
      <c r="V296" s="364"/>
      <c r="W296" s="316"/>
      <c r="X296" s="129"/>
      <c r="Y296" s="129"/>
      <c r="Z296" s="129"/>
      <c r="AA296" s="316" t="s">
        <v>14</v>
      </c>
      <c r="AB296" s="316"/>
      <c r="AC296" s="316"/>
      <c r="AD296" s="316"/>
      <c r="AE296" s="316"/>
      <c r="AF296" s="316"/>
      <c r="AG296" s="316"/>
      <c r="AH296" s="316"/>
      <c r="AI296" s="316"/>
      <c r="AJ296" s="316"/>
      <c r="AK296" s="261"/>
      <c r="AL296" s="316"/>
      <c r="AM296" s="316"/>
      <c r="AN296" s="316"/>
      <c r="AP296" s="500"/>
      <c r="AQ296" s="136" t="s">
        <v>34</v>
      </c>
      <c r="AR296" s="135">
        <v>268</v>
      </c>
      <c r="AS296" s="135">
        <v>231</v>
      </c>
      <c r="AT296" s="135">
        <v>226</v>
      </c>
      <c r="AU296" s="135">
        <v>198</v>
      </c>
      <c r="AV296" s="135">
        <v>253</v>
      </c>
      <c r="AW296" s="135">
        <v>320</v>
      </c>
      <c r="AX296" s="135">
        <v>345</v>
      </c>
      <c r="AY296" s="135">
        <v>320</v>
      </c>
      <c r="AZ296" s="135">
        <v>246</v>
      </c>
      <c r="BA296" s="135">
        <v>159</v>
      </c>
      <c r="BB296" s="135">
        <v>151</v>
      </c>
      <c r="BC296" s="135">
        <v>113</v>
      </c>
      <c r="BD296" s="135">
        <v>116</v>
      </c>
      <c r="BE296" s="135">
        <v>105</v>
      </c>
      <c r="BF296" s="135">
        <v>157</v>
      </c>
      <c r="BJ296" s="500"/>
      <c r="BK296" s="136" t="s">
        <v>34</v>
      </c>
      <c r="BL296" s="135">
        <v>1107</v>
      </c>
      <c r="BM296" s="135">
        <v>788</v>
      </c>
      <c r="BN296" s="135">
        <v>852</v>
      </c>
      <c r="BO296" s="135">
        <v>839</v>
      </c>
      <c r="BP296" s="135">
        <v>932</v>
      </c>
      <c r="BQ296" s="135">
        <v>1019</v>
      </c>
      <c r="BR296" s="135">
        <v>988</v>
      </c>
      <c r="BS296" s="135">
        <v>863</v>
      </c>
      <c r="BT296" s="135">
        <v>753</v>
      </c>
      <c r="BU296" s="135">
        <v>722</v>
      </c>
      <c r="BV296" s="135">
        <v>654</v>
      </c>
      <c r="BW296" s="135">
        <v>598</v>
      </c>
      <c r="BX296" s="135">
        <v>626</v>
      </c>
      <c r="BY296" s="135">
        <v>666</v>
      </c>
      <c r="BZ296" s="135">
        <v>675</v>
      </c>
    </row>
    <row r="297" spans="2:78">
      <c r="C297" s="129"/>
      <c r="D297" s="129"/>
      <c r="E297" s="129"/>
      <c r="S297" s="93"/>
      <c r="V297" s="364"/>
      <c r="W297" s="316"/>
      <c r="X297" s="129"/>
      <c r="Y297" s="129"/>
      <c r="Z297" s="129"/>
      <c r="AA297" s="316"/>
      <c r="AB297" s="316"/>
      <c r="AC297" s="316"/>
      <c r="AD297" s="316"/>
      <c r="AE297" s="316"/>
      <c r="AF297" s="316" t="s">
        <v>14</v>
      </c>
      <c r="AG297" s="316"/>
      <c r="AH297" s="316"/>
      <c r="AI297" s="316"/>
      <c r="AJ297" s="316"/>
      <c r="AK297" s="261"/>
      <c r="AL297" s="316"/>
      <c r="AM297" s="316"/>
      <c r="AP297" s="500"/>
      <c r="AQ297" s="136" t="s">
        <v>36</v>
      </c>
      <c r="AR297" s="135">
        <v>127</v>
      </c>
      <c r="AS297" s="135">
        <v>122</v>
      </c>
      <c r="AT297" s="135">
        <v>173</v>
      </c>
      <c r="AU297" s="135">
        <v>150</v>
      </c>
      <c r="AV297" s="135">
        <v>146</v>
      </c>
      <c r="AW297" s="135">
        <v>164</v>
      </c>
      <c r="AX297" s="135">
        <v>175</v>
      </c>
      <c r="AY297" s="135">
        <v>236</v>
      </c>
      <c r="AZ297" s="135">
        <v>245</v>
      </c>
      <c r="BA297" s="135">
        <v>234</v>
      </c>
      <c r="BB297" s="135">
        <v>208</v>
      </c>
      <c r="BC297" s="135">
        <v>169</v>
      </c>
      <c r="BD297" s="135">
        <v>146</v>
      </c>
      <c r="BE297" s="135">
        <v>123</v>
      </c>
      <c r="BF297" s="135">
        <v>133</v>
      </c>
      <c r="BJ297" s="500"/>
      <c r="BK297" s="136" t="s">
        <v>36</v>
      </c>
      <c r="BL297" s="135">
        <v>359</v>
      </c>
      <c r="BM297" s="135">
        <v>366</v>
      </c>
      <c r="BN297" s="135">
        <v>399</v>
      </c>
      <c r="BO297" s="135">
        <v>402</v>
      </c>
      <c r="BP297" s="135">
        <v>386</v>
      </c>
      <c r="BQ297" s="135">
        <v>449</v>
      </c>
      <c r="BR297" s="135">
        <v>464</v>
      </c>
      <c r="BS297" s="135">
        <v>514</v>
      </c>
      <c r="BT297" s="135">
        <v>536</v>
      </c>
      <c r="BU297" s="135">
        <v>545</v>
      </c>
      <c r="BV297" s="135">
        <v>532</v>
      </c>
      <c r="BW297" s="135">
        <v>502</v>
      </c>
      <c r="BX297" s="135">
        <v>449</v>
      </c>
      <c r="BY297" s="135">
        <v>454</v>
      </c>
      <c r="BZ297" s="135">
        <v>485</v>
      </c>
    </row>
    <row r="298" spans="2:78">
      <c r="B298" s="310" t="s">
        <v>14</v>
      </c>
      <c r="C298" s="129"/>
      <c r="D298" s="129" t="s">
        <v>14</v>
      </c>
      <c r="E298" s="129"/>
      <c r="S298" s="93"/>
      <c r="V298" s="364"/>
      <c r="W298" s="316"/>
      <c r="X298" s="129"/>
      <c r="Y298" s="129"/>
      <c r="Z298" s="129"/>
      <c r="AA298" s="316"/>
      <c r="AB298" s="316"/>
      <c r="AC298" s="316"/>
      <c r="AD298" s="316"/>
      <c r="AE298" s="316"/>
      <c r="AF298" s="316"/>
      <c r="AG298" s="316"/>
      <c r="AH298" s="316"/>
      <c r="AI298" s="316"/>
      <c r="AJ298" s="316"/>
      <c r="AK298" s="261"/>
      <c r="AL298" s="316"/>
      <c r="AM298" s="316"/>
      <c r="AP298" s="500"/>
      <c r="AQ298" s="129" t="s">
        <v>150</v>
      </c>
      <c r="AR298" s="132">
        <v>0</v>
      </c>
      <c r="AS298" s="132">
        <v>0</v>
      </c>
      <c r="AT298" s="132">
        <v>0</v>
      </c>
      <c r="AU298" s="132">
        <v>0</v>
      </c>
      <c r="AV298" s="132">
        <v>0</v>
      </c>
      <c r="AW298" s="132">
        <v>0</v>
      </c>
      <c r="AX298" s="132">
        <v>0</v>
      </c>
      <c r="AY298" s="132">
        <v>0</v>
      </c>
      <c r="AZ298" s="132">
        <v>0</v>
      </c>
      <c r="BA298" s="135">
        <v>0</v>
      </c>
      <c r="BB298" s="135">
        <v>0</v>
      </c>
      <c r="BC298" s="135">
        <v>14</v>
      </c>
      <c r="BD298" s="135">
        <v>12</v>
      </c>
      <c r="BE298" s="135">
        <v>11</v>
      </c>
      <c r="BF298" s="135">
        <v>6</v>
      </c>
      <c r="BJ298" s="500"/>
      <c r="BK298" s="129" t="s">
        <v>150</v>
      </c>
      <c r="BL298" s="132">
        <v>0</v>
      </c>
      <c r="BM298" s="132">
        <v>0</v>
      </c>
      <c r="BN298" s="132">
        <v>0</v>
      </c>
      <c r="BO298" s="132">
        <v>0</v>
      </c>
      <c r="BP298" s="132">
        <v>0</v>
      </c>
      <c r="BQ298" s="132">
        <v>0</v>
      </c>
      <c r="BR298" s="132">
        <v>0</v>
      </c>
      <c r="BS298" s="132">
        <v>0</v>
      </c>
      <c r="BT298" s="132">
        <v>0</v>
      </c>
      <c r="BU298" s="135">
        <v>0</v>
      </c>
      <c r="BV298" s="135">
        <v>0</v>
      </c>
      <c r="BW298" s="135">
        <v>50</v>
      </c>
      <c r="BX298" s="135">
        <v>29</v>
      </c>
      <c r="BY298" s="135">
        <v>29</v>
      </c>
      <c r="BZ298" s="135">
        <v>27</v>
      </c>
    </row>
    <row r="299" spans="2:78">
      <c r="C299" s="129"/>
      <c r="D299" s="129"/>
      <c r="E299" s="129"/>
      <c r="H299" s="310" t="s">
        <v>14</v>
      </c>
      <c r="S299" s="93"/>
      <c r="V299" s="364"/>
      <c r="W299" s="316"/>
      <c r="X299" s="129"/>
      <c r="Y299" s="129"/>
      <c r="Z299" s="129"/>
      <c r="AA299" s="316"/>
      <c r="AB299" s="316"/>
      <c r="AC299" s="316"/>
      <c r="AD299" s="316"/>
      <c r="AE299" s="316"/>
      <c r="AF299" s="316"/>
      <c r="AG299" s="316"/>
      <c r="AH299" s="316"/>
      <c r="AI299" s="316"/>
      <c r="AJ299" s="316"/>
      <c r="AK299" s="261"/>
      <c r="AL299" s="316"/>
      <c r="AM299" s="316"/>
      <c r="AP299" s="500"/>
      <c r="AQ299" s="136" t="s">
        <v>37</v>
      </c>
      <c r="AR299" s="135">
        <v>3</v>
      </c>
      <c r="AS299" s="135">
        <v>4</v>
      </c>
      <c r="AT299" s="135">
        <v>5</v>
      </c>
      <c r="AU299" s="135">
        <v>4</v>
      </c>
      <c r="AV299" s="135">
        <v>0</v>
      </c>
      <c r="AW299" s="135">
        <v>2</v>
      </c>
      <c r="AX299" s="135">
        <v>4</v>
      </c>
      <c r="AY299" s="135">
        <v>7</v>
      </c>
      <c r="AZ299" s="135">
        <v>2</v>
      </c>
      <c r="BA299" s="135">
        <v>8</v>
      </c>
      <c r="BB299" s="135">
        <v>5</v>
      </c>
      <c r="BC299" s="135">
        <v>7</v>
      </c>
      <c r="BD299" s="135">
        <v>1</v>
      </c>
      <c r="BE299" s="135">
        <v>10</v>
      </c>
      <c r="BF299" s="135">
        <v>9</v>
      </c>
      <c r="BJ299" s="500"/>
      <c r="BK299" s="136" t="s">
        <v>37</v>
      </c>
      <c r="BL299" s="135">
        <v>9</v>
      </c>
      <c r="BM299" s="135">
        <v>15</v>
      </c>
      <c r="BN299" s="135">
        <v>12</v>
      </c>
      <c r="BO299" s="135">
        <v>13</v>
      </c>
      <c r="BP299" s="135">
        <v>1</v>
      </c>
      <c r="BQ299" s="135">
        <v>10</v>
      </c>
      <c r="BR299" s="135">
        <v>11</v>
      </c>
      <c r="BS299" s="135">
        <v>12</v>
      </c>
      <c r="BT299" s="135">
        <v>5</v>
      </c>
      <c r="BU299" s="135">
        <v>16</v>
      </c>
      <c r="BV299" s="135">
        <v>9</v>
      </c>
      <c r="BW299" s="135">
        <v>10</v>
      </c>
      <c r="BX299" s="135">
        <v>6</v>
      </c>
      <c r="BY299" s="135">
        <v>23</v>
      </c>
      <c r="BZ299" s="135">
        <v>36</v>
      </c>
    </row>
    <row r="300" spans="2:78" ht="18.75" thickBot="1">
      <c r="C300" s="129"/>
      <c r="D300" s="129"/>
      <c r="E300" s="129"/>
      <c r="S300" s="93"/>
      <c r="V300" s="364"/>
      <c r="W300" s="316"/>
      <c r="X300" s="129"/>
      <c r="Y300" s="129"/>
      <c r="Z300" s="129"/>
      <c r="AA300" s="316"/>
      <c r="AB300" s="316"/>
      <c r="AC300" s="316"/>
      <c r="AD300" s="316"/>
      <c r="AE300" s="316"/>
      <c r="AF300" s="316"/>
      <c r="AG300" s="316"/>
      <c r="AH300" s="316"/>
      <c r="AI300" s="316"/>
      <c r="AJ300" s="316"/>
      <c r="AK300" s="261"/>
      <c r="AL300" s="316"/>
      <c r="AM300" s="316"/>
      <c r="AP300" s="501"/>
      <c r="AQ300" s="137" t="s">
        <v>38</v>
      </c>
      <c r="AR300" s="138">
        <v>28</v>
      </c>
      <c r="AS300" s="138">
        <v>40</v>
      </c>
      <c r="AT300" s="139">
        <v>32</v>
      </c>
      <c r="AU300" s="138">
        <v>39</v>
      </c>
      <c r="AV300" s="138">
        <v>38</v>
      </c>
      <c r="AW300" s="139">
        <v>47</v>
      </c>
      <c r="AX300" s="139">
        <v>67</v>
      </c>
      <c r="AY300" s="139">
        <v>50</v>
      </c>
      <c r="AZ300" s="139">
        <v>62</v>
      </c>
      <c r="BA300" s="139">
        <v>60</v>
      </c>
      <c r="BB300" s="139">
        <v>114</v>
      </c>
      <c r="BC300" s="139">
        <v>53</v>
      </c>
      <c r="BD300" s="139">
        <v>47</v>
      </c>
      <c r="BE300" s="139">
        <v>34</v>
      </c>
      <c r="BF300" s="139">
        <v>34</v>
      </c>
      <c r="BJ300" s="501"/>
      <c r="BK300" s="137" t="s">
        <v>38</v>
      </c>
      <c r="BL300" s="138">
        <v>122</v>
      </c>
      <c r="BM300" s="138">
        <v>137</v>
      </c>
      <c r="BN300" s="139">
        <v>131</v>
      </c>
      <c r="BO300" s="138">
        <v>117</v>
      </c>
      <c r="BP300" s="138">
        <v>98</v>
      </c>
      <c r="BQ300" s="139">
        <v>124</v>
      </c>
      <c r="BR300" s="139">
        <v>150</v>
      </c>
      <c r="BS300" s="139">
        <v>126</v>
      </c>
      <c r="BT300" s="139">
        <v>141</v>
      </c>
      <c r="BU300" s="139">
        <v>173</v>
      </c>
      <c r="BV300" s="139">
        <v>262</v>
      </c>
      <c r="BW300" s="139">
        <v>136</v>
      </c>
      <c r="BX300" s="139">
        <v>173</v>
      </c>
      <c r="BY300" s="139">
        <v>119</v>
      </c>
      <c r="BZ300" s="139">
        <v>95</v>
      </c>
    </row>
    <row r="301" spans="2:78">
      <c r="C301" s="316"/>
      <c r="D301" s="316"/>
      <c r="E301" s="316"/>
      <c r="S301" s="341"/>
      <c r="T301" s="508" t="s">
        <v>140</v>
      </c>
      <c r="U301" s="510" t="s">
        <v>115</v>
      </c>
      <c r="W301" s="316"/>
      <c r="X301" s="316"/>
      <c r="Y301" s="316"/>
      <c r="Z301" s="316"/>
      <c r="AA301" s="316"/>
      <c r="AB301" s="316"/>
      <c r="AC301" s="316"/>
      <c r="AD301" s="316"/>
      <c r="AE301" s="316"/>
      <c r="AF301" s="316"/>
      <c r="AG301" s="316"/>
      <c r="AH301" s="316"/>
      <c r="AI301" s="316"/>
      <c r="AJ301" s="316"/>
      <c r="AK301" s="261"/>
      <c r="AL301" s="316"/>
      <c r="AM301" s="316"/>
      <c r="AQ301" s="310" t="s">
        <v>14</v>
      </c>
      <c r="AR301" s="316"/>
      <c r="AS301" s="316"/>
      <c r="AT301" s="316"/>
      <c r="BA301" s="310" t="s">
        <v>14</v>
      </c>
      <c r="BB301" s="262"/>
      <c r="BC301" s="262"/>
      <c r="BK301" s="316"/>
      <c r="BL301" s="316"/>
      <c r="BM301" s="316"/>
      <c r="BN301" s="316"/>
      <c r="BO301" s="316"/>
      <c r="BP301" s="316"/>
      <c r="BQ301" s="316"/>
      <c r="BR301" s="316"/>
      <c r="BS301" s="316"/>
      <c r="BT301" s="316"/>
      <c r="BU301" s="316"/>
      <c r="BV301" s="261"/>
      <c r="BW301" s="316"/>
      <c r="BX301" s="316"/>
      <c r="BY301" s="261"/>
      <c r="BZ301" s="261"/>
    </row>
    <row r="302" spans="2:78">
      <c r="B302" s="124" t="s">
        <v>50</v>
      </c>
      <c r="C302" s="125" t="s">
        <v>124</v>
      </c>
      <c r="D302" s="125" t="s">
        <v>123</v>
      </c>
      <c r="E302" s="125" t="s">
        <v>122</v>
      </c>
      <c r="F302" s="124" t="s">
        <v>49</v>
      </c>
      <c r="G302" s="124" t="s">
        <v>48</v>
      </c>
      <c r="H302" s="124" t="s">
        <v>47</v>
      </c>
      <c r="I302" s="124" t="s">
        <v>46</v>
      </c>
      <c r="J302" s="124" t="s">
        <v>45</v>
      </c>
      <c r="K302" s="124" t="s">
        <v>44</v>
      </c>
      <c r="L302" s="124" t="s">
        <v>43</v>
      </c>
      <c r="M302" s="124" t="s">
        <v>96</v>
      </c>
      <c r="N302" s="124" t="s">
        <v>69</v>
      </c>
      <c r="O302" s="124" t="s">
        <v>77</v>
      </c>
      <c r="P302" s="124" t="s">
        <v>149</v>
      </c>
      <c r="Q302" s="124" t="str">
        <f>Q279</f>
        <v>2018-19</v>
      </c>
      <c r="R302" s="126"/>
      <c r="S302" s="153" t="s">
        <v>84</v>
      </c>
      <c r="T302" s="509"/>
      <c r="U302" s="511"/>
      <c r="W302" s="128" t="s">
        <v>50</v>
      </c>
      <c r="X302" s="125" t="s">
        <v>124</v>
      </c>
      <c r="Y302" s="125" t="s">
        <v>123</v>
      </c>
      <c r="Z302" s="125" t="s">
        <v>122</v>
      </c>
      <c r="AA302" s="128" t="s">
        <v>49</v>
      </c>
      <c r="AB302" s="128" t="s">
        <v>48</v>
      </c>
      <c r="AC302" s="128" t="s">
        <v>47</v>
      </c>
      <c r="AD302" s="128" t="s">
        <v>46</v>
      </c>
      <c r="AE302" s="128" t="s">
        <v>45</v>
      </c>
      <c r="AF302" s="128" t="s">
        <v>44</v>
      </c>
      <c r="AG302" s="128" t="s">
        <v>43</v>
      </c>
      <c r="AH302" s="128" t="s">
        <v>96</v>
      </c>
      <c r="AI302" s="128" t="s">
        <v>69</v>
      </c>
      <c r="AJ302" s="128" t="s">
        <v>77</v>
      </c>
      <c r="AK302" s="128" t="s">
        <v>149</v>
      </c>
      <c r="AL302" s="128" t="str">
        <f>AL279</f>
        <v>2018-19</v>
      </c>
      <c r="AM302" s="125"/>
      <c r="AQ302" s="125" t="s">
        <v>65</v>
      </c>
      <c r="AR302" s="125" t="s">
        <v>124</v>
      </c>
      <c r="AS302" s="125" t="s">
        <v>123</v>
      </c>
      <c r="AT302" s="125" t="s">
        <v>122</v>
      </c>
      <c r="AU302" s="125" t="s">
        <v>49</v>
      </c>
      <c r="AV302" s="125" t="s">
        <v>48</v>
      </c>
      <c r="AW302" s="125" t="s">
        <v>47</v>
      </c>
      <c r="AX302" s="125" t="s">
        <v>46</v>
      </c>
      <c r="AY302" s="125" t="s">
        <v>45</v>
      </c>
      <c r="AZ302" s="125" t="s">
        <v>44</v>
      </c>
      <c r="BA302" s="125" t="s">
        <v>43</v>
      </c>
      <c r="BB302" s="125" t="s">
        <v>96</v>
      </c>
      <c r="BC302" s="128" t="s">
        <v>69</v>
      </c>
      <c r="BD302" s="128" t="s">
        <v>77</v>
      </c>
      <c r="BE302" s="128" t="s">
        <v>149</v>
      </c>
      <c r="BF302" s="128" t="str">
        <f>BF279</f>
        <v>2018-19</v>
      </c>
      <c r="BK302" s="125" t="s">
        <v>65</v>
      </c>
      <c r="BL302" s="125" t="s">
        <v>124</v>
      </c>
      <c r="BM302" s="125" t="s">
        <v>123</v>
      </c>
      <c r="BN302" s="125" t="s">
        <v>122</v>
      </c>
      <c r="BO302" s="125" t="s">
        <v>49</v>
      </c>
      <c r="BP302" s="125" t="s">
        <v>48</v>
      </c>
      <c r="BQ302" s="125" t="s">
        <v>47</v>
      </c>
      <c r="BR302" s="125" t="s">
        <v>46</v>
      </c>
      <c r="BS302" s="125" t="s">
        <v>45</v>
      </c>
      <c r="BT302" s="125" t="s">
        <v>44</v>
      </c>
      <c r="BU302" s="125" t="s">
        <v>43</v>
      </c>
      <c r="BV302" s="125" t="s">
        <v>96</v>
      </c>
      <c r="BW302" s="125" t="s">
        <v>69</v>
      </c>
      <c r="BX302" s="125" t="s">
        <v>77</v>
      </c>
      <c r="BY302" s="125" t="s">
        <v>149</v>
      </c>
      <c r="BZ302" s="125" t="str">
        <f>BZ3</f>
        <v>2018-19</v>
      </c>
    </row>
    <row r="303" spans="2:78" ht="18" customHeight="1">
      <c r="B303" s="129" t="s">
        <v>33</v>
      </c>
      <c r="C303" s="154">
        <f t="shared" ref="C303:N303" si="72">SUM(C4,C27,C50,C73,C96,C119,C142,C165,C188,C211,C234,C257,C280)</f>
        <v>50997.2</v>
      </c>
      <c r="D303" s="154">
        <f t="shared" si="72"/>
        <v>54409</v>
      </c>
      <c r="E303" s="154">
        <f t="shared" si="72"/>
        <v>55879.199999999997</v>
      </c>
      <c r="F303" s="131">
        <f t="shared" si="72"/>
        <v>55175.200000000004</v>
      </c>
      <c r="G303" s="131">
        <f t="shared" si="72"/>
        <v>62151.999999999993</v>
      </c>
      <c r="H303" s="131">
        <f t="shared" si="72"/>
        <v>75385</v>
      </c>
      <c r="I303" s="131">
        <f t="shared" si="72"/>
        <v>50588.19999999999</v>
      </c>
      <c r="J303" s="131">
        <f t="shared" si="72"/>
        <v>46860.799999999996</v>
      </c>
      <c r="K303" s="131">
        <f t="shared" si="72"/>
        <v>43095.4</v>
      </c>
      <c r="L303" s="131">
        <f t="shared" si="72"/>
        <v>42625.4</v>
      </c>
      <c r="M303" s="131">
        <f t="shared" si="72"/>
        <v>40859.4</v>
      </c>
      <c r="N303" s="131">
        <f t="shared" si="72"/>
        <v>43681.200000000004</v>
      </c>
      <c r="O303" s="131">
        <f t="shared" ref="O303:P303" si="73">SUM(O4,O27,O50,O73,O96,O119,O142,O165,O188,O211,O234,O257,O280)</f>
        <v>40845.799999999996</v>
      </c>
      <c r="P303" s="131">
        <f t="shared" si="73"/>
        <v>41551</v>
      </c>
      <c r="Q303" s="131">
        <f t="shared" ref="Q303" si="74">SUM(Q4,Q27,Q50,Q73,Q96,Q119,Q142,Q165,Q188,Q211,Q234,Q257,Q280)</f>
        <v>42164.80000000001</v>
      </c>
      <c r="R303" s="131"/>
      <c r="S303" s="342">
        <f t="shared" ref="S303:S313" si="75">AVERAGE(S4,S27,S50,S73,S96,S119,S142,S165,S188,S211,S234,S257,S280)</f>
        <v>794.37130124862824</v>
      </c>
      <c r="T303" s="364">
        <f t="shared" ref="T303:T313" si="76">S303/$S$307*1.5</f>
        <v>6.1153814559024831</v>
      </c>
      <c r="U303" s="348">
        <v>2</v>
      </c>
      <c r="W303" s="129" t="s">
        <v>33</v>
      </c>
      <c r="X303" s="154">
        <f t="shared" ref="X303:AD307" si="77">SUM(X4,X27,X50,X73,X96,X119,X142,X165,X188,X211,X234,X257,X280)</f>
        <v>27141</v>
      </c>
      <c r="Y303" s="154">
        <f t="shared" si="77"/>
        <v>29002</v>
      </c>
      <c r="Z303" s="154">
        <f t="shared" si="77"/>
        <v>29857</v>
      </c>
      <c r="AA303" s="132">
        <f t="shared" si="77"/>
        <v>29650</v>
      </c>
      <c r="AB303" s="132">
        <f t="shared" si="77"/>
        <v>33227</v>
      </c>
      <c r="AC303" s="132">
        <f t="shared" si="77"/>
        <v>39747</v>
      </c>
      <c r="AD303" s="132">
        <f t="shared" si="77"/>
        <v>26837</v>
      </c>
      <c r="AE303" s="132">
        <v>25200</v>
      </c>
      <c r="AF303" s="132">
        <f t="shared" ref="AF303:AF307" si="78">SUM(AF4,AF27,AF50,AF73,AF96,AF119,AF142,AF165,AF188,AF211,AF234,AF257,AF280)</f>
        <v>23772</v>
      </c>
      <c r="AG303" s="132">
        <v>23648</v>
      </c>
      <c r="AH303" s="132">
        <v>23034</v>
      </c>
      <c r="AI303" s="132">
        <v>24644</v>
      </c>
      <c r="AJ303" s="132">
        <f t="shared" ref="AJ303:AK303" si="79">SUM(AJ4,AJ27,AJ50,AJ73,AJ96,AJ119,AJ142,AJ165,AJ188,AJ211,AJ234,AJ257,AJ280)</f>
        <v>23055</v>
      </c>
      <c r="AK303" s="132">
        <f t="shared" si="79"/>
        <v>23649</v>
      </c>
      <c r="AL303" s="132">
        <f t="shared" ref="AL303" si="80">SUM(AL4,AL27,AL50,AL73,AL96,AL119,AL142,AL165,AL188,AL211,AL234,AL257,AL280)</f>
        <v>24111</v>
      </c>
      <c r="AM303" s="132"/>
      <c r="AP303" s="502" t="s">
        <v>99</v>
      </c>
      <c r="AQ303" s="133" t="s">
        <v>33</v>
      </c>
      <c r="AR303" s="134">
        <f t="shared" ref="AR303:BD303" si="81">SUM(AR4,AR27,AR50,AR73,AR96,AR119,AR142,AR165,AR188,AR211,AR234,AR257,AR280)</f>
        <v>8554</v>
      </c>
      <c r="AS303" s="134">
        <f t="shared" si="81"/>
        <v>9063</v>
      </c>
      <c r="AT303" s="134">
        <f t="shared" si="81"/>
        <v>9177</v>
      </c>
      <c r="AU303" s="134">
        <f t="shared" si="81"/>
        <v>9607</v>
      </c>
      <c r="AV303" s="134">
        <f t="shared" si="81"/>
        <v>10201</v>
      </c>
      <c r="AW303" s="134">
        <f t="shared" si="81"/>
        <v>10636</v>
      </c>
      <c r="AX303" s="134">
        <f t="shared" si="81"/>
        <v>7298</v>
      </c>
      <c r="AY303" s="134">
        <v>7253</v>
      </c>
      <c r="AZ303" s="134">
        <f t="shared" si="81"/>
        <v>7517</v>
      </c>
      <c r="BA303" s="134">
        <v>7651</v>
      </c>
      <c r="BB303" s="134">
        <f t="shared" si="81"/>
        <v>7806</v>
      </c>
      <c r="BC303" s="134">
        <f t="shared" ref="BC303" si="82">SUM(BC4,BC27,BC50,BC73,BC96,BC119,BC142,BC165,BC188,BC211,BC234,BC257,BC280)</f>
        <v>8739</v>
      </c>
      <c r="BD303" s="134">
        <f t="shared" si="81"/>
        <v>8251</v>
      </c>
      <c r="BE303" s="134">
        <f t="shared" ref="BE303:BF303" si="83">SUM(BE4,BE27,BE50,BE73,BE96,BE119,BE142,BE165,BE188,BE211,BE234,BE257,BE280)</f>
        <v>8275</v>
      </c>
      <c r="BF303" s="134">
        <f t="shared" si="83"/>
        <v>7937</v>
      </c>
      <c r="BJ303" s="503" t="s">
        <v>51</v>
      </c>
      <c r="BK303" s="133" t="s">
        <v>33</v>
      </c>
      <c r="BL303" s="134">
        <f t="shared" ref="BL303:BX303" si="84">SUM(BL4,BL27,BL50,BL73,BL96,BL119,BL142,BL165,BL188,BL211,BL234,BL257,BL280)</f>
        <v>7506</v>
      </c>
      <c r="BM303" s="134">
        <f t="shared" si="84"/>
        <v>7719</v>
      </c>
      <c r="BN303" s="134">
        <f t="shared" si="84"/>
        <v>7712</v>
      </c>
      <c r="BO303" s="134">
        <f t="shared" si="84"/>
        <v>7445</v>
      </c>
      <c r="BP303" s="134">
        <f t="shared" si="84"/>
        <v>8312</v>
      </c>
      <c r="BQ303" s="134">
        <f t="shared" si="84"/>
        <v>11770</v>
      </c>
      <c r="BR303" s="134">
        <f t="shared" si="84"/>
        <v>8607</v>
      </c>
      <c r="BS303" s="134">
        <f t="shared" si="84"/>
        <v>7404</v>
      </c>
      <c r="BT303" s="134">
        <f t="shared" si="84"/>
        <v>6033</v>
      </c>
      <c r="BU303" s="134">
        <f t="shared" si="84"/>
        <v>5270</v>
      </c>
      <c r="BV303" s="134">
        <f t="shared" si="84"/>
        <v>4334</v>
      </c>
      <c r="BW303" s="134">
        <v>3754</v>
      </c>
      <c r="BX303" s="134">
        <f t="shared" si="84"/>
        <v>3433</v>
      </c>
      <c r="BY303" s="134">
        <f t="shared" ref="BY303:BZ303" si="85">SUM(BY4,BY27,BY50,BY73,BY96,BY119,BY142,BY165,BY188,BY211,BY234,BY257,BY280)</f>
        <v>3609</v>
      </c>
      <c r="BZ303" s="155">
        <f t="shared" si="85"/>
        <v>4961</v>
      </c>
    </row>
    <row r="304" spans="2:78">
      <c r="B304" s="129" t="s">
        <v>9</v>
      </c>
      <c r="C304" s="132">
        <f t="shared" ref="C304:N304" si="86">SUM(C5,C28,C51,C74,C97,C120,C143,C166,C189,C212,C235,C258,C281)</f>
        <v>38702.199999999997</v>
      </c>
      <c r="D304" s="132">
        <f t="shared" si="86"/>
        <v>39065</v>
      </c>
      <c r="E304" s="132">
        <f t="shared" si="86"/>
        <v>40127.199999999997</v>
      </c>
      <c r="F304" s="131">
        <f t="shared" si="86"/>
        <v>39405.799999999996</v>
      </c>
      <c r="G304" s="131">
        <f t="shared" si="86"/>
        <v>42308.6</v>
      </c>
      <c r="H304" s="131">
        <f t="shared" si="86"/>
        <v>51197</v>
      </c>
      <c r="I304" s="131">
        <f t="shared" si="86"/>
        <v>40231.799999999996</v>
      </c>
      <c r="J304" s="131">
        <f t="shared" si="86"/>
        <v>37855.4</v>
      </c>
      <c r="K304" s="131">
        <f t="shared" si="86"/>
        <v>34586.6</v>
      </c>
      <c r="L304" s="131">
        <f t="shared" si="86"/>
        <v>33054.800000000003</v>
      </c>
      <c r="M304" s="131">
        <f t="shared" si="86"/>
        <v>31730.6</v>
      </c>
      <c r="N304" s="131">
        <f t="shared" si="86"/>
        <v>34373.800000000003</v>
      </c>
      <c r="O304" s="131">
        <f t="shared" ref="O304" si="87">SUM(O5,O28,O51,O74,O97,O120,O143,O166,O189,O212,O235,O258,O281)</f>
        <v>32500</v>
      </c>
      <c r="P304" s="131">
        <f t="shared" ref="P304:Q304" si="88">SUM(P5,P28,P51,P74,P97,P120,P143,P166,P189,P212,P235,P258,P281)</f>
        <v>32601.8</v>
      </c>
      <c r="Q304" s="131">
        <f t="shared" si="88"/>
        <v>33415</v>
      </c>
      <c r="R304" s="131"/>
      <c r="S304" s="342">
        <f t="shared" si="75"/>
        <v>428.41393338287503</v>
      </c>
      <c r="T304" s="364">
        <f t="shared" si="76"/>
        <v>3.2980982816748003</v>
      </c>
      <c r="U304" s="348">
        <v>2</v>
      </c>
      <c r="W304" s="129" t="s">
        <v>9</v>
      </c>
      <c r="X304" s="132">
        <f t="shared" si="77"/>
        <v>20230</v>
      </c>
      <c r="Y304" s="132">
        <f t="shared" si="77"/>
        <v>20665</v>
      </c>
      <c r="Z304" s="132">
        <f t="shared" si="77"/>
        <v>21196</v>
      </c>
      <c r="AA304" s="132">
        <f t="shared" si="77"/>
        <v>20874</v>
      </c>
      <c r="AB304" s="132">
        <f t="shared" si="77"/>
        <v>22362</v>
      </c>
      <c r="AC304" s="132">
        <f t="shared" si="77"/>
        <v>26770</v>
      </c>
      <c r="AD304" s="132">
        <f t="shared" si="77"/>
        <v>21007</v>
      </c>
      <c r="AE304" s="132">
        <v>19858</v>
      </c>
      <c r="AF304" s="132">
        <f t="shared" si="78"/>
        <v>18497</v>
      </c>
      <c r="AG304" s="132">
        <v>17842</v>
      </c>
      <c r="AH304" s="132">
        <v>17381</v>
      </c>
      <c r="AI304" s="132">
        <v>18934</v>
      </c>
      <c r="AJ304" s="132">
        <f t="shared" ref="AJ304:AK304" si="89">SUM(AJ5,AJ28,AJ51,AJ74,AJ97,AJ120,AJ143,AJ166,AJ189,AJ212,AJ235,AJ258,AJ281)</f>
        <v>17959</v>
      </c>
      <c r="AK304" s="132">
        <f t="shared" si="89"/>
        <v>18207</v>
      </c>
      <c r="AL304" s="132">
        <f t="shared" ref="AL304" si="90">SUM(AL5,AL28,AL51,AL74,AL97,AL120,AL143,AL166,AL189,AL212,AL235,AL258,AL281)</f>
        <v>18676</v>
      </c>
      <c r="AM304" s="132"/>
      <c r="AP304" s="500"/>
      <c r="AQ304" s="136" t="s">
        <v>9</v>
      </c>
      <c r="AR304" s="135">
        <f t="shared" ref="AR304:BD304" si="91">SUM(AR5,AR28,AR51,AR74,AR97,AR120,AR143,AR166,AR189,AR212,AR235,AR258,AR281)</f>
        <v>5776</v>
      </c>
      <c r="AS304" s="135">
        <f t="shared" si="91"/>
        <v>6179</v>
      </c>
      <c r="AT304" s="135">
        <f t="shared" si="91"/>
        <v>6400</v>
      </c>
      <c r="AU304" s="135">
        <f t="shared" si="91"/>
        <v>6308</v>
      </c>
      <c r="AV304" s="135">
        <f t="shared" si="91"/>
        <v>6717</v>
      </c>
      <c r="AW304" s="135">
        <f t="shared" si="91"/>
        <v>7257</v>
      </c>
      <c r="AX304" s="135">
        <f t="shared" si="91"/>
        <v>5530</v>
      </c>
      <c r="AY304" s="135">
        <v>5256</v>
      </c>
      <c r="AZ304" s="135">
        <f t="shared" si="91"/>
        <v>5323</v>
      </c>
      <c r="BA304" s="135">
        <v>5403</v>
      </c>
      <c r="BB304" s="135">
        <f t="shared" si="91"/>
        <v>5545</v>
      </c>
      <c r="BC304" s="135">
        <f t="shared" ref="BC304" si="92">SUM(BC5,BC28,BC51,BC74,BC97,BC120,BC143,BC166,BC189,BC212,BC235,BC258,BC281)</f>
        <v>6644</v>
      </c>
      <c r="BD304" s="135">
        <f t="shared" si="91"/>
        <v>6195</v>
      </c>
      <c r="BE304" s="135">
        <f t="shared" ref="BE304:BF304" si="93">SUM(BE5,BE28,BE51,BE74,BE97,BE120,BE143,BE166,BE189,BE212,BE235,BE258,BE281)</f>
        <v>6237</v>
      </c>
      <c r="BF304" s="135">
        <f t="shared" si="93"/>
        <v>6020</v>
      </c>
      <c r="BJ304" s="504"/>
      <c r="BK304" s="136" t="s">
        <v>9</v>
      </c>
      <c r="BL304" s="135">
        <f t="shared" ref="BL304:BX304" si="94">SUM(BL5,BL28,BL51,BL74,BL97,BL120,BL143,BL166,BL189,BL212,BL235,BL258,BL281)</f>
        <v>6982</v>
      </c>
      <c r="BM304" s="135">
        <f t="shared" si="94"/>
        <v>6352</v>
      </c>
      <c r="BN304" s="135">
        <f t="shared" si="94"/>
        <v>6492</v>
      </c>
      <c r="BO304" s="135">
        <f t="shared" si="94"/>
        <v>6177</v>
      </c>
      <c r="BP304" s="135">
        <f t="shared" si="94"/>
        <v>6772</v>
      </c>
      <c r="BQ304" s="135">
        <f t="shared" si="94"/>
        <v>8991</v>
      </c>
      <c r="BR304" s="135">
        <f t="shared" si="94"/>
        <v>7987</v>
      </c>
      <c r="BS304" s="135">
        <f t="shared" si="94"/>
        <v>7275</v>
      </c>
      <c r="BT304" s="135">
        <f t="shared" si="94"/>
        <v>6050</v>
      </c>
      <c r="BU304" s="135">
        <f t="shared" si="94"/>
        <v>5348</v>
      </c>
      <c r="BV304" s="135">
        <f t="shared" si="94"/>
        <v>4489</v>
      </c>
      <c r="BW304" s="135">
        <v>3873</v>
      </c>
      <c r="BX304" s="135">
        <f t="shared" si="94"/>
        <v>3326</v>
      </c>
      <c r="BY304" s="135">
        <f t="shared" ref="BY304:BZ304" si="95">SUM(BY5,BY28,BY51,BY74,BY97,BY120,BY143,BY166,BY189,BY212,BY235,BY258,BY281)</f>
        <v>3473</v>
      </c>
      <c r="BZ304" s="156">
        <f t="shared" si="95"/>
        <v>4612</v>
      </c>
    </row>
    <row r="305" spans="2:78">
      <c r="B305" s="129" t="s">
        <v>34</v>
      </c>
      <c r="C305" s="132">
        <f t="shared" ref="C305:N305" si="96">SUM(C6,C29,C52,C75,C98,C121,C144,C167,C190,C213,C236,C259,C282)</f>
        <v>37428.6</v>
      </c>
      <c r="D305" s="132">
        <f t="shared" si="96"/>
        <v>29240.2</v>
      </c>
      <c r="E305" s="132">
        <f t="shared" si="96"/>
        <v>30504.6</v>
      </c>
      <c r="F305" s="131">
        <f t="shared" si="96"/>
        <v>29547.599999999999</v>
      </c>
      <c r="G305" s="131">
        <f t="shared" si="96"/>
        <v>31722.399999999998</v>
      </c>
      <c r="H305" s="131">
        <f t="shared" si="96"/>
        <v>36852</v>
      </c>
      <c r="I305" s="131">
        <f t="shared" si="96"/>
        <v>33150.799999999996</v>
      </c>
      <c r="J305" s="131">
        <f t="shared" si="96"/>
        <v>32112.799999999996</v>
      </c>
      <c r="K305" s="131">
        <f t="shared" si="96"/>
        <v>29423.399999999998</v>
      </c>
      <c r="L305" s="131">
        <f t="shared" si="96"/>
        <v>27754.000000000004</v>
      </c>
      <c r="M305" s="131">
        <f t="shared" si="96"/>
        <v>26521.200000000001</v>
      </c>
      <c r="N305" s="131">
        <f t="shared" si="96"/>
        <v>26316.799999999999</v>
      </c>
      <c r="O305" s="131">
        <f t="shared" ref="O305" si="97">SUM(O6,O29,O52,O75,O98,O121,O144,O167,O190,O213,O236,O259,O282)</f>
        <v>27799.999999999996</v>
      </c>
      <c r="P305" s="131">
        <f t="shared" ref="P305:Q305" si="98">SUM(P6,P29,P52,P75,P98,P121,P144,P167,P190,P213,P236,P259,P282)</f>
        <v>27807.399999999994</v>
      </c>
      <c r="Q305" s="131">
        <f t="shared" si="98"/>
        <v>28559.8</v>
      </c>
      <c r="R305" s="131"/>
      <c r="S305" s="342">
        <f t="shared" si="75"/>
        <v>301.42648825775046</v>
      </c>
      <c r="T305" s="364">
        <f t="shared" si="76"/>
        <v>2.3204991843383742</v>
      </c>
      <c r="U305" s="348">
        <v>2</v>
      </c>
      <c r="W305" s="129" t="s">
        <v>34</v>
      </c>
      <c r="X305" s="132">
        <f t="shared" si="77"/>
        <v>19949</v>
      </c>
      <c r="Y305" s="132">
        <f t="shared" si="77"/>
        <v>15402</v>
      </c>
      <c r="Z305" s="132">
        <f t="shared" si="77"/>
        <v>16072</v>
      </c>
      <c r="AA305" s="132">
        <f t="shared" si="77"/>
        <v>15554</v>
      </c>
      <c r="AB305" s="132">
        <f t="shared" si="77"/>
        <v>16670</v>
      </c>
      <c r="AC305" s="132">
        <f t="shared" si="77"/>
        <v>19246</v>
      </c>
      <c r="AD305" s="132">
        <f t="shared" si="77"/>
        <v>17282</v>
      </c>
      <c r="AE305" s="132">
        <v>16673</v>
      </c>
      <c r="AF305" s="132">
        <f t="shared" si="78"/>
        <v>15524</v>
      </c>
      <c r="AG305" s="132">
        <v>14828</v>
      </c>
      <c r="AH305" s="132">
        <v>14369</v>
      </c>
      <c r="AI305" s="132">
        <v>14369</v>
      </c>
      <c r="AJ305" s="132">
        <f t="shared" ref="AJ305:AK305" si="99">SUM(AJ6,AJ29,AJ52,AJ75,AJ98,AJ121,AJ144,AJ167,AJ190,AJ213,AJ236,AJ259,AJ282)</f>
        <v>15254</v>
      </c>
      <c r="AK305" s="132">
        <f t="shared" si="99"/>
        <v>15337</v>
      </c>
      <c r="AL305" s="132">
        <f t="shared" ref="AL305" si="100">SUM(AL6,AL29,AL52,AL75,AL98,AL121,AL144,AL167,AL190,AL213,AL236,AL259,AL282)</f>
        <v>15784</v>
      </c>
      <c r="AM305" s="132"/>
      <c r="AP305" s="500"/>
      <c r="AQ305" s="136" t="s">
        <v>34</v>
      </c>
      <c r="AR305" s="135">
        <f t="shared" ref="AR305:BD305" si="101">SUM(AR6,AR29,AR52,AR75,AR98,AR121,AR144,AR167,AR190,AR213,AR236,AR259,AR282)</f>
        <v>6377</v>
      </c>
      <c r="AS305" s="135">
        <f t="shared" si="101"/>
        <v>4579</v>
      </c>
      <c r="AT305" s="135">
        <f t="shared" si="101"/>
        <v>4783</v>
      </c>
      <c r="AU305" s="135">
        <f t="shared" si="101"/>
        <v>4616</v>
      </c>
      <c r="AV305" s="135">
        <f t="shared" si="101"/>
        <v>4825</v>
      </c>
      <c r="AW305" s="135">
        <f t="shared" si="101"/>
        <v>5301</v>
      </c>
      <c r="AX305" s="135">
        <f t="shared" si="101"/>
        <v>4569</v>
      </c>
      <c r="AY305" s="135">
        <v>4294</v>
      </c>
      <c r="AZ305" s="135">
        <f t="shared" si="101"/>
        <v>4206</v>
      </c>
      <c r="BA305" s="135">
        <v>4394</v>
      </c>
      <c r="BB305" s="135">
        <f t="shared" si="101"/>
        <v>4351</v>
      </c>
      <c r="BC305" s="135">
        <f t="shared" ref="BC305" si="102">SUM(BC6,BC29,BC52,BC75,BC98,BC121,BC144,BC167,BC190,BC213,BC236,BC259,BC282)</f>
        <v>4593</v>
      </c>
      <c r="BD305" s="135">
        <f t="shared" si="101"/>
        <v>5247</v>
      </c>
      <c r="BE305" s="135">
        <f t="shared" ref="BE305:BF305" si="103">SUM(BE6,BE29,BE52,BE75,BE98,BE121,BE144,BE167,BE190,BE213,BE236,BE259,BE282)</f>
        <v>5257</v>
      </c>
      <c r="BF305" s="135">
        <f t="shared" si="103"/>
        <v>5117</v>
      </c>
      <c r="BJ305" s="504"/>
      <c r="BK305" s="136" t="s">
        <v>34</v>
      </c>
      <c r="BL305" s="135">
        <f t="shared" ref="BL305:BX305" si="104">SUM(BL6,BL29,BL52,BL75,BL98,BL121,BL144,BL167,BL190,BL213,BL236,BL259,BL282)</f>
        <v>6464</v>
      </c>
      <c r="BM305" s="135">
        <f t="shared" si="104"/>
        <v>5676</v>
      </c>
      <c r="BN305" s="135">
        <f t="shared" si="104"/>
        <v>5845</v>
      </c>
      <c r="BO305" s="135">
        <f t="shared" si="104"/>
        <v>5503</v>
      </c>
      <c r="BP305" s="135">
        <f t="shared" si="104"/>
        <v>6081</v>
      </c>
      <c r="BQ305" s="135">
        <f t="shared" si="104"/>
        <v>7431</v>
      </c>
      <c r="BR305" s="135">
        <f t="shared" si="104"/>
        <v>7077</v>
      </c>
      <c r="BS305" s="135">
        <f t="shared" si="104"/>
        <v>7087</v>
      </c>
      <c r="BT305" s="135">
        <f t="shared" si="104"/>
        <v>6005</v>
      </c>
      <c r="BU305" s="135">
        <f t="shared" si="104"/>
        <v>5129</v>
      </c>
      <c r="BV305" s="135">
        <f t="shared" si="104"/>
        <v>4492</v>
      </c>
      <c r="BW305" s="135">
        <v>3901</v>
      </c>
      <c r="BX305" s="135">
        <f t="shared" si="104"/>
        <v>3480</v>
      </c>
      <c r="BY305" s="135">
        <f t="shared" ref="BY305:BZ305" si="105">SUM(BY6,BY29,BY52,BY75,BY98,BY121,BY144,BY167,BY190,BY213,BY236,BY259,BY282)</f>
        <v>3373</v>
      </c>
      <c r="BZ305" s="156">
        <f t="shared" si="105"/>
        <v>4301</v>
      </c>
    </row>
    <row r="306" spans="2:78">
      <c r="B306" s="129" t="s">
        <v>35</v>
      </c>
      <c r="C306" s="132">
        <f t="shared" ref="C306:N306" si="106">SUM(C7,C30,C53,C76,C99,C122,C145,C168,C191,C214,C237,C260,C283)</f>
        <v>3576</v>
      </c>
      <c r="D306" s="132">
        <f t="shared" si="106"/>
        <v>4633</v>
      </c>
      <c r="E306" s="132">
        <f t="shared" si="106"/>
        <v>6377</v>
      </c>
      <c r="F306" s="131">
        <f t="shared" si="106"/>
        <v>7634</v>
      </c>
      <c r="G306" s="131">
        <f t="shared" si="106"/>
        <v>9277</v>
      </c>
      <c r="H306" s="131">
        <f t="shared" si="106"/>
        <v>10738</v>
      </c>
      <c r="I306" s="131">
        <f t="shared" si="106"/>
        <v>12090</v>
      </c>
      <c r="J306" s="131">
        <f t="shared" si="106"/>
        <v>13043</v>
      </c>
      <c r="K306" s="131">
        <f t="shared" si="106"/>
        <v>13550</v>
      </c>
      <c r="L306" s="131">
        <f t="shared" si="106"/>
        <v>16027</v>
      </c>
      <c r="M306" s="131">
        <f t="shared" si="106"/>
        <v>17281</v>
      </c>
      <c r="N306" s="131">
        <f t="shared" si="106"/>
        <v>17699</v>
      </c>
      <c r="O306" s="131">
        <f t="shared" ref="O306" si="107">SUM(O7,O30,O53,O76,O99,O122,O145,O168,O191,O214,O237,O260,O283)</f>
        <v>18409</v>
      </c>
      <c r="P306" s="131">
        <f t="shared" ref="P306:Q306" si="108">SUM(P7,P30,P53,P76,P99,P122,P145,P168,P191,P214,P237,P260,P283)</f>
        <v>19270</v>
      </c>
      <c r="Q306" s="131">
        <f t="shared" si="108"/>
        <v>19804</v>
      </c>
      <c r="R306" s="131"/>
      <c r="S306" s="342">
        <f t="shared" si="75"/>
        <v>327.56393424250939</v>
      </c>
      <c r="T306" s="364">
        <f t="shared" si="76"/>
        <v>2.5217154823448649</v>
      </c>
      <c r="U306" s="348">
        <v>2</v>
      </c>
      <c r="W306" s="129" t="s">
        <v>35</v>
      </c>
      <c r="X306" s="132">
        <f t="shared" si="77"/>
        <v>3576</v>
      </c>
      <c r="Y306" s="132">
        <f t="shared" si="77"/>
        <v>4633</v>
      </c>
      <c r="Z306" s="132">
        <f t="shared" si="77"/>
        <v>6377</v>
      </c>
      <c r="AA306" s="132">
        <f t="shared" si="77"/>
        <v>7634</v>
      </c>
      <c r="AB306" s="132">
        <f t="shared" si="77"/>
        <v>9277</v>
      </c>
      <c r="AC306" s="132">
        <f t="shared" si="77"/>
        <v>10738</v>
      </c>
      <c r="AD306" s="132">
        <f t="shared" si="77"/>
        <v>12090</v>
      </c>
      <c r="AE306" s="132">
        <v>13043</v>
      </c>
      <c r="AF306" s="132">
        <f t="shared" si="78"/>
        <v>13550</v>
      </c>
      <c r="AG306" s="132">
        <v>16027</v>
      </c>
      <c r="AH306" s="132">
        <v>17281</v>
      </c>
      <c r="AI306" s="132">
        <v>17699</v>
      </c>
      <c r="AJ306" s="132">
        <f t="shared" ref="AJ306:AK306" si="109">SUM(AJ7,AJ30,AJ53,AJ76,AJ99,AJ122,AJ145,AJ168,AJ191,AJ214,AJ237,AJ260,AJ283)</f>
        <v>18409</v>
      </c>
      <c r="AK306" s="132">
        <f t="shared" si="109"/>
        <v>19270</v>
      </c>
      <c r="AL306" s="132">
        <f t="shared" ref="AL306" si="110">SUM(AL7,AL30,AL53,AL76,AL99,AL122,AL145,AL168,AL191,AL214,AL237,AL260,AL283)</f>
        <v>19804</v>
      </c>
      <c r="AM306" s="132"/>
      <c r="AP306" s="500"/>
      <c r="AQ306" s="136" t="s">
        <v>36</v>
      </c>
      <c r="AR306" s="135">
        <f t="shared" ref="AR306:BD306" si="111">SUM(AR7,AR30,AR53,AR76,AR99,AR122,AR145,AR168,AR191,AR214,AR237,AR260,AR283)</f>
        <v>2188</v>
      </c>
      <c r="AS306" s="135">
        <f t="shared" si="111"/>
        <v>2168</v>
      </c>
      <c r="AT306" s="135">
        <f t="shared" si="111"/>
        <v>2077</v>
      </c>
      <c r="AU306" s="135">
        <f t="shared" si="111"/>
        <v>1989</v>
      </c>
      <c r="AV306" s="135">
        <f t="shared" si="111"/>
        <v>1981</v>
      </c>
      <c r="AW306" s="135">
        <f t="shared" si="111"/>
        <v>2099</v>
      </c>
      <c r="AX306" s="135">
        <f t="shared" si="111"/>
        <v>2357</v>
      </c>
      <c r="AY306" s="135">
        <v>2368</v>
      </c>
      <c r="AZ306" s="135">
        <f t="shared" si="111"/>
        <v>2385</v>
      </c>
      <c r="BA306" s="135">
        <v>2527</v>
      </c>
      <c r="BB306" s="135">
        <f t="shared" si="111"/>
        <v>2482</v>
      </c>
      <c r="BC306" s="135">
        <f t="shared" ref="BC306" si="112">SUM(BC7,BC30,BC53,BC76,BC99,BC122,BC145,BC168,BC191,BC214,BC237,BC260,BC283)</f>
        <v>2728</v>
      </c>
      <c r="BD306" s="135">
        <f t="shared" si="111"/>
        <v>3025</v>
      </c>
      <c r="BE306" s="135">
        <f t="shared" ref="BE306:BF306" si="113">SUM(BE7,BE30,BE53,BE76,BE99,BE122,BE145,BE168,BE191,BE214,BE237,BE260,BE283)</f>
        <v>3411</v>
      </c>
      <c r="BF306" s="135">
        <f t="shared" si="113"/>
        <v>3556</v>
      </c>
      <c r="BJ306" s="504"/>
      <c r="BK306" s="136" t="s">
        <v>36</v>
      </c>
      <c r="BL306" s="135">
        <f t="shared" ref="BL306:BX306" si="114">SUM(BL7,BL30,BL53,BL76,BL99,BL122,BL145,BL168,BL191,BL214,BL237,BL260,BL283)</f>
        <v>3836</v>
      </c>
      <c r="BM306" s="135">
        <f t="shared" si="114"/>
        <v>3871</v>
      </c>
      <c r="BN306" s="135">
        <f t="shared" si="114"/>
        <v>3934</v>
      </c>
      <c r="BO306" s="135">
        <f t="shared" si="114"/>
        <v>3826</v>
      </c>
      <c r="BP306" s="135">
        <f t="shared" si="114"/>
        <v>3717</v>
      </c>
      <c r="BQ306" s="135">
        <f t="shared" si="114"/>
        <v>4112</v>
      </c>
      <c r="BR306" s="135">
        <f t="shared" si="114"/>
        <v>4672</v>
      </c>
      <c r="BS306" s="135">
        <f t="shared" si="114"/>
        <v>5188</v>
      </c>
      <c r="BT306" s="135">
        <f t="shared" si="114"/>
        <v>5267</v>
      </c>
      <c r="BU306" s="135">
        <f t="shared" si="114"/>
        <v>5177</v>
      </c>
      <c r="BV306" s="135">
        <f t="shared" si="114"/>
        <v>4688</v>
      </c>
      <c r="BW306" s="135">
        <v>4421</v>
      </c>
      <c r="BX306" s="135">
        <f t="shared" si="114"/>
        <v>4086</v>
      </c>
      <c r="BY306" s="135">
        <f t="shared" ref="BY306:BZ306" si="115">SUM(BY7,BY30,BY53,BY76,BY99,BY122,BY145,BY168,BY191,BY214,BY237,BY260,BY283)</f>
        <v>3980</v>
      </c>
      <c r="BZ306" s="156">
        <f t="shared" si="115"/>
        <v>3870</v>
      </c>
    </row>
    <row r="307" spans="2:78">
      <c r="B307" s="129" t="s">
        <v>36</v>
      </c>
      <c r="C307" s="132">
        <f t="shared" ref="C307:N307" si="116">SUM(C8,C31,C54,C77,C100,C123,C146,C169,C192,C215,C238,C261,C284)</f>
        <v>12737.8</v>
      </c>
      <c r="D307" s="132">
        <f t="shared" si="116"/>
        <v>12942.400000000001</v>
      </c>
      <c r="E307" s="132">
        <f t="shared" si="116"/>
        <v>13140</v>
      </c>
      <c r="F307" s="131">
        <f t="shared" si="116"/>
        <v>12887.8</v>
      </c>
      <c r="G307" s="131">
        <f t="shared" si="116"/>
        <v>12949.999999999998</v>
      </c>
      <c r="H307" s="131">
        <f t="shared" si="116"/>
        <v>14482.8</v>
      </c>
      <c r="I307" s="131">
        <f t="shared" si="116"/>
        <v>16060.199999999999</v>
      </c>
      <c r="J307" s="131">
        <f t="shared" si="116"/>
        <v>17673.8</v>
      </c>
      <c r="K307" s="131">
        <f t="shared" si="116"/>
        <v>17970.399999999998</v>
      </c>
      <c r="L307" s="131">
        <f t="shared" si="116"/>
        <v>18373</v>
      </c>
      <c r="M307" s="131">
        <f t="shared" si="116"/>
        <v>17509.199999999997</v>
      </c>
      <c r="N307" s="131">
        <f t="shared" si="116"/>
        <v>18645.8</v>
      </c>
      <c r="O307" s="131">
        <f t="shared" ref="O307" si="117">SUM(O8,O31,O54,O77,O100,O123,O146,O169,O192,O215,O238,O261,O284)</f>
        <v>19242</v>
      </c>
      <c r="P307" s="131">
        <f t="shared" ref="P307:Q307" si="118">SUM(P8,P31,P54,P77,P100,P123,P146,P169,P192,P215,P238,P261,P284)</f>
        <v>20539.399999999998</v>
      </c>
      <c r="Q307" s="131">
        <f t="shared" si="118"/>
        <v>20352.7</v>
      </c>
      <c r="R307" s="131"/>
      <c r="S307" s="343">
        <f t="shared" si="75"/>
        <v>194.84589153843669</v>
      </c>
      <c r="T307" s="364">
        <f t="shared" si="76"/>
        <v>1.5</v>
      </c>
      <c r="U307" s="348">
        <v>1.5</v>
      </c>
      <c r="W307" s="129" t="s">
        <v>36</v>
      </c>
      <c r="X307" s="132">
        <f t="shared" si="77"/>
        <v>6763</v>
      </c>
      <c r="Y307" s="132">
        <f t="shared" si="77"/>
        <v>6818</v>
      </c>
      <c r="Z307" s="132">
        <f t="shared" si="77"/>
        <v>6886</v>
      </c>
      <c r="AA307" s="132">
        <f t="shared" si="77"/>
        <v>6716</v>
      </c>
      <c r="AB307" s="132">
        <f t="shared" si="77"/>
        <v>6760</v>
      </c>
      <c r="AC307" s="132">
        <f t="shared" si="77"/>
        <v>7536</v>
      </c>
      <c r="AD307" s="132">
        <f t="shared" si="77"/>
        <v>8312</v>
      </c>
      <c r="AE307" s="132">
        <v>9087</v>
      </c>
      <c r="AF307" s="132">
        <f t="shared" si="78"/>
        <v>9261</v>
      </c>
      <c r="AG307" s="132">
        <v>9501</v>
      </c>
      <c r="AH307" s="132">
        <v>9157</v>
      </c>
      <c r="AI307" s="132">
        <v>9400</v>
      </c>
      <c r="AJ307" s="132">
        <f t="shared" ref="AJ307:AK307" si="119">SUM(AJ8,AJ31,AJ54,AJ77,AJ100,AJ123,AJ146,AJ169,AJ192,AJ215,AJ238,AJ261,AJ284)</f>
        <v>9889</v>
      </c>
      <c r="AK307" s="132">
        <f t="shared" si="119"/>
        <v>10612</v>
      </c>
      <c r="AL307" s="132">
        <f t="shared" ref="AL307" si="120">SUM(AL8,AL31,AL54,AL77,AL100,AL123,AL146,AL169,AL192,AL215,AL238,AL261,AL284)</f>
        <v>10690</v>
      </c>
      <c r="AM307" s="132"/>
      <c r="AP307" s="500"/>
      <c r="AQ307" s="129" t="s">
        <v>150</v>
      </c>
      <c r="AR307" s="135">
        <f t="shared" ref="AR307:BD307" si="121">SUM(AR8,AR31,AR54,AR77,AR100,AR123,AR146,AR169,AR192,AR215,AR238,AR261,AR284)</f>
        <v>0</v>
      </c>
      <c r="AS307" s="135">
        <f t="shared" si="121"/>
        <v>0</v>
      </c>
      <c r="AT307" s="135">
        <f t="shared" si="121"/>
        <v>0</v>
      </c>
      <c r="AU307" s="135">
        <f t="shared" si="121"/>
        <v>0</v>
      </c>
      <c r="AV307" s="135">
        <f t="shared" si="121"/>
        <v>0</v>
      </c>
      <c r="AW307" s="135">
        <f t="shared" si="121"/>
        <v>0</v>
      </c>
      <c r="AX307" s="135">
        <f t="shared" si="121"/>
        <v>0</v>
      </c>
      <c r="AY307" s="135">
        <v>0</v>
      </c>
      <c r="AZ307" s="135">
        <f t="shared" si="121"/>
        <v>0</v>
      </c>
      <c r="BA307" s="135">
        <v>0</v>
      </c>
      <c r="BB307" s="135">
        <f t="shared" si="121"/>
        <v>0</v>
      </c>
      <c r="BC307" s="135">
        <f t="shared" ref="BC307" si="122">SUM(BC8,BC31,BC54,BC77,BC100,BC123,BC146,BC169,BC192,BC215,BC238,BC261,BC284)</f>
        <v>243</v>
      </c>
      <c r="BD307" s="135">
        <f t="shared" si="121"/>
        <v>211</v>
      </c>
      <c r="BE307" s="135">
        <f t="shared" ref="BE307:BF307" si="123">SUM(BE8,BE31,BE54,BE77,BE100,BE123,BE146,BE169,BE192,BE215,BE238,BE261,BE284)</f>
        <v>285</v>
      </c>
      <c r="BF307" s="135">
        <f t="shared" si="123"/>
        <v>264</v>
      </c>
      <c r="BJ307" s="504"/>
      <c r="BK307" s="129" t="s">
        <v>150</v>
      </c>
      <c r="BL307" s="135">
        <f t="shared" ref="BL307:BX307" si="124">SUM(BL8,BL31,BL54,BL77,BL100,BL123,BL146,BL169,BL192,BL215,BL238,BL261,BL284)</f>
        <v>0</v>
      </c>
      <c r="BM307" s="135">
        <f t="shared" si="124"/>
        <v>0</v>
      </c>
      <c r="BN307" s="135">
        <f t="shared" si="124"/>
        <v>0</v>
      </c>
      <c r="BO307" s="135">
        <f t="shared" si="124"/>
        <v>0</v>
      </c>
      <c r="BP307" s="135">
        <f t="shared" si="124"/>
        <v>0</v>
      </c>
      <c r="BQ307" s="135">
        <f t="shared" si="124"/>
        <v>0</v>
      </c>
      <c r="BR307" s="135">
        <f t="shared" si="124"/>
        <v>0</v>
      </c>
      <c r="BS307" s="135">
        <f t="shared" si="124"/>
        <v>0</v>
      </c>
      <c r="BT307" s="135">
        <f t="shared" si="124"/>
        <v>0</v>
      </c>
      <c r="BU307" s="135">
        <f t="shared" si="124"/>
        <v>0</v>
      </c>
      <c r="BV307" s="135">
        <f t="shared" si="124"/>
        <v>0</v>
      </c>
      <c r="BW307" s="135">
        <v>349</v>
      </c>
      <c r="BX307" s="135">
        <f t="shared" si="124"/>
        <v>319</v>
      </c>
      <c r="BY307" s="135">
        <f t="shared" ref="BY307:BZ307" si="125">SUM(BY8,BY31,BY54,BY77,BY100,BY123,BY146,BY169,BY192,BY215,BY238,BY261,BY284)</f>
        <v>304</v>
      </c>
      <c r="BZ307" s="156">
        <f t="shared" si="125"/>
        <v>217</v>
      </c>
    </row>
    <row r="308" spans="2:78">
      <c r="B308" s="129" t="s">
        <v>37</v>
      </c>
      <c r="C308" s="132">
        <f t="shared" ref="C308:N308" si="126">SUM(C9,C32,C55,C78,C101,C124,C147,C170,C193,C216,C239,C262,C285)</f>
        <v>893.00000000000011</v>
      </c>
      <c r="D308" s="132">
        <f t="shared" si="126"/>
        <v>1055.2</v>
      </c>
      <c r="E308" s="132">
        <f t="shared" si="126"/>
        <v>835.19999999999993</v>
      </c>
      <c r="F308" s="131">
        <f t="shared" si="126"/>
        <v>886.19999999999993</v>
      </c>
      <c r="G308" s="131">
        <f t="shared" si="126"/>
        <v>982.99999999999977</v>
      </c>
      <c r="H308" s="131">
        <f t="shared" si="126"/>
        <v>1208.4000000000001</v>
      </c>
      <c r="I308" s="131">
        <f t="shared" si="126"/>
        <v>1181.7999999999997</v>
      </c>
      <c r="J308" s="131">
        <f t="shared" si="126"/>
        <v>1500.0000000000002</v>
      </c>
      <c r="K308" s="131">
        <f t="shared" si="126"/>
        <v>1556.6000000000004</v>
      </c>
      <c r="L308" s="131">
        <f t="shared" si="126"/>
        <v>1551.6000000000001</v>
      </c>
      <c r="M308" s="131">
        <f t="shared" si="126"/>
        <v>1445.0000000000002</v>
      </c>
      <c r="N308" s="131">
        <f t="shared" si="126"/>
        <v>1374.6</v>
      </c>
      <c r="O308" s="131">
        <f t="shared" ref="O308" si="127">SUM(O9,O32,O55,O78,O101,O124,O147,O170,O193,O216,O239,O262,O285)</f>
        <v>1467.1999999999998</v>
      </c>
      <c r="P308" s="131">
        <f t="shared" ref="P308:Q308" si="128">SUM(P9,P32,P55,P78,P101,P124,P147,P170,P193,P216,P239,P262,P285)</f>
        <v>1602.8</v>
      </c>
      <c r="Q308" s="131">
        <f t="shared" si="128"/>
        <v>1670</v>
      </c>
      <c r="R308" s="131"/>
      <c r="S308" s="342">
        <f t="shared" si="75"/>
        <v>42.499393363447261</v>
      </c>
      <c r="T308" s="364">
        <f t="shared" si="76"/>
        <v>0.32717697838958687</v>
      </c>
      <c r="U308" s="348">
        <v>1.5</v>
      </c>
      <c r="V308" s="129"/>
      <c r="W308" s="129" t="s">
        <v>150</v>
      </c>
      <c r="X308" s="132">
        <v>0</v>
      </c>
      <c r="Y308" s="132">
        <v>0</v>
      </c>
      <c r="Z308" s="132">
        <v>0</v>
      </c>
      <c r="AA308" s="132">
        <v>0</v>
      </c>
      <c r="AB308" s="132">
        <v>0</v>
      </c>
      <c r="AC308" s="132">
        <v>0</v>
      </c>
      <c r="AD308" s="132">
        <v>0</v>
      </c>
      <c r="AE308" s="132">
        <v>0</v>
      </c>
      <c r="AF308" s="132">
        <v>0</v>
      </c>
      <c r="AG308" s="132">
        <v>0</v>
      </c>
      <c r="AH308" s="132">
        <v>0</v>
      </c>
      <c r="AI308" s="132">
        <v>884</v>
      </c>
      <c r="AJ308" s="132">
        <f t="shared" ref="AJ308:AK308" si="129">SUM(AJ9,AJ32,AJ55,AJ78,AJ101,AJ124,AJ147,AJ170,AJ193,AJ216,AJ239,AJ262,AJ285)</f>
        <v>786</v>
      </c>
      <c r="AK308" s="132">
        <f t="shared" si="129"/>
        <v>945</v>
      </c>
      <c r="AL308" s="132">
        <f t="shared" ref="AL308" si="130">SUM(AL9,AL32,AL55,AL78,AL101,AL124,AL147,AL170,AL193,AL216,AL239,AL262,AL285)</f>
        <v>806</v>
      </c>
      <c r="AM308" s="132"/>
      <c r="AP308" s="500"/>
      <c r="AQ308" s="136" t="s">
        <v>37</v>
      </c>
      <c r="AR308" s="135">
        <f t="shared" ref="AR308:BD308" si="131">SUM(AR9,AR32,AR55,AR78,AR101,AR124,AR147,AR170,AR193,AR216,AR239,AR262,AR285)</f>
        <v>220</v>
      </c>
      <c r="AS308" s="135">
        <f t="shared" si="131"/>
        <v>237</v>
      </c>
      <c r="AT308" s="135">
        <f t="shared" si="131"/>
        <v>202</v>
      </c>
      <c r="AU308" s="135">
        <f t="shared" si="131"/>
        <v>174</v>
      </c>
      <c r="AV308" s="135">
        <f t="shared" si="131"/>
        <v>194</v>
      </c>
      <c r="AW308" s="135">
        <f t="shared" si="131"/>
        <v>216</v>
      </c>
      <c r="AX308" s="135">
        <f t="shared" si="131"/>
        <v>220</v>
      </c>
      <c r="AY308" s="135">
        <v>241</v>
      </c>
      <c r="AZ308" s="135">
        <f t="shared" si="131"/>
        <v>243</v>
      </c>
      <c r="BA308" s="135">
        <v>227</v>
      </c>
      <c r="BB308" s="135">
        <f t="shared" si="131"/>
        <v>212</v>
      </c>
      <c r="BC308" s="135">
        <f t="shared" ref="BC308" si="132">SUM(BC9,BC32,BC55,BC78,BC101,BC124,BC147,BC170,BC193,BC216,BC239,BC262,BC285)</f>
        <v>218</v>
      </c>
      <c r="BD308" s="135">
        <f t="shared" si="131"/>
        <v>218</v>
      </c>
      <c r="BE308" s="135">
        <f t="shared" ref="BE308:BF308" si="133">SUM(BE9,BE32,BE55,BE78,BE101,BE124,BE147,BE170,BE193,BE216,BE239,BE262,BE285)</f>
        <v>235</v>
      </c>
      <c r="BF308" s="135">
        <f t="shared" si="133"/>
        <v>256</v>
      </c>
      <c r="BJ308" s="504"/>
      <c r="BK308" s="136" t="s">
        <v>37</v>
      </c>
      <c r="BL308" s="135">
        <f t="shared" ref="BL308:BX308" si="134">SUM(BL9,BL32,BL55,BL78,BL101,BL124,BL147,BL170,BL193,BL216,BL239,BL262,BL285)</f>
        <v>321</v>
      </c>
      <c r="BM308" s="135">
        <f t="shared" si="134"/>
        <v>374</v>
      </c>
      <c r="BN308" s="135">
        <f t="shared" si="134"/>
        <v>277</v>
      </c>
      <c r="BO308" s="135">
        <f t="shared" si="134"/>
        <v>293</v>
      </c>
      <c r="BP308" s="135">
        <f t="shared" si="134"/>
        <v>328</v>
      </c>
      <c r="BQ308" s="135">
        <f t="shared" si="134"/>
        <v>403</v>
      </c>
      <c r="BR308" s="135">
        <f t="shared" si="134"/>
        <v>418</v>
      </c>
      <c r="BS308" s="135">
        <f t="shared" si="134"/>
        <v>509</v>
      </c>
      <c r="BT308" s="135">
        <f t="shared" si="134"/>
        <v>553</v>
      </c>
      <c r="BU308" s="135">
        <f t="shared" si="134"/>
        <v>518</v>
      </c>
      <c r="BV308" s="135">
        <f t="shared" si="134"/>
        <v>466</v>
      </c>
      <c r="BW308" s="135">
        <v>420</v>
      </c>
      <c r="BX308" s="135">
        <f t="shared" si="134"/>
        <v>446</v>
      </c>
      <c r="BY308" s="135">
        <f t="shared" ref="BY308:BZ308" si="135">SUM(BY9,BY32,BY55,BY78,BY101,BY124,BY147,BY170,BY193,BY216,BY239,BY262,BY285)</f>
        <v>440</v>
      </c>
      <c r="BZ308" s="156">
        <f t="shared" si="135"/>
        <v>457</v>
      </c>
    </row>
    <row r="309" spans="2:78" ht="18" customHeight="1">
      <c r="B309" s="129" t="s">
        <v>38</v>
      </c>
      <c r="C309" s="132">
        <f t="shared" ref="C309:N309" si="136">SUM(C10,C33,C56,C79,C102,C125,C148,C171,C194,C217,C240,C263,C286)</f>
        <v>1982.8</v>
      </c>
      <c r="D309" s="132">
        <f t="shared" si="136"/>
        <v>2025.4</v>
      </c>
      <c r="E309" s="132">
        <f t="shared" si="136"/>
        <v>2071.8000000000002</v>
      </c>
      <c r="F309" s="131">
        <f t="shared" si="136"/>
        <v>1984.2</v>
      </c>
      <c r="G309" s="131">
        <f t="shared" si="136"/>
        <v>2009</v>
      </c>
      <c r="H309" s="131">
        <f t="shared" si="136"/>
        <v>2996.7999999999997</v>
      </c>
      <c r="I309" s="131">
        <f t="shared" si="136"/>
        <v>3988.2</v>
      </c>
      <c r="J309" s="131">
        <f t="shared" si="136"/>
        <v>4880.4000000000005</v>
      </c>
      <c r="K309" s="131">
        <f t="shared" si="136"/>
        <v>4808.0000000000009</v>
      </c>
      <c r="L309" s="131">
        <f t="shared" si="136"/>
        <v>4712.3999999999996</v>
      </c>
      <c r="M309" s="131">
        <f t="shared" si="136"/>
        <v>5256.4000000000005</v>
      </c>
      <c r="N309" s="131">
        <f t="shared" si="136"/>
        <v>4889.2</v>
      </c>
      <c r="O309" s="131">
        <f t="shared" ref="O309" si="137">SUM(O10,O33,O56,O79,O102,O125,O148,O171,O194,O217,O240,O263,O286)</f>
        <v>5153.8</v>
      </c>
      <c r="P309" s="131">
        <f t="shared" ref="P309:Q309" si="138">SUM(P10,P33,P56,P79,P102,P125,P148,P171,P194,P217,P240,P263,P286)</f>
        <v>5329.5999999999995</v>
      </c>
      <c r="Q309" s="131">
        <f t="shared" si="138"/>
        <v>4769.4000000000005</v>
      </c>
      <c r="R309" s="131"/>
      <c r="S309" s="342">
        <f t="shared" si="75"/>
        <v>130.1655507396132</v>
      </c>
      <c r="T309" s="364">
        <f t="shared" si="76"/>
        <v>1.0020653993153545</v>
      </c>
      <c r="U309" s="348">
        <v>1.5</v>
      </c>
      <c r="V309" s="129"/>
      <c r="W309" s="129" t="s">
        <v>37</v>
      </c>
      <c r="X309" s="132">
        <f t="shared" ref="X309:AD313" si="139">SUM(X10,X33,X56,X79,X102,X125,X148,X171,X194,X217,X240,X263,X286)</f>
        <v>479</v>
      </c>
      <c r="Y309" s="132">
        <f t="shared" si="139"/>
        <v>562</v>
      </c>
      <c r="Z309" s="132">
        <f t="shared" si="139"/>
        <v>443</v>
      </c>
      <c r="AA309" s="132">
        <f t="shared" si="139"/>
        <v>468</v>
      </c>
      <c r="AB309" s="132">
        <f t="shared" si="139"/>
        <v>518</v>
      </c>
      <c r="AC309" s="132">
        <f t="shared" si="139"/>
        <v>631</v>
      </c>
      <c r="AD309" s="132">
        <f t="shared" si="139"/>
        <v>619</v>
      </c>
      <c r="AE309" s="132">
        <v>777</v>
      </c>
      <c r="AF309" s="132">
        <f t="shared" ref="AF309:AF313" si="140">SUM(AF10,AF33,AF56,AF79,AF102,AF125,AF148,AF171,AF194,AF217,AF240,AF263,AF286)</f>
        <v>801</v>
      </c>
      <c r="AG309" s="132">
        <v>799</v>
      </c>
      <c r="AH309" s="132">
        <v>744</v>
      </c>
      <c r="AI309" s="132">
        <v>720</v>
      </c>
      <c r="AJ309" s="132">
        <f t="shared" ref="AJ309:AK309" si="141">SUM(AJ10,AJ33,AJ56,AJ79,AJ102,AJ125,AJ148,AJ171,AJ194,AJ217,AJ240,AJ263,AJ286)</f>
        <v>764</v>
      </c>
      <c r="AK309" s="132">
        <f t="shared" si="141"/>
        <v>841</v>
      </c>
      <c r="AL309" s="132">
        <f t="shared" ref="AL309" si="142">SUM(AL10,AL33,AL56,AL79,AL102,AL125,AL148,AL171,AL194,AL217,AL240,AL263,AL286)</f>
        <v>876</v>
      </c>
      <c r="AM309" s="132"/>
      <c r="AP309" s="501"/>
      <c r="AQ309" s="137" t="s">
        <v>38</v>
      </c>
      <c r="AR309" s="138">
        <f t="shared" ref="AR309:BD309" si="143">SUM(AR10,AR33,AR56,AR79,AR102,AR125,AR148,AR171,AR194,AR217,AR240,AR263,AR286)</f>
        <v>438</v>
      </c>
      <c r="AS309" s="138">
        <f t="shared" si="143"/>
        <v>438</v>
      </c>
      <c r="AT309" s="139">
        <f t="shared" si="143"/>
        <v>404</v>
      </c>
      <c r="AU309" s="138">
        <f t="shared" si="143"/>
        <v>409</v>
      </c>
      <c r="AV309" s="138">
        <f t="shared" si="143"/>
        <v>391</v>
      </c>
      <c r="AW309" s="139">
        <f t="shared" si="143"/>
        <v>574</v>
      </c>
      <c r="AX309" s="139">
        <f t="shared" si="143"/>
        <v>722</v>
      </c>
      <c r="AY309" s="139">
        <v>797</v>
      </c>
      <c r="AZ309" s="139">
        <f t="shared" si="143"/>
        <v>901</v>
      </c>
      <c r="BA309" s="139">
        <v>789</v>
      </c>
      <c r="BB309" s="139">
        <f t="shared" si="143"/>
        <v>905</v>
      </c>
      <c r="BC309" s="139">
        <f t="shared" ref="BC309" si="144">SUM(BC10,BC33,BC56,BC79,BC102,BC125,BC148,BC171,BC194,BC217,BC240,BC263,BC286)</f>
        <v>918</v>
      </c>
      <c r="BD309" s="139">
        <f t="shared" si="143"/>
        <v>1021</v>
      </c>
      <c r="BE309" s="139">
        <f t="shared" ref="BE309:BF309" si="145">SUM(BE10,BE33,BE56,BE79,BE102,BE125,BE148,BE171,BE194,BE217,BE240,BE263,BE286)</f>
        <v>985</v>
      </c>
      <c r="BF309" s="139">
        <f t="shared" si="145"/>
        <v>955</v>
      </c>
      <c r="BJ309" s="504"/>
      <c r="BK309" s="137" t="s">
        <v>38</v>
      </c>
      <c r="BL309" s="138">
        <f t="shared" ref="BL309:BX309" si="146">SUM(BL10,BL33,BL56,BL79,BL102,BL125,BL148,BL171,BL194,BL217,BL240,BL263,BL286)</f>
        <v>732</v>
      </c>
      <c r="BM309" s="138">
        <f t="shared" si="146"/>
        <v>727</v>
      </c>
      <c r="BN309" s="139">
        <f t="shared" si="146"/>
        <v>727</v>
      </c>
      <c r="BO309" s="138">
        <f t="shared" si="146"/>
        <v>671</v>
      </c>
      <c r="BP309" s="138">
        <f t="shared" si="146"/>
        <v>681</v>
      </c>
      <c r="BQ309" s="139">
        <f t="shared" si="146"/>
        <v>1024</v>
      </c>
      <c r="BR309" s="139">
        <f t="shared" si="146"/>
        <v>1375</v>
      </c>
      <c r="BS309" s="139">
        <f t="shared" si="146"/>
        <v>1665</v>
      </c>
      <c r="BT309" s="139">
        <f t="shared" si="146"/>
        <v>1678</v>
      </c>
      <c r="BU309" s="139">
        <f t="shared" si="146"/>
        <v>1486</v>
      </c>
      <c r="BV309" s="139">
        <f t="shared" si="146"/>
        <v>1620</v>
      </c>
      <c r="BW309" s="139">
        <v>1431</v>
      </c>
      <c r="BX309" s="139">
        <f t="shared" si="146"/>
        <v>1548</v>
      </c>
      <c r="BY309" s="139">
        <f t="shared" ref="BY309:BZ309" si="147">SUM(BY10,BY33,BY56,BY79,BY102,BY125,BY148,BY171,BY194,BY217,BY240,BY263,BY286)</f>
        <v>1511</v>
      </c>
      <c r="BZ309" s="157">
        <f t="shared" si="147"/>
        <v>1427</v>
      </c>
    </row>
    <row r="310" spans="2:78">
      <c r="B310" s="129" t="s">
        <v>39</v>
      </c>
      <c r="C310" s="132">
        <f t="shared" ref="C310:N310" si="148">SUM(C11,C34,C57,C80,C103,C126,C149,C172,C195,C218,C241,C264,C287)</f>
        <v>0</v>
      </c>
      <c r="D310" s="132">
        <f t="shared" si="148"/>
        <v>0</v>
      </c>
      <c r="E310" s="132">
        <f t="shared" si="148"/>
        <v>0</v>
      </c>
      <c r="F310" s="131">
        <f t="shared" si="148"/>
        <v>3784</v>
      </c>
      <c r="G310" s="131">
        <f t="shared" si="148"/>
        <v>3415</v>
      </c>
      <c r="H310" s="131">
        <f t="shared" si="148"/>
        <v>3385</v>
      </c>
      <c r="I310" s="131">
        <f t="shared" si="148"/>
        <v>3589</v>
      </c>
      <c r="J310" s="131">
        <f t="shared" si="148"/>
        <v>3969</v>
      </c>
      <c r="K310" s="131">
        <f t="shared" si="148"/>
        <v>3356</v>
      </c>
      <c r="L310" s="131">
        <f t="shared" si="148"/>
        <v>3655</v>
      </c>
      <c r="M310" s="131">
        <f t="shared" si="148"/>
        <v>3681</v>
      </c>
      <c r="N310" s="131">
        <f t="shared" si="148"/>
        <v>3842</v>
      </c>
      <c r="O310" s="131">
        <f t="shared" ref="O310" si="149">SUM(O11,O34,O57,O80,O103,O126,O149,O172,O195,O218,O241,O264,O287)</f>
        <v>3558</v>
      </c>
      <c r="P310" s="131">
        <f t="shared" ref="P310:Q310" si="150">SUM(P11,P34,P57,P80,P103,P126,P149,P172,P195,P218,P241,P264,P287)</f>
        <v>3868</v>
      </c>
      <c r="Q310" s="131">
        <f t="shared" si="150"/>
        <v>4043</v>
      </c>
      <c r="R310" s="131"/>
      <c r="S310" s="342">
        <f t="shared" si="75"/>
        <v>52.381466368326869</v>
      </c>
      <c r="T310" s="364">
        <f t="shared" si="76"/>
        <v>0.40325304748337787</v>
      </c>
      <c r="U310" s="348">
        <v>0.5</v>
      </c>
      <c r="V310" s="129"/>
      <c r="W310" s="129" t="s">
        <v>38</v>
      </c>
      <c r="X310" s="132">
        <f t="shared" si="139"/>
        <v>1065</v>
      </c>
      <c r="Y310" s="132">
        <f t="shared" si="139"/>
        <v>1072</v>
      </c>
      <c r="Z310" s="132">
        <f t="shared" si="139"/>
        <v>1089</v>
      </c>
      <c r="AA310" s="132">
        <f t="shared" si="139"/>
        <v>1047</v>
      </c>
      <c r="AB310" s="132">
        <f t="shared" si="139"/>
        <v>1056</v>
      </c>
      <c r="AC310" s="132">
        <f t="shared" si="139"/>
        <v>1583</v>
      </c>
      <c r="AD310" s="132">
        <f t="shared" si="139"/>
        <v>2089</v>
      </c>
      <c r="AE310" s="132">
        <v>2543</v>
      </c>
      <c r="AF310" s="132">
        <f t="shared" si="140"/>
        <v>2514</v>
      </c>
      <c r="AG310" s="132">
        <v>2467</v>
      </c>
      <c r="AH310" s="132">
        <v>2767</v>
      </c>
      <c r="AI310" s="132">
        <v>2605</v>
      </c>
      <c r="AJ310" s="132">
        <f t="shared" ref="AJ310:AK310" si="151">SUM(AJ11,AJ34,AJ57,AJ80,AJ103,AJ126,AJ149,AJ172,AJ195,AJ218,AJ241,AJ264,AJ287)</f>
        <v>2735</v>
      </c>
      <c r="AK310" s="132">
        <f t="shared" si="151"/>
        <v>2865</v>
      </c>
      <c r="AL310" s="132">
        <f t="shared" ref="AL310" si="152">SUM(AL11,AL34,AL57,AL80,AL103,AL126,AL149,AL172,AL195,AL218,AL241,AL264,AL287)</f>
        <v>2579</v>
      </c>
      <c r="AM310" s="132"/>
      <c r="AP310" s="500" t="s">
        <v>100</v>
      </c>
      <c r="AQ310" s="133" t="s">
        <v>33</v>
      </c>
      <c r="AR310" s="134">
        <f t="shared" ref="AR310:BD310" si="153">SUM(AR11,AR34,AR57,AR80,AR103,AR126,AR149,AR172,AR195,AR218,AR241,AR264,AR287)</f>
        <v>11937</v>
      </c>
      <c r="AS310" s="134">
        <f t="shared" si="153"/>
        <v>12861</v>
      </c>
      <c r="AT310" s="134">
        <f t="shared" si="153"/>
        <v>13235</v>
      </c>
      <c r="AU310" s="134">
        <f t="shared" si="153"/>
        <v>12826</v>
      </c>
      <c r="AV310" s="134">
        <f t="shared" si="153"/>
        <v>14787</v>
      </c>
      <c r="AW310" s="134">
        <f t="shared" si="153"/>
        <v>17768</v>
      </c>
      <c r="AX310" s="134">
        <f t="shared" si="153"/>
        <v>11056</v>
      </c>
      <c r="AY310" s="134">
        <v>10174</v>
      </c>
      <c r="AZ310" s="134">
        <f t="shared" si="153"/>
        <v>8967</v>
      </c>
      <c r="BA310" s="134">
        <v>9091</v>
      </c>
      <c r="BB310" s="134">
        <f t="shared" si="153"/>
        <v>8535</v>
      </c>
      <c r="BC310" s="134">
        <f t="shared" ref="BC310" si="154">SUM(BC11,BC34,BC57,BC80,BC103,BC126,BC149,BC172,BC195,BC218,BC241,BC264,BC287)</f>
        <v>9622</v>
      </c>
      <c r="BD310" s="134">
        <f t="shared" si="153"/>
        <v>9012</v>
      </c>
      <c r="BE310" s="134">
        <f t="shared" ref="BE310:BF310" si="155">SUM(BE11,BE34,BE57,BE80,BE103,BE126,BE149,BE172,BE195,BE218,BE241,BE264,BE287)</f>
        <v>8852</v>
      </c>
      <c r="BF310" s="134">
        <f t="shared" si="155"/>
        <v>8433</v>
      </c>
      <c r="BJ310" s="502" t="s">
        <v>52</v>
      </c>
      <c r="BK310" s="133" t="s">
        <v>33</v>
      </c>
      <c r="BL310" s="134">
        <f t="shared" ref="BL310:BX310" si="156">SUM(BL11,BL34,BL57,BL80,BL103,BL126,BL149,BL172,BL195,BL218,BL241,BL264,BL287)</f>
        <v>17226</v>
      </c>
      <c r="BM310" s="134">
        <f t="shared" si="156"/>
        <v>18643</v>
      </c>
      <c r="BN310" s="134">
        <f t="shared" si="156"/>
        <v>19508</v>
      </c>
      <c r="BO310" s="134">
        <f t="shared" si="156"/>
        <v>19175</v>
      </c>
      <c r="BP310" s="134">
        <f t="shared" si="156"/>
        <v>22290</v>
      </c>
      <c r="BQ310" s="134">
        <f t="shared" si="156"/>
        <v>28110</v>
      </c>
      <c r="BR310" s="134">
        <f t="shared" si="156"/>
        <v>18631</v>
      </c>
      <c r="BS310" s="134">
        <f t="shared" si="156"/>
        <v>17152</v>
      </c>
      <c r="BT310" s="134">
        <f t="shared" si="156"/>
        <v>14994</v>
      </c>
      <c r="BU310" s="134">
        <f t="shared" si="156"/>
        <v>15193</v>
      </c>
      <c r="BV310" s="134">
        <f t="shared" si="156"/>
        <v>14115</v>
      </c>
      <c r="BW310" s="134">
        <v>15070</v>
      </c>
      <c r="BX310" s="134">
        <f t="shared" si="156"/>
        <v>13966</v>
      </c>
      <c r="BY310" s="134">
        <f t="shared" ref="BY310:BZ310" si="157">SUM(BY11,BY34,BY57,BY80,BY103,BY126,BY149,BY172,BY195,BY218,BY241,BY264,BY287)</f>
        <v>14099</v>
      </c>
      <c r="BZ310" s="155">
        <f t="shared" si="157"/>
        <v>13642</v>
      </c>
    </row>
    <row r="311" spans="2:78">
      <c r="B311" s="129" t="s">
        <v>15</v>
      </c>
      <c r="C311" s="132">
        <f t="shared" ref="C311:N311" si="158">SUM(C12,C35,C58,C81,C104,C127,C150,C173,C196,C219,C242,C265,C288)</f>
        <v>5039</v>
      </c>
      <c r="D311" s="132">
        <f t="shared" si="158"/>
        <v>5885</v>
      </c>
      <c r="E311" s="132">
        <f t="shared" si="158"/>
        <v>5531</v>
      </c>
      <c r="F311" s="131">
        <f t="shared" si="158"/>
        <v>5275</v>
      </c>
      <c r="G311" s="131">
        <f t="shared" si="158"/>
        <v>4885</v>
      </c>
      <c r="H311" s="131">
        <f t="shared" si="158"/>
        <v>5261</v>
      </c>
      <c r="I311" s="131">
        <f t="shared" si="158"/>
        <v>5602</v>
      </c>
      <c r="J311" s="131">
        <f t="shared" si="158"/>
        <v>6439</v>
      </c>
      <c r="K311" s="131">
        <f t="shared" si="158"/>
        <v>6315</v>
      </c>
      <c r="L311" s="131">
        <f t="shared" si="158"/>
        <v>6116</v>
      </c>
      <c r="M311" s="131">
        <f t="shared" si="158"/>
        <v>5952</v>
      </c>
      <c r="N311" s="131">
        <f t="shared" si="158"/>
        <v>6267</v>
      </c>
      <c r="O311" s="131">
        <f t="shared" ref="O311" si="159">SUM(O12,O35,O58,O81,O104,O127,O150,O173,O196,O219,O242,O265,O288)</f>
        <v>6392</v>
      </c>
      <c r="P311" s="131">
        <f t="shared" ref="P311:Q311" si="160">SUM(P12,P35,P58,P81,P104,P127,P150,P173,P196,P219,P242,P265,P288)</f>
        <v>6676</v>
      </c>
      <c r="Q311" s="131">
        <f t="shared" si="160"/>
        <v>6561</v>
      </c>
      <c r="R311" s="131"/>
      <c r="S311" s="342">
        <f t="shared" si="75"/>
        <v>56.692595340137586</v>
      </c>
      <c r="T311" s="364">
        <f t="shared" si="76"/>
        <v>0.43644180710595587</v>
      </c>
      <c r="U311" s="348">
        <v>2</v>
      </c>
      <c r="V311" s="129"/>
      <c r="W311" s="129" t="s">
        <v>39</v>
      </c>
      <c r="X311" s="132">
        <f t="shared" si="139"/>
        <v>0</v>
      </c>
      <c r="Y311" s="132">
        <f t="shared" si="139"/>
        <v>0</v>
      </c>
      <c r="Z311" s="132">
        <f t="shared" si="139"/>
        <v>0</v>
      </c>
      <c r="AA311" s="132">
        <f t="shared" si="139"/>
        <v>3784</v>
      </c>
      <c r="AB311" s="132">
        <f t="shared" si="139"/>
        <v>3415</v>
      </c>
      <c r="AC311" s="132">
        <f t="shared" si="139"/>
        <v>3385</v>
      </c>
      <c r="AD311" s="132">
        <f t="shared" si="139"/>
        <v>3589</v>
      </c>
      <c r="AE311" s="132">
        <v>3969</v>
      </c>
      <c r="AF311" s="132">
        <f t="shared" si="140"/>
        <v>3356</v>
      </c>
      <c r="AG311" s="132">
        <v>3655</v>
      </c>
      <c r="AH311" s="132">
        <v>3681</v>
      </c>
      <c r="AI311" s="132">
        <v>3842</v>
      </c>
      <c r="AJ311" s="132">
        <f t="shared" ref="AJ311:AK311" si="161">SUM(AJ12,AJ35,AJ58,AJ81,AJ104,AJ127,AJ150,AJ173,AJ196,AJ219,AJ242,AJ265,AJ288)</f>
        <v>3558</v>
      </c>
      <c r="AK311" s="132">
        <f t="shared" si="161"/>
        <v>3868</v>
      </c>
      <c r="AL311" s="132">
        <f t="shared" ref="AL311" si="162">SUM(AL12,AL35,AL58,AL81,AL104,AL127,AL150,AL173,AL196,AL219,AL242,AL265,AL288)</f>
        <v>4043</v>
      </c>
      <c r="AM311" s="132"/>
      <c r="AP311" s="500"/>
      <c r="AQ311" s="136" t="s">
        <v>9</v>
      </c>
      <c r="AR311" s="135">
        <f t="shared" ref="AR311:BD311" si="163">SUM(AR12,AR35,AR58,AR81,AR104,AR127,AR150,AR173,AR196,AR219,AR242,AR265,AR288)</f>
        <v>8917</v>
      </c>
      <c r="AS311" s="135">
        <f t="shared" si="163"/>
        <v>8922</v>
      </c>
      <c r="AT311" s="135">
        <f t="shared" si="163"/>
        <v>9190</v>
      </c>
      <c r="AU311" s="135">
        <f t="shared" si="163"/>
        <v>9061</v>
      </c>
      <c r="AV311" s="135">
        <f t="shared" si="163"/>
        <v>9617</v>
      </c>
      <c r="AW311" s="135">
        <f t="shared" si="163"/>
        <v>11443</v>
      </c>
      <c r="AX311" s="135">
        <f t="shared" si="163"/>
        <v>8340</v>
      </c>
      <c r="AY311" s="135">
        <v>7957</v>
      </c>
      <c r="AZ311" s="135">
        <f t="shared" si="163"/>
        <v>7198</v>
      </c>
      <c r="BA311" s="135">
        <v>6886</v>
      </c>
      <c r="BB311" s="135">
        <f t="shared" si="163"/>
        <v>6604</v>
      </c>
      <c r="BC311" s="135">
        <f t="shared" ref="BC311" si="164">SUM(BC12,BC35,BC58,BC81,BC104,BC127,BC150,BC173,BC196,BC219,BC242,BC265,BC288)</f>
        <v>7379</v>
      </c>
      <c r="BD311" s="135">
        <f t="shared" si="163"/>
        <v>7233</v>
      </c>
      <c r="BE311" s="135">
        <f t="shared" ref="BE311:BF311" si="165">SUM(BE12,BE35,BE58,BE81,BE104,BE127,BE150,BE173,BE196,BE219,BE242,BE265,BE288)</f>
        <v>6872</v>
      </c>
      <c r="BF311" s="135">
        <f t="shared" si="165"/>
        <v>6665</v>
      </c>
      <c r="BJ311" s="500"/>
      <c r="BK311" s="136" t="s">
        <v>9</v>
      </c>
      <c r="BL311" s="135">
        <f t="shared" ref="BL311:BX311" si="166">SUM(BL12,BL35,BL58,BL81,BL104,BL127,BL150,BL173,BL196,BL219,BL242,BL265,BL288)</f>
        <v>13214</v>
      </c>
      <c r="BM311" s="135">
        <f t="shared" si="166"/>
        <v>13407</v>
      </c>
      <c r="BN311" s="135">
        <f t="shared" si="166"/>
        <v>13944</v>
      </c>
      <c r="BO311" s="135">
        <f t="shared" si="166"/>
        <v>13911</v>
      </c>
      <c r="BP311" s="135">
        <f t="shared" si="166"/>
        <v>15196</v>
      </c>
      <c r="BQ311" s="135">
        <f t="shared" si="166"/>
        <v>19054</v>
      </c>
      <c r="BR311" s="135">
        <f t="shared" si="166"/>
        <v>14937</v>
      </c>
      <c r="BS311" s="135">
        <f t="shared" si="166"/>
        <v>14140</v>
      </c>
      <c r="BT311" s="135">
        <f t="shared" si="166"/>
        <v>12519</v>
      </c>
      <c r="BU311" s="135">
        <f t="shared" si="166"/>
        <v>12044</v>
      </c>
      <c r="BV311" s="135">
        <f t="shared" si="166"/>
        <v>11296</v>
      </c>
      <c r="BW311" s="135">
        <v>12171</v>
      </c>
      <c r="BX311" s="135">
        <f t="shared" si="166"/>
        <v>11427</v>
      </c>
      <c r="BY311" s="135">
        <f t="shared" ref="BY311:BZ311" si="167">SUM(BY12,BY35,BY58,BY81,BY104,BY127,BY150,BY173,BY196,BY219,BY242,BY265,BY288)</f>
        <v>11322</v>
      </c>
      <c r="BZ311" s="156">
        <f t="shared" si="167"/>
        <v>11348</v>
      </c>
    </row>
    <row r="312" spans="2:78">
      <c r="B312" s="129" t="s">
        <v>40</v>
      </c>
      <c r="C312" s="132">
        <f t="shared" ref="C312:N312" si="168">SUM(C13,C36,C59,C82,C105,C128,C151,C174,C197,C220,C243,C266,C289)</f>
        <v>0</v>
      </c>
      <c r="D312" s="132">
        <f t="shared" si="168"/>
        <v>0</v>
      </c>
      <c r="E312" s="132">
        <f t="shared" si="168"/>
        <v>0</v>
      </c>
      <c r="F312" s="131">
        <f t="shared" si="168"/>
        <v>471743</v>
      </c>
      <c r="G312" s="131">
        <f t="shared" si="168"/>
        <v>425155</v>
      </c>
      <c r="H312" s="131">
        <f t="shared" si="168"/>
        <v>599719</v>
      </c>
      <c r="I312" s="131">
        <f t="shared" si="168"/>
        <v>716536.39999999944</v>
      </c>
      <c r="J312" s="131">
        <f t="shared" si="168"/>
        <v>871003</v>
      </c>
      <c r="K312" s="131">
        <f t="shared" si="168"/>
        <v>798978</v>
      </c>
      <c r="L312" s="131">
        <f t="shared" si="168"/>
        <v>672600.5</v>
      </c>
      <c r="M312" s="131">
        <f t="shared" si="168"/>
        <v>585211</v>
      </c>
      <c r="N312" s="131">
        <f t="shared" si="168"/>
        <v>602313.05999999994</v>
      </c>
      <c r="O312" s="131">
        <f t="shared" ref="O312" si="169">SUM(O13,O36,O59,O82,O105,O128,O151,O174,O197,O220,O243,O266,O289)</f>
        <v>680813.9</v>
      </c>
      <c r="P312" s="131">
        <f t="shared" ref="P312:Q312" si="170">SUM(P13,P36,P59,P82,P105,P128,P151,P174,P197,P220,P243,P266,P289)</f>
        <v>696975.27</v>
      </c>
      <c r="Q312" s="131">
        <f t="shared" si="170"/>
        <v>926133.03400130011</v>
      </c>
      <c r="R312" s="131"/>
      <c r="S312" s="342">
        <f t="shared" si="75"/>
        <v>20339.806785004563</v>
      </c>
      <c r="T312" s="364">
        <f t="shared" si="76"/>
        <v>156.58380033888619</v>
      </c>
      <c r="U312" s="348">
        <v>50</v>
      </c>
      <c r="V312" s="129"/>
      <c r="W312" s="129" t="s">
        <v>15</v>
      </c>
      <c r="X312" s="132">
        <f t="shared" si="139"/>
        <v>5039</v>
      </c>
      <c r="Y312" s="132">
        <f t="shared" si="139"/>
        <v>5885</v>
      </c>
      <c r="Z312" s="132">
        <f t="shared" si="139"/>
        <v>5531</v>
      </c>
      <c r="AA312" s="132">
        <f t="shared" si="139"/>
        <v>5275</v>
      </c>
      <c r="AB312" s="132">
        <f t="shared" si="139"/>
        <v>4885</v>
      </c>
      <c r="AC312" s="132">
        <f t="shared" si="139"/>
        <v>5261</v>
      </c>
      <c r="AD312" s="132">
        <f t="shared" si="139"/>
        <v>5602</v>
      </c>
      <c r="AE312" s="132">
        <v>6439</v>
      </c>
      <c r="AF312" s="132">
        <f t="shared" si="140"/>
        <v>6315</v>
      </c>
      <c r="AG312" s="132">
        <v>6116</v>
      </c>
      <c r="AH312" s="132">
        <v>5952</v>
      </c>
      <c r="AI312" s="132">
        <v>6267</v>
      </c>
      <c r="AJ312" s="132">
        <f t="shared" ref="AJ312:AK312" si="171">SUM(AJ13,AJ36,AJ59,AJ82,AJ105,AJ128,AJ151,AJ174,AJ197,AJ220,AJ243,AJ266,AJ289)</f>
        <v>6392</v>
      </c>
      <c r="AK312" s="132">
        <f t="shared" si="171"/>
        <v>6676</v>
      </c>
      <c r="AL312" s="132">
        <f t="shared" ref="AL312" si="172">SUM(AL13,AL36,AL59,AL82,AL105,AL128,AL151,AL174,AL197,AL220,AL243,AL266,AL289)</f>
        <v>6561</v>
      </c>
      <c r="AM312" s="132"/>
      <c r="AP312" s="500"/>
      <c r="AQ312" s="136" t="s">
        <v>34</v>
      </c>
      <c r="AR312" s="135">
        <f t="shared" ref="AR312:BD312" si="173">SUM(AR13,AR36,AR59,AR82,AR105,AR128,AR151,AR174,AR197,AR220,AR243,AR266,AR289)</f>
        <v>7902</v>
      </c>
      <c r="AS312" s="135">
        <f t="shared" si="173"/>
        <v>6251</v>
      </c>
      <c r="AT312" s="135">
        <f t="shared" si="173"/>
        <v>6591</v>
      </c>
      <c r="AU312" s="135">
        <f t="shared" si="173"/>
        <v>6492</v>
      </c>
      <c r="AV312" s="135">
        <f t="shared" si="173"/>
        <v>6906</v>
      </c>
      <c r="AW312" s="135">
        <f t="shared" si="173"/>
        <v>7808</v>
      </c>
      <c r="AX312" s="135">
        <f t="shared" si="173"/>
        <v>6690</v>
      </c>
      <c r="AY312" s="135">
        <v>6421</v>
      </c>
      <c r="AZ312" s="135">
        <f t="shared" si="173"/>
        <v>5839</v>
      </c>
      <c r="BA312" s="135">
        <v>5572</v>
      </c>
      <c r="BB312" s="135">
        <f t="shared" si="173"/>
        <v>5363</v>
      </c>
      <c r="BC312" s="135">
        <f t="shared" ref="BC312" si="174">SUM(BC13,BC36,BC59,BC82,BC105,BC128,BC151,BC174,BC197,BC220,BC243,BC266,BC289)</f>
        <v>5385</v>
      </c>
      <c r="BD312" s="135">
        <f t="shared" si="173"/>
        <v>5844</v>
      </c>
      <c r="BE312" s="135">
        <f t="shared" ref="BE312:BF312" si="175">SUM(BE13,BE36,BE59,BE82,BE105,BE128,BE151,BE174,BE197,BE220,BE243,BE266,BE289)</f>
        <v>5842</v>
      </c>
      <c r="BF312" s="135">
        <f t="shared" si="175"/>
        <v>5639</v>
      </c>
      <c r="BJ312" s="500"/>
      <c r="BK312" s="136" t="s">
        <v>34</v>
      </c>
      <c r="BL312" s="135">
        <f t="shared" ref="BL312:BX312" si="176">SUM(BL13,BL36,BL59,BL82,BL105,BL128,BL151,BL174,BL197,BL220,BL243,BL266,BL289)</f>
        <v>12365</v>
      </c>
      <c r="BM312" s="135">
        <f t="shared" si="176"/>
        <v>9882</v>
      </c>
      <c r="BN312" s="135">
        <f t="shared" si="176"/>
        <v>10402</v>
      </c>
      <c r="BO312" s="135">
        <f t="shared" si="176"/>
        <v>10297</v>
      </c>
      <c r="BP312" s="135">
        <f t="shared" si="176"/>
        <v>11287</v>
      </c>
      <c r="BQ312" s="135">
        <f t="shared" si="176"/>
        <v>13573</v>
      </c>
      <c r="BR312" s="135">
        <f t="shared" si="176"/>
        <v>12338</v>
      </c>
      <c r="BS312" s="135">
        <f t="shared" si="176"/>
        <v>12038</v>
      </c>
      <c r="BT312" s="135">
        <f t="shared" si="176"/>
        <v>10905</v>
      </c>
      <c r="BU312" s="135">
        <f t="shared" si="176"/>
        <v>10255</v>
      </c>
      <c r="BV312" s="135">
        <f t="shared" si="176"/>
        <v>9570</v>
      </c>
      <c r="BW312" s="135">
        <v>9572</v>
      </c>
      <c r="BX312" s="135">
        <f t="shared" si="176"/>
        <v>9951</v>
      </c>
      <c r="BY312" s="135">
        <f t="shared" ref="BY312:BZ312" si="177">SUM(BY13,BY36,BY59,BY82,BY105,BY128,BY151,BY174,BY197,BY220,BY243,BY266,BY289)</f>
        <v>9738</v>
      </c>
      <c r="BZ312" s="156">
        <f t="shared" si="177"/>
        <v>9893</v>
      </c>
    </row>
    <row r="313" spans="2:78" ht="18.75" thickBot="1">
      <c r="B313" s="140" t="s">
        <v>41</v>
      </c>
      <c r="C313" s="143">
        <f t="shared" ref="C313:Q313" si="178">X314</f>
        <v>15.399958746313217</v>
      </c>
      <c r="D313" s="143">
        <f t="shared" si="178"/>
        <v>15.92004255699181</v>
      </c>
      <c r="E313" s="143">
        <f t="shared" si="178"/>
        <v>15.624578064618824</v>
      </c>
      <c r="F313" s="143">
        <f t="shared" si="178"/>
        <v>15.218716083242539</v>
      </c>
      <c r="G313" s="143">
        <f t="shared" si="178"/>
        <v>14.520091812946584</v>
      </c>
      <c r="H313" s="143">
        <f t="shared" si="178"/>
        <v>13.865023002266131</v>
      </c>
      <c r="I313" s="143">
        <f t="shared" si="178"/>
        <v>14.302510399387181</v>
      </c>
      <c r="J313" s="143">
        <f t="shared" si="178"/>
        <v>16.276833784000825</v>
      </c>
      <c r="K313" s="143">
        <f t="shared" si="178"/>
        <v>17.958268710099428</v>
      </c>
      <c r="L313" s="143">
        <f t="shared" si="178"/>
        <v>19.699628480307542</v>
      </c>
      <c r="M313" s="143">
        <f t="shared" si="178"/>
        <v>19.857979644618183</v>
      </c>
      <c r="N313" s="143">
        <f t="shared" si="178"/>
        <v>20.631229949727413</v>
      </c>
      <c r="O313" s="143">
        <f t="shared" si="178"/>
        <v>21.957539348211338</v>
      </c>
      <c r="P313" s="143">
        <f t="shared" si="178"/>
        <v>23.78069633473574</v>
      </c>
      <c r="Q313" s="143">
        <f t="shared" si="178"/>
        <v>23.180280517868653</v>
      </c>
      <c r="R313" s="142"/>
      <c r="S313" s="344">
        <f t="shared" si="75"/>
        <v>2.2464835205007829</v>
      </c>
      <c r="T313" s="365">
        <f t="shared" si="76"/>
        <v>1.7294310155297466E-2</v>
      </c>
      <c r="U313" s="349">
        <v>0.05</v>
      </c>
      <c r="V313" s="129"/>
      <c r="W313" s="129" t="s">
        <v>40</v>
      </c>
      <c r="X313" s="132">
        <f t="shared" si="139"/>
        <v>0</v>
      </c>
      <c r="Y313" s="132">
        <f t="shared" si="139"/>
        <v>0</v>
      </c>
      <c r="Z313" s="132">
        <f t="shared" si="139"/>
        <v>0</v>
      </c>
      <c r="AA313" s="132">
        <f t="shared" si="139"/>
        <v>471743</v>
      </c>
      <c r="AB313" s="132">
        <f t="shared" si="139"/>
        <v>425155</v>
      </c>
      <c r="AC313" s="132">
        <f t="shared" si="139"/>
        <v>599719</v>
      </c>
      <c r="AD313" s="132">
        <f t="shared" si="139"/>
        <v>716536.39999999944</v>
      </c>
      <c r="AE313" s="132">
        <v>871003</v>
      </c>
      <c r="AF313" s="132">
        <f t="shared" si="140"/>
        <v>798978</v>
      </c>
      <c r="AG313" s="132">
        <v>672600.5</v>
      </c>
      <c r="AH313" s="132">
        <v>585211</v>
      </c>
      <c r="AI313" s="132">
        <v>602313.05999999994</v>
      </c>
      <c r="AJ313" s="132">
        <f t="shared" ref="AJ313:AK313" si="179">SUM(AJ14,AJ37,AJ60,AJ83,AJ106,AJ129,AJ152,AJ175,AJ198,AJ221,AJ244,AJ267,AJ290)</f>
        <v>680813.9</v>
      </c>
      <c r="AK313" s="132">
        <f t="shared" si="179"/>
        <v>696975.27</v>
      </c>
      <c r="AL313" s="132">
        <f t="shared" ref="AL313" si="180">SUM(AL14,AL37,AL60,AL83,AL106,AL129,AL152,AL175,AL198,AL221,AL244,AL267,AL290)</f>
        <v>926133.03400130011</v>
      </c>
      <c r="AM313" s="132"/>
      <c r="AP313" s="500"/>
      <c r="AQ313" s="136" t="s">
        <v>36</v>
      </c>
      <c r="AR313" s="135">
        <f t="shared" ref="AR313:BD313" si="181">SUM(AR14,AR37,AR60,AR83,AR106,AR129,AR152,AR175,AR198,AR221,AR244,AR267,AR290)</f>
        <v>2488</v>
      </c>
      <c r="AS313" s="135">
        <f t="shared" si="181"/>
        <v>2482</v>
      </c>
      <c r="AT313" s="135">
        <f t="shared" si="181"/>
        <v>2478</v>
      </c>
      <c r="AU313" s="135">
        <f t="shared" si="181"/>
        <v>2537</v>
      </c>
      <c r="AV313" s="135">
        <f t="shared" si="181"/>
        <v>2522</v>
      </c>
      <c r="AW313" s="135">
        <f t="shared" si="181"/>
        <v>2840</v>
      </c>
      <c r="AX313" s="135">
        <f t="shared" si="181"/>
        <v>2919</v>
      </c>
      <c r="AY313" s="135">
        <v>3276</v>
      </c>
      <c r="AZ313" s="135">
        <f t="shared" si="181"/>
        <v>3283</v>
      </c>
      <c r="BA313" s="135">
        <v>3332</v>
      </c>
      <c r="BB313" s="135">
        <f t="shared" si="181"/>
        <v>3225</v>
      </c>
      <c r="BC313" s="135">
        <f t="shared" ref="BC313" si="182">SUM(BC14,BC37,BC60,BC83,BC106,BC129,BC152,BC175,BC198,BC221,BC244,BC267,BC290)</f>
        <v>3349</v>
      </c>
      <c r="BD313" s="135">
        <f t="shared" si="181"/>
        <v>3513</v>
      </c>
      <c r="BE313" s="135">
        <f t="shared" ref="BE313:BF313" si="183">SUM(BE14,BE37,BE60,BE83,BE106,BE129,BE152,BE175,BE198,BE221,BE244,BE267,BE290)</f>
        <v>3759</v>
      </c>
      <c r="BF313" s="135">
        <f t="shared" si="183"/>
        <v>3710</v>
      </c>
      <c r="BJ313" s="500"/>
      <c r="BK313" s="136" t="s">
        <v>36</v>
      </c>
      <c r="BL313" s="135">
        <f t="shared" ref="BL313:BX313" si="184">SUM(BL14,BL37,BL60,BL83,BL106,BL129,BL152,BL175,BL198,BL221,BL244,BL267,BL290)</f>
        <v>3295</v>
      </c>
      <c r="BM313" s="135">
        <f t="shared" si="184"/>
        <v>3604</v>
      </c>
      <c r="BN313" s="135">
        <f t="shared" si="184"/>
        <v>3855</v>
      </c>
      <c r="BO313" s="135">
        <f t="shared" si="184"/>
        <v>3890</v>
      </c>
      <c r="BP313" s="135">
        <f t="shared" si="184"/>
        <v>4068</v>
      </c>
      <c r="BQ313" s="135">
        <f t="shared" si="184"/>
        <v>4769</v>
      </c>
      <c r="BR313" s="135">
        <f t="shared" si="184"/>
        <v>5479</v>
      </c>
      <c r="BS313" s="135">
        <f t="shared" si="184"/>
        <v>6321</v>
      </c>
      <c r="BT313" s="135">
        <f t="shared" si="184"/>
        <v>6483</v>
      </c>
      <c r="BU313" s="135">
        <f t="shared" si="184"/>
        <v>6748</v>
      </c>
      <c r="BV313" s="135">
        <f t="shared" si="184"/>
        <v>6322</v>
      </c>
      <c r="BW313" s="135">
        <v>6499</v>
      </c>
      <c r="BX313" s="135">
        <f t="shared" si="184"/>
        <v>6738</v>
      </c>
      <c r="BY313" s="135">
        <f t="shared" ref="BY313:BZ313" si="185">SUM(BY14,BY37,BY60,BY83,BY106,BY129,BY152,BY175,BY198,BY221,BY244,BY267,BY290)</f>
        <v>6894</v>
      </c>
      <c r="BZ313" s="156">
        <f t="shared" si="185"/>
        <v>6748</v>
      </c>
    </row>
    <row r="314" spans="2:78">
      <c r="C314" s="129"/>
      <c r="D314" s="129"/>
      <c r="E314" s="129"/>
      <c r="V314" s="129"/>
      <c r="W314" s="140" t="s">
        <v>41</v>
      </c>
      <c r="X314" s="225">
        <f t="shared" ref="X314:AD314" si="186">(X307+X309)/CD17*100</f>
        <v>15.399958746313217</v>
      </c>
      <c r="Y314" s="225">
        <f t="shared" si="186"/>
        <v>15.92004255699181</v>
      </c>
      <c r="Z314" s="225">
        <f t="shared" si="186"/>
        <v>15.624578064618824</v>
      </c>
      <c r="AA314" s="225">
        <f t="shared" si="186"/>
        <v>15.218716083242539</v>
      </c>
      <c r="AB314" s="225">
        <f t="shared" si="186"/>
        <v>14.520091812946584</v>
      </c>
      <c r="AC314" s="225">
        <f t="shared" si="186"/>
        <v>13.865023002266131</v>
      </c>
      <c r="AD314" s="225">
        <f t="shared" si="186"/>
        <v>14.302510399387181</v>
      </c>
      <c r="AE314" s="225">
        <v>16.276833784000825</v>
      </c>
      <c r="AF314" s="225">
        <f>(AF307+AF309+$U$13*AF308)/CL17*100</f>
        <v>17.958268710099428</v>
      </c>
      <c r="AG314" s="225">
        <v>19.699628480307542</v>
      </c>
      <c r="AH314" s="225">
        <v>19.857979644618183</v>
      </c>
      <c r="AI314" s="225">
        <v>20.631229949727413</v>
      </c>
      <c r="AJ314" s="225">
        <f>(AJ307+AJ309+$U$13*AJ308)/CP17*100</f>
        <v>21.957539348211338</v>
      </c>
      <c r="AK314" s="225">
        <f>(AK307+AK309+$U$13*AK308)/CQ17*100</f>
        <v>23.78069633473574</v>
      </c>
      <c r="AL314" s="225">
        <f>(AL307+AL309+$U$13*AL308)/CR17*100</f>
        <v>23.180280517868653</v>
      </c>
      <c r="AM314" s="396"/>
      <c r="AP314" s="500"/>
      <c r="AQ314" s="129" t="s">
        <v>150</v>
      </c>
      <c r="AR314" s="135">
        <f t="shared" ref="AR314:BD314" si="187">SUM(AR15,AR38,AR61,AR84,AR107,AR130,AR153,AR176,AR199,AR222,AR245,AR268,AR291)</f>
        <v>0</v>
      </c>
      <c r="AS314" s="135">
        <f t="shared" si="187"/>
        <v>0</v>
      </c>
      <c r="AT314" s="135">
        <f t="shared" si="187"/>
        <v>0</v>
      </c>
      <c r="AU314" s="135">
        <f t="shared" si="187"/>
        <v>0</v>
      </c>
      <c r="AV314" s="135">
        <f t="shared" si="187"/>
        <v>0</v>
      </c>
      <c r="AW314" s="135">
        <f t="shared" si="187"/>
        <v>0</v>
      </c>
      <c r="AX314" s="135">
        <f t="shared" si="187"/>
        <v>0</v>
      </c>
      <c r="AY314" s="135">
        <v>0</v>
      </c>
      <c r="AZ314" s="135">
        <f t="shared" si="187"/>
        <v>0</v>
      </c>
      <c r="BA314" s="135">
        <v>0</v>
      </c>
      <c r="BB314" s="135">
        <f t="shared" si="187"/>
        <v>0</v>
      </c>
      <c r="BC314" s="135">
        <f t="shared" ref="BC314" si="188">SUM(BC15,BC38,BC61,BC84,BC107,BC130,BC153,BC176,BC199,BC222,BC245,BC268,BC291)</f>
        <v>330</v>
      </c>
      <c r="BD314" s="135">
        <f t="shared" si="187"/>
        <v>304</v>
      </c>
      <c r="BE314" s="135">
        <f t="shared" ref="BE314:BF314" si="189">SUM(BE15,BE38,BE61,BE84,BE107,BE130,BE153,BE176,BE199,BE222,BE245,BE268,BE291)</f>
        <v>341</v>
      </c>
      <c r="BF314" s="135">
        <f t="shared" si="189"/>
        <v>275</v>
      </c>
      <c r="BJ314" s="500"/>
      <c r="BK314" s="129" t="s">
        <v>150</v>
      </c>
      <c r="BL314" s="135">
        <f t="shared" ref="BL314:BX314" si="190">SUM(BL15,BL38,BL61,BL84,BL107,BL130,BL153,BL176,BL199,BL222,BL245,BL268,BL291)</f>
        <v>0</v>
      </c>
      <c r="BM314" s="135">
        <f t="shared" si="190"/>
        <v>0</v>
      </c>
      <c r="BN314" s="135">
        <f t="shared" si="190"/>
        <v>0</v>
      </c>
      <c r="BO314" s="135">
        <f t="shared" si="190"/>
        <v>0</v>
      </c>
      <c r="BP314" s="135">
        <f t="shared" si="190"/>
        <v>0</v>
      </c>
      <c r="BQ314" s="135">
        <f t="shared" si="190"/>
        <v>0</v>
      </c>
      <c r="BR314" s="135">
        <f t="shared" si="190"/>
        <v>0</v>
      </c>
      <c r="BS314" s="135">
        <f t="shared" si="190"/>
        <v>0</v>
      </c>
      <c r="BT314" s="135">
        <f t="shared" si="190"/>
        <v>0</v>
      </c>
      <c r="BU314" s="135">
        <f t="shared" si="190"/>
        <v>0</v>
      </c>
      <c r="BV314" s="135">
        <f t="shared" si="190"/>
        <v>0</v>
      </c>
      <c r="BW314" s="135">
        <v>655</v>
      </c>
      <c r="BX314" s="135">
        <f t="shared" si="190"/>
        <v>594</v>
      </c>
      <c r="BY314" s="135">
        <f t="shared" ref="BY314:BZ314" si="191">SUM(BY15,BY38,BY61,BY84,BY107,BY130,BY153,BY176,BY199,BY222,BY245,BY268,BY291)</f>
        <v>663</v>
      </c>
      <c r="BZ314" s="156">
        <f t="shared" si="191"/>
        <v>541</v>
      </c>
    </row>
    <row r="315" spans="2:78" ht="18" customHeight="1">
      <c r="C315" s="129"/>
      <c r="D315" s="129"/>
      <c r="E315" s="129"/>
      <c r="V315" s="129"/>
      <c r="W315" s="316"/>
      <c r="AP315" s="500"/>
      <c r="AQ315" s="136" t="s">
        <v>37</v>
      </c>
      <c r="AR315" s="135">
        <f t="shared" ref="AR315:BD315" si="192">SUM(AR16,AR39,AR62,AR85,AR108,AR131,AR154,AR177,AR200,AR223,AR246,AR269,AR292)</f>
        <v>148</v>
      </c>
      <c r="AS315" s="135">
        <f t="shared" si="192"/>
        <v>174</v>
      </c>
      <c r="AT315" s="135">
        <f t="shared" si="192"/>
        <v>143</v>
      </c>
      <c r="AU315" s="135">
        <f t="shared" si="192"/>
        <v>177</v>
      </c>
      <c r="AV315" s="135">
        <f t="shared" si="192"/>
        <v>197</v>
      </c>
      <c r="AW315" s="135">
        <f t="shared" si="192"/>
        <v>239</v>
      </c>
      <c r="AX315" s="135">
        <f t="shared" si="192"/>
        <v>214</v>
      </c>
      <c r="AY315" s="135">
        <v>277</v>
      </c>
      <c r="AZ315" s="135">
        <f t="shared" si="192"/>
        <v>296</v>
      </c>
      <c r="BA315" s="135">
        <v>307</v>
      </c>
      <c r="BB315" s="135">
        <f t="shared" si="192"/>
        <v>283</v>
      </c>
      <c r="BC315" s="135">
        <f t="shared" ref="BC315" si="193">SUM(BC16,BC39,BC62,BC85,BC108,BC131,BC154,BC177,BC200,BC223,BC246,BC269,BC292)</f>
        <v>263</v>
      </c>
      <c r="BD315" s="135">
        <f t="shared" si="192"/>
        <v>302</v>
      </c>
      <c r="BE315" s="135">
        <f t="shared" ref="BE315:BF315" si="194">SUM(BE16,BE39,BE62,BE85,BE108,BE131,BE154,BE177,BE200,BE223,BE246,BE269,BE292)</f>
        <v>347</v>
      </c>
      <c r="BF315" s="135">
        <f t="shared" si="194"/>
        <v>354</v>
      </c>
      <c r="BJ315" s="500"/>
      <c r="BK315" s="136" t="s">
        <v>37</v>
      </c>
      <c r="BL315" s="135">
        <f t="shared" ref="BL315:BX315" si="195">SUM(BL16,BL39,BL62,BL85,BL108,BL131,BL154,BL177,BL200,BL223,BL246,BL269,BL292)</f>
        <v>168</v>
      </c>
      <c r="BM315" s="135">
        <f t="shared" si="195"/>
        <v>223</v>
      </c>
      <c r="BN315" s="135">
        <f t="shared" si="195"/>
        <v>176</v>
      </c>
      <c r="BO315" s="135">
        <f t="shared" si="195"/>
        <v>204</v>
      </c>
      <c r="BP315" s="135">
        <f t="shared" si="195"/>
        <v>240</v>
      </c>
      <c r="BQ315" s="135">
        <f t="shared" si="195"/>
        <v>309</v>
      </c>
      <c r="BR315" s="135">
        <f t="shared" si="195"/>
        <v>321</v>
      </c>
      <c r="BS315" s="135">
        <f t="shared" si="195"/>
        <v>448</v>
      </c>
      <c r="BT315" s="135">
        <f t="shared" si="195"/>
        <v>474</v>
      </c>
      <c r="BU315" s="135">
        <f t="shared" si="195"/>
        <v>504</v>
      </c>
      <c r="BV315" s="135">
        <f t="shared" si="195"/>
        <v>501</v>
      </c>
      <c r="BW315" s="135">
        <v>467</v>
      </c>
      <c r="BX315" s="135">
        <f t="shared" si="195"/>
        <v>501</v>
      </c>
      <c r="BY315" s="135">
        <f t="shared" ref="BY315:BZ315" si="196">SUM(BY16,BY39,BY62,BY85,BY108,BY131,BY154,BY177,BY200,BY223,BY246,BY269,BY292)</f>
        <v>561</v>
      </c>
      <c r="BZ315" s="156">
        <f t="shared" si="196"/>
        <v>574</v>
      </c>
    </row>
    <row r="316" spans="2:78">
      <c r="C316" s="129"/>
      <c r="D316" s="129"/>
      <c r="E316" s="129"/>
      <c r="V316" s="129"/>
      <c r="W316" s="316"/>
      <c r="X316" s="129"/>
      <c r="Y316" s="129"/>
      <c r="Z316" s="129"/>
      <c r="AA316" s="316"/>
      <c r="AB316" s="316"/>
      <c r="AC316" s="316"/>
      <c r="AD316" s="316"/>
      <c r="AE316" s="316"/>
      <c r="AF316" s="316"/>
      <c r="AG316" s="316"/>
      <c r="AH316" s="316"/>
      <c r="AI316" s="316"/>
      <c r="AJ316" s="316"/>
      <c r="AK316" s="261"/>
      <c r="AL316" s="316"/>
      <c r="AM316" s="316"/>
      <c r="AP316" s="501"/>
      <c r="AQ316" s="137" t="s">
        <v>38</v>
      </c>
      <c r="AR316" s="138">
        <f t="shared" ref="AR316:BD316" si="197">SUM(AR17,AR40,AR63,AR86,AR109,AR132,AR155,AR178,AR201,AR224,AR247,AR270,AR293)</f>
        <v>355</v>
      </c>
      <c r="AS316" s="138">
        <f t="shared" si="197"/>
        <v>363</v>
      </c>
      <c r="AT316" s="139">
        <f t="shared" si="197"/>
        <v>362</v>
      </c>
      <c r="AU316" s="138">
        <f t="shared" si="197"/>
        <v>370</v>
      </c>
      <c r="AV316" s="138">
        <f t="shared" si="197"/>
        <v>399</v>
      </c>
      <c r="AW316" s="139">
        <f t="shared" si="197"/>
        <v>525</v>
      </c>
      <c r="AX316" s="139">
        <f t="shared" si="197"/>
        <v>730</v>
      </c>
      <c r="AY316" s="139">
        <v>945</v>
      </c>
      <c r="AZ316" s="139">
        <f t="shared" si="197"/>
        <v>918</v>
      </c>
      <c r="BA316" s="139">
        <v>923</v>
      </c>
      <c r="BB316" s="139">
        <f t="shared" si="197"/>
        <v>983</v>
      </c>
      <c r="BC316" s="139">
        <f t="shared" ref="BC316" si="198">SUM(BC17,BC40,BC63,BC86,BC109,BC132,BC155,BC178,BC201,BC224,BC247,BC270,BC293)</f>
        <v>927</v>
      </c>
      <c r="BD316" s="139">
        <f t="shared" si="197"/>
        <v>1008</v>
      </c>
      <c r="BE316" s="139">
        <f t="shared" ref="BE316:BF316" si="199">SUM(BE17,BE40,BE63,BE86,BE109,BE132,BE155,BE178,BE201,BE224,BE247,BE270,BE293)</f>
        <v>1043</v>
      </c>
      <c r="BF316" s="139">
        <f t="shared" si="199"/>
        <v>872</v>
      </c>
      <c r="BJ316" s="501"/>
      <c r="BK316" s="137" t="s">
        <v>38</v>
      </c>
      <c r="BL316" s="138">
        <f t="shared" ref="BL316:BX316" si="200">SUM(BL17,BL40,BL63,BL86,BL109,BL132,BL155,BL178,BL201,BL224,BL247,BL270,BL293)</f>
        <v>448</v>
      </c>
      <c r="BM316" s="138">
        <f t="shared" si="200"/>
        <v>486</v>
      </c>
      <c r="BN316" s="139">
        <f t="shared" si="200"/>
        <v>548</v>
      </c>
      <c r="BO316" s="138">
        <f t="shared" si="200"/>
        <v>512</v>
      </c>
      <c r="BP316" s="138">
        <f t="shared" si="200"/>
        <v>572</v>
      </c>
      <c r="BQ316" s="139">
        <f t="shared" si="200"/>
        <v>871</v>
      </c>
      <c r="BR316" s="139">
        <f t="shared" si="200"/>
        <v>1196</v>
      </c>
      <c r="BS316" s="139">
        <f t="shared" si="200"/>
        <v>1534</v>
      </c>
      <c r="BT316" s="139">
        <f t="shared" si="200"/>
        <v>1414</v>
      </c>
      <c r="BU316" s="139">
        <f t="shared" si="200"/>
        <v>1512</v>
      </c>
      <c r="BV316" s="139">
        <f t="shared" si="200"/>
        <v>1699</v>
      </c>
      <c r="BW316" s="139">
        <v>1518</v>
      </c>
      <c r="BX316" s="139">
        <f t="shared" si="200"/>
        <v>1579</v>
      </c>
      <c r="BY316" s="139">
        <f t="shared" ref="BY316:BZ316" si="201">SUM(BY17,BY40,BY63,BY86,BY109,BY132,BY155,BY178,BY201,BY224,BY247,BY270,BY293)</f>
        <v>1682</v>
      </c>
      <c r="BZ316" s="157">
        <f t="shared" si="201"/>
        <v>1395</v>
      </c>
    </row>
    <row r="317" spans="2:78">
      <c r="C317" s="158"/>
      <c r="D317" s="158"/>
      <c r="E317" s="158"/>
      <c r="F317" s="158"/>
      <c r="G317" s="158"/>
      <c r="H317" s="158"/>
      <c r="M317" s="158"/>
      <c r="N317" s="158"/>
      <c r="V317" s="129"/>
      <c r="W317" s="316"/>
      <c r="X317" s="129"/>
      <c r="Y317" s="129"/>
      <c r="Z317" s="129"/>
      <c r="AA317" s="316"/>
      <c r="AB317" s="316"/>
      <c r="AC317" s="316"/>
      <c r="AD317" s="316"/>
      <c r="AE317" s="316"/>
      <c r="AF317" s="316"/>
      <c r="AG317" s="316"/>
      <c r="AH317" s="316"/>
      <c r="AI317" s="316"/>
      <c r="AJ317" s="316"/>
      <c r="AK317" s="261"/>
      <c r="AL317" s="316"/>
      <c r="AM317" s="316"/>
      <c r="AP317" s="502" t="s">
        <v>101</v>
      </c>
      <c r="AQ317" s="133" t="s">
        <v>33</v>
      </c>
      <c r="AR317" s="134">
        <f t="shared" ref="AR317:BD317" si="202">SUM(AR18,AR41,AR64,AR87,AR110,AR133,AR156,AR179,AR202,AR225,AR248,AR271,AR294)</f>
        <v>4230</v>
      </c>
      <c r="AS317" s="134">
        <f t="shared" si="202"/>
        <v>4413</v>
      </c>
      <c r="AT317" s="134">
        <f t="shared" si="202"/>
        <v>4538</v>
      </c>
      <c r="AU317" s="134">
        <f t="shared" si="202"/>
        <v>4178</v>
      </c>
      <c r="AV317" s="134">
        <f t="shared" si="202"/>
        <v>4981</v>
      </c>
      <c r="AW317" s="134">
        <f t="shared" si="202"/>
        <v>7801</v>
      </c>
      <c r="AX317" s="134">
        <f t="shared" si="202"/>
        <v>5714</v>
      </c>
      <c r="AY317" s="134">
        <v>4737</v>
      </c>
      <c r="AZ317" s="134">
        <f t="shared" si="202"/>
        <v>3619</v>
      </c>
      <c r="BA317" s="134">
        <v>3138</v>
      </c>
      <c r="BB317" s="134">
        <f t="shared" si="202"/>
        <v>2538</v>
      </c>
      <c r="BC317" s="134">
        <f t="shared" ref="BC317" si="203">SUM(BC18,BC41,BC64,BC87,BC110,BC133,BC156,BC179,BC202,BC225,BC248,BC271,BC294)</f>
        <v>2020</v>
      </c>
      <c r="BD317" s="134">
        <f t="shared" si="202"/>
        <v>1815</v>
      </c>
      <c r="BE317" s="134">
        <f t="shared" ref="BE317:BF317" si="204">SUM(BE18,BE41,BE64,BE87,BE110,BE133,BE156,BE179,BE202,BE225,BE248,BE271,BE294)</f>
        <v>2025</v>
      </c>
      <c r="BF317" s="134">
        <f t="shared" si="204"/>
        <v>2726</v>
      </c>
      <c r="BJ317" s="502" t="s">
        <v>70</v>
      </c>
      <c r="BK317" s="133" t="s">
        <v>33</v>
      </c>
      <c r="BL317" s="134">
        <f t="shared" ref="BL317:BX317" si="205">SUM(BL18,BL41,BL64,BL87,BL110,BL133,BL156,BL179,BL202,BL225,BL248,BL271,BL294)</f>
        <v>20386</v>
      </c>
      <c r="BM317" s="134">
        <f t="shared" si="205"/>
        <v>21662</v>
      </c>
      <c r="BN317" s="134">
        <f t="shared" si="205"/>
        <v>22041</v>
      </c>
      <c r="BO317" s="134">
        <f t="shared" si="205"/>
        <v>21173</v>
      </c>
      <c r="BP317" s="134">
        <f t="shared" si="205"/>
        <v>24116</v>
      </c>
      <c r="BQ317" s="134">
        <f t="shared" si="205"/>
        <v>29695</v>
      </c>
      <c r="BR317" s="134">
        <f t="shared" si="205"/>
        <v>19314</v>
      </c>
      <c r="BS317" s="134">
        <f t="shared" si="205"/>
        <v>17256</v>
      </c>
      <c r="BT317" s="134">
        <f t="shared" si="205"/>
        <v>15281</v>
      </c>
      <c r="BU317" s="134">
        <f t="shared" si="205"/>
        <v>14784</v>
      </c>
      <c r="BV317" s="134">
        <f t="shared" si="205"/>
        <v>14041</v>
      </c>
      <c r="BW317" s="134">
        <v>15219</v>
      </c>
      <c r="BX317" s="134">
        <f t="shared" si="205"/>
        <v>14321</v>
      </c>
      <c r="BY317" s="134">
        <f t="shared" ref="BY317:BZ317" si="206">SUM(BY18,BY41,BY64,BY87,BY110,BY133,BY156,BY179,BY202,BY225,BY248,BY271,BY294)</f>
        <v>14346</v>
      </c>
      <c r="BZ317" s="155">
        <f t="shared" si="206"/>
        <v>14378</v>
      </c>
    </row>
    <row r="318" spans="2:78">
      <c r="C318" s="158"/>
      <c r="D318" s="158"/>
      <c r="E318" s="158"/>
      <c r="F318" s="158"/>
      <c r="G318" s="158"/>
      <c r="H318" s="158"/>
      <c r="M318" s="158"/>
      <c r="N318" s="158"/>
      <c r="V318" s="129"/>
      <c r="W318" s="316"/>
      <c r="X318" s="129"/>
      <c r="Y318" s="129"/>
      <c r="Z318" s="129"/>
      <c r="AA318" s="316"/>
      <c r="AB318" s="316"/>
      <c r="AC318" s="316"/>
      <c r="AD318" s="316"/>
      <c r="AE318" s="316"/>
      <c r="AF318" s="316"/>
      <c r="AG318" s="316"/>
      <c r="AH318" s="316"/>
      <c r="AI318" s="316"/>
      <c r="AJ318" s="316"/>
      <c r="AK318" s="261"/>
      <c r="AL318" s="316"/>
      <c r="AM318" s="316"/>
      <c r="AP318" s="500"/>
      <c r="AQ318" s="136" t="s">
        <v>9</v>
      </c>
      <c r="AR318" s="135">
        <f t="shared" ref="AR318:BD318" si="207">SUM(AR19,AR42,AR65,AR88,AR111,AR134,AR157,AR180,AR203,AR226,AR249,AR272,AR295)</f>
        <v>4112</v>
      </c>
      <c r="AS318" s="135">
        <f t="shared" si="207"/>
        <v>3779</v>
      </c>
      <c r="AT318" s="135">
        <f t="shared" si="207"/>
        <v>3851</v>
      </c>
      <c r="AU318" s="135">
        <f t="shared" si="207"/>
        <v>3687</v>
      </c>
      <c r="AV318" s="135">
        <f t="shared" si="207"/>
        <v>4130</v>
      </c>
      <c r="AW318" s="135">
        <f t="shared" si="207"/>
        <v>5982</v>
      </c>
      <c r="AX318" s="135">
        <f t="shared" si="207"/>
        <v>5384</v>
      </c>
      <c r="AY318" s="135">
        <v>4863</v>
      </c>
      <c r="AZ318" s="135">
        <f t="shared" si="207"/>
        <v>3861</v>
      </c>
      <c r="BA318" s="135">
        <v>3337</v>
      </c>
      <c r="BB318" s="135">
        <f t="shared" si="207"/>
        <v>2758</v>
      </c>
      <c r="BC318" s="135">
        <f t="shared" ref="BC318" si="208">SUM(BC19,BC42,BC65,BC88,BC111,BC134,BC157,BC180,BC203,BC226,BC249,BC272,BC295)</f>
        <v>2288</v>
      </c>
      <c r="BD318" s="135">
        <f t="shared" si="207"/>
        <v>1960</v>
      </c>
      <c r="BE318" s="135">
        <f t="shared" ref="BE318:BF318" si="209">SUM(BE19,BE42,BE65,BE88,BE111,BE134,BE157,BE180,BE203,BE226,BE249,BE272,BE295)</f>
        <v>2111</v>
      </c>
      <c r="BF318" s="135">
        <f t="shared" si="209"/>
        <v>2715</v>
      </c>
      <c r="BJ318" s="500"/>
      <c r="BK318" s="136" t="s">
        <v>9</v>
      </c>
      <c r="BL318" s="135">
        <f t="shared" ref="BL318:BX318" si="210">SUM(BL19,BL42,BL65,BL88,BL111,BL134,BL157,BL180,BL203,BL226,BL249,BL272,BL295)</f>
        <v>15750</v>
      </c>
      <c r="BM318" s="135">
        <f t="shared" si="210"/>
        <v>15601</v>
      </c>
      <c r="BN318" s="135">
        <f t="shared" si="210"/>
        <v>15897</v>
      </c>
      <c r="BO318" s="135">
        <f t="shared" si="210"/>
        <v>15403</v>
      </c>
      <c r="BP318" s="135">
        <f t="shared" si="210"/>
        <v>16373</v>
      </c>
      <c r="BQ318" s="135">
        <f t="shared" si="210"/>
        <v>20044</v>
      </c>
      <c r="BR318" s="135">
        <f t="shared" si="210"/>
        <v>15438</v>
      </c>
      <c r="BS318" s="135">
        <f t="shared" si="210"/>
        <v>14344</v>
      </c>
      <c r="BT318" s="135">
        <f t="shared" si="210"/>
        <v>12733</v>
      </c>
      <c r="BU318" s="135">
        <f t="shared" si="210"/>
        <v>11794</v>
      </c>
      <c r="BV318" s="135">
        <f t="shared" si="210"/>
        <v>11242</v>
      </c>
      <c r="BW318" s="135">
        <v>12222</v>
      </c>
      <c r="BX318" s="135">
        <f t="shared" si="210"/>
        <v>11788</v>
      </c>
      <c r="BY318" s="135">
        <f t="shared" ref="BY318:BZ318" si="211">SUM(BY19,BY42,BY65,BY88,BY111,BY134,BY157,BY180,BY203,BY226,BY249,BY272,BY295)</f>
        <v>11519</v>
      </c>
      <c r="BZ318" s="156">
        <f t="shared" si="211"/>
        <v>11535</v>
      </c>
    </row>
    <row r="319" spans="2:78">
      <c r="C319" s="158"/>
      <c r="D319" s="158"/>
      <c r="E319" s="158"/>
      <c r="F319" s="158"/>
      <c r="G319" s="158"/>
      <c r="H319" s="158"/>
      <c r="M319" s="158"/>
      <c r="N319" s="158"/>
      <c r="V319" s="262"/>
      <c r="W319" s="316"/>
      <c r="X319" s="129"/>
      <c r="Y319" s="129"/>
      <c r="Z319" s="129"/>
      <c r="AA319" s="316"/>
      <c r="AB319" s="316"/>
      <c r="AC319" s="316"/>
      <c r="AD319" s="316"/>
      <c r="AE319" s="316"/>
      <c r="AF319" s="316"/>
      <c r="AG319" s="316"/>
      <c r="AH319" s="316"/>
      <c r="AI319" s="316"/>
      <c r="AJ319" s="316"/>
      <c r="AK319" s="261"/>
      <c r="AL319" s="316"/>
      <c r="AM319" s="316"/>
      <c r="AP319" s="500"/>
      <c r="AQ319" s="136" t="s">
        <v>34</v>
      </c>
      <c r="AR319" s="135">
        <f t="shared" ref="AR319:BD319" si="212">SUM(AR20,AR43,AR66,AR89,AR112,AR135,AR158,AR181,AR204,AR227,AR250,AR273,AR296)</f>
        <v>3730</v>
      </c>
      <c r="AS319" s="135">
        <f t="shared" si="212"/>
        <v>3270</v>
      </c>
      <c r="AT319" s="135">
        <f t="shared" si="212"/>
        <v>3346</v>
      </c>
      <c r="AU319" s="135">
        <f t="shared" si="212"/>
        <v>3174</v>
      </c>
      <c r="AV319" s="135">
        <f t="shared" si="212"/>
        <v>3572</v>
      </c>
      <c r="AW319" s="135">
        <f t="shared" si="212"/>
        <v>4631</v>
      </c>
      <c r="AX319" s="135">
        <f t="shared" si="212"/>
        <v>4603</v>
      </c>
      <c r="AY319" s="135">
        <v>4653</v>
      </c>
      <c r="AZ319" s="135">
        <f t="shared" si="212"/>
        <v>3913</v>
      </c>
      <c r="BA319" s="135">
        <v>3199</v>
      </c>
      <c r="BB319" s="135">
        <f t="shared" si="212"/>
        <v>2757</v>
      </c>
      <c r="BC319" s="135">
        <f t="shared" ref="BC319" si="213">SUM(BC20,BC43,BC66,BC89,BC112,BC135,BC158,BC181,BC204,BC227,BC250,BC273,BC296)</f>
        <v>2407</v>
      </c>
      <c r="BD319" s="135">
        <f t="shared" si="212"/>
        <v>2087</v>
      </c>
      <c r="BE319" s="135">
        <f t="shared" ref="BE319:BF319" si="214">SUM(BE20,BE43,BE66,BE89,BE112,BE135,BE158,BE181,BE204,BE227,BE250,BE273,BE296)</f>
        <v>2019</v>
      </c>
      <c r="BF319" s="135">
        <f t="shared" si="214"/>
        <v>2536</v>
      </c>
      <c r="BJ319" s="500"/>
      <c r="BK319" s="136" t="s">
        <v>34</v>
      </c>
      <c r="BL319" s="135">
        <f t="shared" ref="BL319:BX319" si="215">SUM(BL20,BL43,BL66,BL89,BL112,BL135,BL158,BL181,BL204,BL227,BL250,BL273,BL296)</f>
        <v>14542</v>
      </c>
      <c r="BM319" s="135">
        <f t="shared" si="215"/>
        <v>11333</v>
      </c>
      <c r="BN319" s="135">
        <f t="shared" si="215"/>
        <v>11756</v>
      </c>
      <c r="BO319" s="135">
        <f t="shared" si="215"/>
        <v>11322</v>
      </c>
      <c r="BP319" s="135">
        <f t="shared" si="215"/>
        <v>11985</v>
      </c>
      <c r="BQ319" s="135">
        <f t="shared" si="215"/>
        <v>13806</v>
      </c>
      <c r="BR319" s="135">
        <f t="shared" si="215"/>
        <v>12343</v>
      </c>
      <c r="BS319" s="135">
        <f t="shared" si="215"/>
        <v>11970</v>
      </c>
      <c r="BT319" s="135">
        <f t="shared" si="215"/>
        <v>10713</v>
      </c>
      <c r="BU319" s="135">
        <f t="shared" si="215"/>
        <v>9751</v>
      </c>
      <c r="BV319" s="135">
        <f t="shared" si="215"/>
        <v>9286</v>
      </c>
      <c r="BW319" s="135">
        <v>9111</v>
      </c>
      <c r="BX319" s="135">
        <f t="shared" si="215"/>
        <v>9765</v>
      </c>
      <c r="BY319" s="135">
        <f t="shared" ref="BY319:BZ319" si="216">SUM(BY20,BY43,BY66,BY89,BY112,BY135,BY158,BY181,BY204,BY227,BY250,BY273,BY296)</f>
        <v>9887</v>
      </c>
      <c r="BZ319" s="156">
        <f t="shared" si="216"/>
        <v>9809</v>
      </c>
    </row>
    <row r="320" spans="2:78">
      <c r="C320" s="129"/>
      <c r="D320" s="129"/>
      <c r="E320" s="129"/>
      <c r="W320" s="316"/>
      <c r="X320" s="129"/>
      <c r="Y320" s="129"/>
      <c r="Z320" s="129"/>
      <c r="AA320" s="316"/>
      <c r="AB320" s="316" t="s">
        <v>14</v>
      </c>
      <c r="AC320" s="316"/>
      <c r="AD320" s="316"/>
      <c r="AE320" s="316"/>
      <c r="AF320" s="316"/>
      <c r="AG320" s="316"/>
      <c r="AH320" s="316"/>
      <c r="AI320" s="316"/>
      <c r="AJ320" s="316"/>
      <c r="AK320" s="261"/>
      <c r="AL320" s="316"/>
      <c r="AM320" s="316"/>
      <c r="AP320" s="500"/>
      <c r="AQ320" s="136" t="s">
        <v>36</v>
      </c>
      <c r="AR320" s="135">
        <f t="shared" ref="AR320:BD320" si="217">SUM(AR21,AR44,AR67,AR90,AR113,AR136,AR159,AR182,AR205,AR228,AR251,AR274,AR297)</f>
        <v>1447</v>
      </c>
      <c r="AS320" s="135">
        <f t="shared" si="217"/>
        <v>1590</v>
      </c>
      <c r="AT320" s="135">
        <f t="shared" si="217"/>
        <v>1762</v>
      </c>
      <c r="AU320" s="135">
        <f t="shared" si="217"/>
        <v>1703</v>
      </c>
      <c r="AV320" s="135">
        <f t="shared" si="217"/>
        <v>1736</v>
      </c>
      <c r="AW320" s="135">
        <f t="shared" si="217"/>
        <v>2023</v>
      </c>
      <c r="AX320" s="135">
        <f t="shared" si="217"/>
        <v>2453</v>
      </c>
      <c r="AY320" s="135">
        <v>2847</v>
      </c>
      <c r="AZ320" s="135">
        <f t="shared" si="217"/>
        <v>2932</v>
      </c>
      <c r="BA320" s="135">
        <v>2932</v>
      </c>
      <c r="BB320" s="135">
        <f t="shared" si="217"/>
        <v>2618</v>
      </c>
      <c r="BC320" s="135">
        <f t="shared" ref="BC320" si="218">SUM(BC21,BC44,BC67,BC90,BC113,BC136,BC159,BC182,BC205,BC228,BC251,BC274,BC297)</f>
        <v>2403</v>
      </c>
      <c r="BD320" s="135">
        <f t="shared" si="217"/>
        <v>2231</v>
      </c>
      <c r="BE320" s="135">
        <f t="shared" ref="BE320:BF320" si="219">SUM(BE21,BE44,BE67,BE90,BE113,BE136,BE159,BE182,BE205,BE228,BE251,BE274,BE297)</f>
        <v>2139</v>
      </c>
      <c r="BF320" s="135">
        <f t="shared" si="219"/>
        <v>1979</v>
      </c>
      <c r="BJ320" s="500"/>
      <c r="BK320" s="136" t="s">
        <v>36</v>
      </c>
      <c r="BL320" s="135">
        <f t="shared" ref="BL320:BX320" si="220">SUM(BL21,BL44,BL67,BL90,BL113,BL136,BL159,BL182,BL205,BL228,BL251,BL274,BL297)</f>
        <v>4374</v>
      </c>
      <c r="BM320" s="135">
        <f t="shared" si="220"/>
        <v>4427</v>
      </c>
      <c r="BN320" s="135">
        <f t="shared" si="220"/>
        <v>4530</v>
      </c>
      <c r="BO320" s="135">
        <f t="shared" si="220"/>
        <v>4456</v>
      </c>
      <c r="BP320" s="135">
        <f t="shared" si="220"/>
        <v>4448</v>
      </c>
      <c r="BQ320" s="135">
        <f t="shared" si="220"/>
        <v>4967</v>
      </c>
      <c r="BR320" s="135">
        <f t="shared" si="220"/>
        <v>5403</v>
      </c>
      <c r="BS320" s="135">
        <f t="shared" si="220"/>
        <v>5952</v>
      </c>
      <c r="BT320" s="135">
        <f t="shared" si="220"/>
        <v>5997</v>
      </c>
      <c r="BU320" s="135">
        <f t="shared" si="220"/>
        <v>6062</v>
      </c>
      <c r="BV320" s="135">
        <f t="shared" si="220"/>
        <v>5776</v>
      </c>
      <c r="BW320" s="135">
        <v>5715</v>
      </c>
      <c r="BX320" s="135">
        <f t="shared" si="220"/>
        <v>5920</v>
      </c>
      <c r="BY320" s="135">
        <f t="shared" ref="BY320:BZ320" si="221">SUM(BY21,BY44,BY67,BY90,BY113,BY136,BY159,BY182,BY205,BY228,BY251,BY274,BY297)</f>
        <v>6472</v>
      </c>
      <c r="BZ320" s="156">
        <f t="shared" si="221"/>
        <v>6295</v>
      </c>
    </row>
    <row r="321" spans="3:78" ht="22.5">
      <c r="C321" s="316"/>
      <c r="D321" s="316"/>
      <c r="E321" s="316"/>
      <c r="W321" s="553" t="s">
        <v>129</v>
      </c>
      <c r="X321" s="554"/>
      <c r="Y321" s="554"/>
      <c r="Z321" s="554"/>
      <c r="AA321" s="554"/>
      <c r="AB321" s="554"/>
      <c r="AC321" s="554"/>
      <c r="AD321" s="554"/>
      <c r="AE321" s="554"/>
      <c r="AF321" s="554"/>
      <c r="AG321" s="554"/>
      <c r="AH321" s="554"/>
      <c r="AI321" s="554"/>
      <c r="AJ321" s="554"/>
      <c r="AK321" s="554"/>
      <c r="AL321" s="555"/>
      <c r="AM321" s="556"/>
      <c r="AP321" s="500"/>
      <c r="AQ321" s="129" t="s">
        <v>150</v>
      </c>
      <c r="AR321" s="135">
        <f t="shared" ref="AR321:BD321" si="222">SUM(AR22,AR45,AR68,AR91,AR114,AR137,AR160,AR183,AR206,AR229,AR252,AR275,AR298)</f>
        <v>0</v>
      </c>
      <c r="AS321" s="135">
        <f t="shared" si="222"/>
        <v>0</v>
      </c>
      <c r="AT321" s="135">
        <f t="shared" si="222"/>
        <v>0</v>
      </c>
      <c r="AU321" s="135">
        <f t="shared" si="222"/>
        <v>0</v>
      </c>
      <c r="AV321" s="135">
        <f t="shared" si="222"/>
        <v>0</v>
      </c>
      <c r="AW321" s="135">
        <f t="shared" si="222"/>
        <v>0</v>
      </c>
      <c r="AX321" s="135">
        <f t="shared" si="222"/>
        <v>0</v>
      </c>
      <c r="AY321" s="135">
        <v>0</v>
      </c>
      <c r="AZ321" s="135">
        <f t="shared" si="222"/>
        <v>0</v>
      </c>
      <c r="BA321" s="135">
        <v>0</v>
      </c>
      <c r="BB321" s="135">
        <f t="shared" si="222"/>
        <v>0</v>
      </c>
      <c r="BC321" s="135">
        <f t="shared" ref="BC321" si="223">SUM(BC22,BC45,BC68,BC91,BC114,BC137,BC160,BC183,BC206,BC229,BC252,BC275,BC298)</f>
        <v>211</v>
      </c>
      <c r="BD321" s="135">
        <f t="shared" si="222"/>
        <v>189</v>
      </c>
      <c r="BE321" s="135">
        <f t="shared" ref="BE321:BF321" si="224">SUM(BE22,BE45,BE68,BE91,BE114,BE137,BE160,BE183,BE206,BE229,BE252,BE275,BE298)</f>
        <v>193</v>
      </c>
      <c r="BF321" s="135">
        <f t="shared" si="224"/>
        <v>145</v>
      </c>
      <c r="BJ321" s="500"/>
      <c r="BK321" s="129" t="s">
        <v>150</v>
      </c>
      <c r="BL321" s="135">
        <f t="shared" ref="BL321:BX321" si="225">SUM(BL22,BL45,BL68,BL91,BL114,BL137,BL160,BL183,BL206,BL229,BL252,BL275,BL298)</f>
        <v>0</v>
      </c>
      <c r="BM321" s="135">
        <f t="shared" si="225"/>
        <v>0</v>
      </c>
      <c r="BN321" s="135">
        <f t="shared" si="225"/>
        <v>0</v>
      </c>
      <c r="BO321" s="135">
        <f t="shared" si="225"/>
        <v>0</v>
      </c>
      <c r="BP321" s="135">
        <f t="shared" si="225"/>
        <v>0</v>
      </c>
      <c r="BQ321" s="135">
        <f t="shared" si="225"/>
        <v>0</v>
      </c>
      <c r="BR321" s="135">
        <f t="shared" si="225"/>
        <v>0</v>
      </c>
      <c r="BS321" s="135">
        <f t="shared" si="225"/>
        <v>0</v>
      </c>
      <c r="BT321" s="135">
        <f t="shared" si="225"/>
        <v>0</v>
      </c>
      <c r="BU321" s="135">
        <f t="shared" si="225"/>
        <v>0</v>
      </c>
      <c r="BV321" s="135">
        <f t="shared" si="225"/>
        <v>0</v>
      </c>
      <c r="BW321" s="135">
        <v>532</v>
      </c>
      <c r="BX321" s="135">
        <f t="shared" si="225"/>
        <v>473</v>
      </c>
      <c r="BY321" s="135">
        <f t="shared" ref="BY321:BZ321" si="226">SUM(BY22,BY45,BY68,BY91,BY114,BY137,BY160,BY183,BY206,BY229,BY252,BY275,BY298)</f>
        <v>579</v>
      </c>
      <c r="BZ321" s="156">
        <f t="shared" si="226"/>
        <v>491</v>
      </c>
    </row>
    <row r="322" spans="3:78">
      <c r="D322" s="310" t="s">
        <v>14</v>
      </c>
      <c r="W322" s="512" t="s">
        <v>135</v>
      </c>
      <c r="X322" s="513"/>
      <c r="Y322" s="513"/>
      <c r="Z322" s="513"/>
      <c r="AA322" s="513"/>
      <c r="AB322" s="513"/>
      <c r="AC322" s="513"/>
      <c r="AD322" s="513"/>
      <c r="AE322" s="513"/>
      <c r="AF322" s="513"/>
      <c r="AG322" s="513"/>
      <c r="AH322" s="513"/>
      <c r="AI322" s="513"/>
      <c r="AJ322" s="513"/>
      <c r="AK322" s="513"/>
      <c r="AL322" s="514"/>
      <c r="AM322" s="462"/>
      <c r="AP322" s="500"/>
      <c r="AQ322" s="136" t="s">
        <v>37</v>
      </c>
      <c r="AR322" s="135">
        <f t="shared" ref="AR322:BD322" si="227">SUM(AR23,AR46,AR69,AR92,AR115,AR138,AR161,AR184,AR207,AR230,AR253,AR276,AR299)</f>
        <v>75</v>
      </c>
      <c r="AS322" s="135">
        <f t="shared" si="227"/>
        <v>108</v>
      </c>
      <c r="AT322" s="135">
        <f t="shared" si="227"/>
        <v>73</v>
      </c>
      <c r="AU322" s="135">
        <f t="shared" si="227"/>
        <v>85</v>
      </c>
      <c r="AV322" s="135">
        <f t="shared" si="227"/>
        <v>94</v>
      </c>
      <c r="AW322" s="135">
        <f t="shared" si="227"/>
        <v>138</v>
      </c>
      <c r="AX322" s="135">
        <f t="shared" si="227"/>
        <v>144</v>
      </c>
      <c r="AY322" s="135">
        <v>211</v>
      </c>
      <c r="AZ322" s="135">
        <f t="shared" si="227"/>
        <v>221</v>
      </c>
      <c r="BA322" s="135">
        <v>220</v>
      </c>
      <c r="BB322" s="135">
        <f t="shared" si="227"/>
        <v>207</v>
      </c>
      <c r="BC322" s="135">
        <f t="shared" ref="BC322" si="228">SUM(BC23,BC46,BC69,BC92,BC115,BC138,BC161,BC184,BC207,BC230,BC253,BC276,BC299)</f>
        <v>181</v>
      </c>
      <c r="BD322" s="135">
        <f t="shared" si="227"/>
        <v>189</v>
      </c>
      <c r="BE322" s="135">
        <f t="shared" ref="BE322:BF322" si="229">SUM(BE23,BE46,BE69,BE92,BE115,BE138,BE161,BE184,BE207,BE230,BE253,BE276,BE299)</f>
        <v>189</v>
      </c>
      <c r="BF322" s="135">
        <f t="shared" si="229"/>
        <v>196</v>
      </c>
      <c r="BJ322" s="500"/>
      <c r="BK322" s="136" t="s">
        <v>37</v>
      </c>
      <c r="BL322" s="135">
        <f t="shared" ref="BL322:BX322" si="230">SUM(BL23,BL46,BL69,BL92,BL115,BL138,BL161,BL184,BL207,BL230,BL253,BL276,BL299)</f>
        <v>244</v>
      </c>
      <c r="BM322" s="135">
        <f t="shared" si="230"/>
        <v>304</v>
      </c>
      <c r="BN322" s="135">
        <f t="shared" si="230"/>
        <v>245</v>
      </c>
      <c r="BO322" s="135">
        <f t="shared" si="230"/>
        <v>280</v>
      </c>
      <c r="BP322" s="135">
        <f t="shared" si="230"/>
        <v>302</v>
      </c>
      <c r="BQ322" s="135">
        <f t="shared" si="230"/>
        <v>389</v>
      </c>
      <c r="BR322" s="135">
        <f t="shared" si="230"/>
        <v>331</v>
      </c>
      <c r="BS322" s="135">
        <f t="shared" si="230"/>
        <v>458</v>
      </c>
      <c r="BT322" s="135">
        <f t="shared" si="230"/>
        <v>467</v>
      </c>
      <c r="BU322" s="135">
        <f t="shared" si="230"/>
        <v>479</v>
      </c>
      <c r="BV322" s="135">
        <f t="shared" si="230"/>
        <v>432</v>
      </c>
      <c r="BW322" s="135">
        <v>400</v>
      </c>
      <c r="BX322" s="135">
        <f t="shared" si="230"/>
        <v>442</v>
      </c>
      <c r="BY322" s="135">
        <f t="shared" ref="BY322:BZ322" si="231">SUM(BY23,BY46,BY69,BY92,BY115,BY138,BY161,BY184,BY207,BY230,BY253,BY276,BY299)</f>
        <v>495</v>
      </c>
      <c r="BZ322" s="156">
        <f t="shared" si="231"/>
        <v>521</v>
      </c>
    </row>
    <row r="323" spans="3:78">
      <c r="O323" s="146"/>
      <c r="P323" s="146"/>
      <c r="Q323" s="146"/>
      <c r="W323" s="258"/>
      <c r="X323" s="128" t="s">
        <v>124</v>
      </c>
      <c r="Y323" s="128" t="s">
        <v>123</v>
      </c>
      <c r="Z323" s="128" t="s">
        <v>122</v>
      </c>
      <c r="AA323" s="128" t="s">
        <v>49</v>
      </c>
      <c r="AB323" s="128" t="s">
        <v>48</v>
      </c>
      <c r="AC323" s="128" t="s">
        <v>47</v>
      </c>
      <c r="AD323" s="128" t="s">
        <v>46</v>
      </c>
      <c r="AE323" s="128" t="s">
        <v>45</v>
      </c>
      <c r="AF323" s="128" t="s">
        <v>44</v>
      </c>
      <c r="AG323" s="128" t="s">
        <v>43</v>
      </c>
      <c r="AH323" s="128" t="s">
        <v>96</v>
      </c>
      <c r="AI323" s="128" t="s">
        <v>69</v>
      </c>
      <c r="AJ323" s="128" t="s">
        <v>77</v>
      </c>
      <c r="AK323" s="128" t="s">
        <v>149</v>
      </c>
      <c r="AL323" s="159" t="str">
        <f>AL302</f>
        <v>2018-19</v>
      </c>
      <c r="AM323" s="125"/>
      <c r="AP323" s="501"/>
      <c r="AQ323" s="137" t="s">
        <v>38</v>
      </c>
      <c r="AR323" s="138">
        <f t="shared" ref="AR323:BD323" si="232">SUM(AR24,AR47,AR70,AR93,AR116,AR139,AR162,AR185,AR208,AR231,AR254,AR277,AR300)</f>
        <v>177</v>
      </c>
      <c r="AS323" s="138">
        <f t="shared" si="232"/>
        <v>200</v>
      </c>
      <c r="AT323" s="139">
        <f t="shared" si="232"/>
        <v>248</v>
      </c>
      <c r="AU323" s="138">
        <f t="shared" si="232"/>
        <v>200</v>
      </c>
      <c r="AV323" s="138">
        <f t="shared" si="232"/>
        <v>201</v>
      </c>
      <c r="AW323" s="139">
        <f t="shared" si="232"/>
        <v>358</v>
      </c>
      <c r="AX323" s="139">
        <f t="shared" si="232"/>
        <v>493</v>
      </c>
      <c r="AY323" s="139">
        <v>629</v>
      </c>
      <c r="AZ323" s="139">
        <f t="shared" si="232"/>
        <v>546</v>
      </c>
      <c r="BA323" s="139">
        <v>576</v>
      </c>
      <c r="BB323" s="139">
        <f t="shared" si="232"/>
        <v>652</v>
      </c>
      <c r="BC323" s="139">
        <f t="shared" ref="BC323" si="233">SUM(BC24,BC47,BC70,BC93,BC116,BC139,BC162,BC185,BC208,BC231,BC254,BC277,BC300)</f>
        <v>519</v>
      </c>
      <c r="BD323" s="139">
        <f t="shared" si="232"/>
        <v>495</v>
      </c>
      <c r="BE323" s="139">
        <f t="shared" ref="BE323:BF323" si="234">SUM(BE24,BE47,BE70,BE93,BE116,BE139,BE162,BE185,BE208,BE231,BE254,BE277,BE300)</f>
        <v>528</v>
      </c>
      <c r="BF323" s="139">
        <f t="shared" si="234"/>
        <v>462</v>
      </c>
      <c r="BJ323" s="501"/>
      <c r="BK323" s="137" t="s">
        <v>38</v>
      </c>
      <c r="BL323" s="138">
        <f t="shared" ref="BL323:BX323" si="235">SUM(BL24,BL47,BL70,BL93,BL116,BL139,BL162,BL185,BL208,BL231,BL254,BL277,BL300)</f>
        <v>499</v>
      </c>
      <c r="BM323" s="138">
        <f t="shared" si="235"/>
        <v>551</v>
      </c>
      <c r="BN323" s="139">
        <f t="shared" si="235"/>
        <v>597</v>
      </c>
      <c r="BO323" s="138">
        <f t="shared" si="235"/>
        <v>566</v>
      </c>
      <c r="BP323" s="138">
        <f t="shared" si="235"/>
        <v>539</v>
      </c>
      <c r="BQ323" s="139">
        <f t="shared" si="235"/>
        <v>803</v>
      </c>
      <c r="BR323" s="139">
        <f t="shared" si="235"/>
        <v>1090</v>
      </c>
      <c r="BS323" s="139">
        <f t="shared" si="235"/>
        <v>1375</v>
      </c>
      <c r="BT323" s="139">
        <f t="shared" si="235"/>
        <v>1283</v>
      </c>
      <c r="BU323" s="139">
        <f t="shared" si="235"/>
        <v>1365</v>
      </c>
      <c r="BV323" s="139">
        <f t="shared" si="235"/>
        <v>1508</v>
      </c>
      <c r="BW323" s="139">
        <v>1380</v>
      </c>
      <c r="BX323" s="139">
        <f t="shared" si="235"/>
        <v>1395</v>
      </c>
      <c r="BY323" s="139">
        <f t="shared" ref="BY323:BZ323" si="236">SUM(BY24,BY47,BY70,BY93,BY116,BY139,BY162,BY185,BY208,BY231,BY254,BY277,BY300)</f>
        <v>1462</v>
      </c>
      <c r="BZ323" s="157">
        <f t="shared" si="236"/>
        <v>1263</v>
      </c>
    </row>
    <row r="324" spans="3:78">
      <c r="O324" s="262"/>
      <c r="P324" s="262"/>
      <c r="Q324" s="262"/>
      <c r="W324" s="136" t="s">
        <v>33</v>
      </c>
      <c r="X324" s="80">
        <f t="shared" ref="X324:AD326" si="237">(X303-AR303-AR310-AR317)/X303</f>
        <v>8.9163995431266352E-2</v>
      </c>
      <c r="Y324" s="80">
        <f t="shared" si="237"/>
        <v>9.1890214467967732E-2</v>
      </c>
      <c r="Z324" s="80">
        <f t="shared" si="237"/>
        <v>9.7364102220584781E-2</v>
      </c>
      <c r="AA324" s="80">
        <f t="shared" si="237"/>
        <v>0.10249578414839798</v>
      </c>
      <c r="AB324" s="80">
        <f t="shared" si="237"/>
        <v>9.8052788394979981E-2</v>
      </c>
      <c r="AC324" s="80">
        <f t="shared" si="237"/>
        <v>8.9113643797016126E-2</v>
      </c>
      <c r="AD324" s="80">
        <f t="shared" si="237"/>
        <v>0.10317844766553638</v>
      </c>
      <c r="AE324" s="80">
        <v>0.12047619047619047</v>
      </c>
      <c r="AF324" s="80">
        <f>(AF303-AZ303-AZ310-AZ317)/AF303</f>
        <v>0.15434124179707218</v>
      </c>
      <c r="AG324" s="80">
        <v>0.15933694181326116</v>
      </c>
      <c r="AH324" s="80">
        <v>0.18038551706173483</v>
      </c>
      <c r="AI324" s="80">
        <f t="shared" ref="AI324:AL326" si="238">(AI303-BC303-BC310-BC317)/AI303</f>
        <v>0.17298328193475085</v>
      </c>
      <c r="AJ324" s="80">
        <f t="shared" si="238"/>
        <v>0.17250054218173932</v>
      </c>
      <c r="AK324" s="80">
        <f t="shared" si="238"/>
        <v>0.19015603196752506</v>
      </c>
      <c r="AL324" s="557">
        <f t="shared" si="238"/>
        <v>0.20799635021359544</v>
      </c>
      <c r="AM324" s="80"/>
      <c r="AR324" s="316"/>
      <c r="AS324" s="316"/>
      <c r="AT324" s="316"/>
      <c r="BK324" s="316"/>
      <c r="BL324" s="316"/>
      <c r="BM324" s="316"/>
      <c r="BN324" s="316"/>
      <c r="BO324" s="316"/>
      <c r="BP324" s="316"/>
      <c r="BQ324" s="316"/>
      <c r="BR324" s="316"/>
      <c r="BS324" s="316"/>
      <c r="BT324" s="316"/>
      <c r="BU324" s="316"/>
      <c r="BV324" s="316"/>
      <c r="BW324" s="316"/>
      <c r="BX324" s="316"/>
      <c r="BY324" s="261"/>
      <c r="BZ324" s="261"/>
    </row>
    <row r="325" spans="3:78">
      <c r="O325" s="126"/>
      <c r="P325" s="126"/>
      <c r="Q325" s="126"/>
      <c r="W325" s="136" t="s">
        <v>9</v>
      </c>
      <c r="X325" s="80">
        <f t="shared" si="237"/>
        <v>7.0439940682155214E-2</v>
      </c>
      <c r="Y325" s="80">
        <f t="shared" si="237"/>
        <v>8.6377933704331E-2</v>
      </c>
      <c r="Z325" s="80">
        <f t="shared" si="237"/>
        <v>8.2798641253066615E-2</v>
      </c>
      <c r="AA325" s="80">
        <f t="shared" si="237"/>
        <v>8.7093992526588102E-2</v>
      </c>
      <c r="AB325" s="80">
        <f t="shared" si="237"/>
        <v>8.4876129147661211E-2</v>
      </c>
      <c r="AC325" s="80">
        <f t="shared" si="237"/>
        <v>7.7997758685095259E-2</v>
      </c>
      <c r="AD325" s="80">
        <f t="shared" si="237"/>
        <v>8.3448374351406673E-2</v>
      </c>
      <c r="AE325" s="80">
        <v>8.9737133648907244E-2</v>
      </c>
      <c r="AF325" s="80">
        <f>(AF304-AZ304-AZ311-AZ318)/AF304</f>
        <v>0.11434286641076931</v>
      </c>
      <c r="AG325" s="80">
        <v>0.12420132272166798</v>
      </c>
      <c r="AH325" s="80">
        <v>0.14233933605661353</v>
      </c>
      <c r="AI325" s="80">
        <f t="shared" si="238"/>
        <v>0.13853385444174501</v>
      </c>
      <c r="AJ325" s="80">
        <f t="shared" si="238"/>
        <v>0.14315941867587281</v>
      </c>
      <c r="AK325" s="80">
        <f t="shared" si="238"/>
        <v>0.164057779974735</v>
      </c>
      <c r="AL325" s="557">
        <f t="shared" si="238"/>
        <v>0.17541229385307347</v>
      </c>
      <c r="AM325" s="80"/>
      <c r="AS325" s="310" t="s">
        <v>14</v>
      </c>
      <c r="BM325" s="310" t="s">
        <v>14</v>
      </c>
    </row>
    <row r="326" spans="3:78">
      <c r="O326" s="131"/>
      <c r="P326" s="131"/>
      <c r="Q326" s="131"/>
      <c r="W326" s="136" t="s">
        <v>34</v>
      </c>
      <c r="X326" s="80">
        <f t="shared" si="237"/>
        <v>9.7247982355005258E-2</v>
      </c>
      <c r="Y326" s="80">
        <f t="shared" si="237"/>
        <v>8.4534476042072454E-2</v>
      </c>
      <c r="Z326" s="80">
        <f t="shared" si="237"/>
        <v>8.412145345943256E-2</v>
      </c>
      <c r="AA326" s="80">
        <f t="shared" si="237"/>
        <v>8.1779606532081786E-2</v>
      </c>
      <c r="AB326" s="80">
        <f t="shared" si="237"/>
        <v>8.2003599280143974E-2</v>
      </c>
      <c r="AC326" s="80">
        <f t="shared" si="237"/>
        <v>7.8250025979424292E-2</v>
      </c>
      <c r="AD326" s="80">
        <f t="shared" si="237"/>
        <v>8.2166415924082858E-2</v>
      </c>
      <c r="AE326" s="80">
        <v>7.8270257302225157E-2</v>
      </c>
      <c r="AF326" s="80">
        <f>(AF305-AZ305-AZ312-AZ319)/AF305</f>
        <v>0.10087606287039423</v>
      </c>
      <c r="AG326" s="80">
        <v>0.11215268411114108</v>
      </c>
      <c r="AH326" s="80">
        <v>0.13208991579093882</v>
      </c>
      <c r="AI326" s="80">
        <f t="shared" si="238"/>
        <v>0.13807502261813626</v>
      </c>
      <c r="AJ326" s="80">
        <f t="shared" si="238"/>
        <v>0.13609545037367249</v>
      </c>
      <c r="AK326" s="80">
        <f t="shared" si="238"/>
        <v>0.14468279324509356</v>
      </c>
      <c r="AL326" s="557">
        <f t="shared" si="238"/>
        <v>0.15788139888494679</v>
      </c>
      <c r="AM326" s="80"/>
      <c r="AY326" s="310" t="s">
        <v>14</v>
      </c>
      <c r="BB326" s="310" t="s">
        <v>14</v>
      </c>
    </row>
    <row r="327" spans="3:78">
      <c r="O327" s="131"/>
      <c r="P327" s="131"/>
      <c r="Q327" s="131"/>
      <c r="W327" s="136" t="s">
        <v>36</v>
      </c>
      <c r="X327" s="80">
        <f t="shared" ref="X327:AD327" si="239">(X307-AR306-AR313-AR320)/X307</f>
        <v>9.4632559515008138E-2</v>
      </c>
      <c r="Y327" s="80">
        <f t="shared" si="239"/>
        <v>8.4775594015840422E-2</v>
      </c>
      <c r="Z327" s="80">
        <f t="shared" si="239"/>
        <v>8.263142608190531E-2</v>
      </c>
      <c r="AA327" s="80">
        <f t="shared" si="239"/>
        <v>7.2513400833829664E-2</v>
      </c>
      <c r="AB327" s="80">
        <f t="shared" si="239"/>
        <v>7.7071005917159763E-2</v>
      </c>
      <c r="AC327" s="80">
        <f t="shared" si="239"/>
        <v>7.6167728237791929E-2</v>
      </c>
      <c r="AD327" s="80">
        <f t="shared" si="239"/>
        <v>7.0139557266602509E-2</v>
      </c>
      <c r="AE327" s="80">
        <v>6.5588202927258726E-2</v>
      </c>
      <c r="AF327" s="80">
        <f>(AF307-AZ306-AZ313-AZ320)/AF307</f>
        <v>7.1374581578663207E-2</v>
      </c>
      <c r="AG327" s="80">
        <v>7.4728975897273966E-2</v>
      </c>
      <c r="AH327" s="80">
        <v>9.0859451785519268E-2</v>
      </c>
      <c r="AI327" s="80">
        <f>(AI307-BC306-BC313-BC320)/AI307</f>
        <v>9.7872340425531917E-2</v>
      </c>
      <c r="AJ327" s="80">
        <f>(AJ307-BD306-BD313-BD320)/AJ307</f>
        <v>0.11325715441399535</v>
      </c>
      <c r="AK327" s="80">
        <f>(AK307-BE306-BE313-BE320)/AK307</f>
        <v>0.12278552581982662</v>
      </c>
      <c r="AL327" s="557">
        <f>(AL307-BF306-BF313-BF320)/AL307</f>
        <v>0.13517305893358278</v>
      </c>
      <c r="AM327" s="80"/>
      <c r="AR327" s="310" t="s">
        <v>14</v>
      </c>
      <c r="AY327" s="310" t="s">
        <v>14</v>
      </c>
      <c r="BB327" s="310" t="s">
        <v>14</v>
      </c>
    </row>
    <row r="328" spans="3:78">
      <c r="O328" s="131"/>
      <c r="P328" s="131"/>
      <c r="Q328" s="131"/>
      <c r="W328" s="136" t="s">
        <v>37</v>
      </c>
      <c r="X328" s="80">
        <f t="shared" ref="X328:AD329" si="240">(X309-AR308-AR315-AR322)/X309</f>
        <v>7.5156576200417533E-2</v>
      </c>
      <c r="Y328" s="80">
        <f t="shared" si="240"/>
        <v>7.6512455516014238E-2</v>
      </c>
      <c r="Z328" s="80">
        <f t="shared" si="240"/>
        <v>5.6433408577878104E-2</v>
      </c>
      <c r="AA328" s="80">
        <f t="shared" si="240"/>
        <v>6.8376068376068383E-2</v>
      </c>
      <c r="AB328" s="80">
        <f t="shared" si="240"/>
        <v>6.3706563706563704E-2</v>
      </c>
      <c r="AC328" s="80">
        <f t="shared" si="240"/>
        <v>6.0221870047543584E-2</v>
      </c>
      <c r="AD328" s="80">
        <f t="shared" si="240"/>
        <v>6.623586429725363E-2</v>
      </c>
      <c r="AE328" s="80">
        <v>6.1776061776061778E-2</v>
      </c>
      <c r="AF328" s="80">
        <f>(AF309-AZ308-AZ315-AZ322)/AF309</f>
        <v>5.118601747815231E-2</v>
      </c>
      <c r="AG328" s="80">
        <v>5.6320400500625784E-2</v>
      </c>
      <c r="AH328" s="80">
        <v>5.6451612903225805E-2</v>
      </c>
      <c r="AI328" s="80">
        <f t="shared" ref="AI328:AL329" si="241">(AI309-BC308-BC315-BC322)/AI309</f>
        <v>8.0555555555555561E-2</v>
      </c>
      <c r="AJ328" s="80">
        <f t="shared" si="241"/>
        <v>7.1989528795811525E-2</v>
      </c>
      <c r="AK328" s="80">
        <f t="shared" si="241"/>
        <v>8.3234244946492272E-2</v>
      </c>
      <c r="AL328" s="557">
        <f t="shared" si="241"/>
        <v>7.9908675799086754E-2</v>
      </c>
      <c r="AM328" s="80"/>
    </row>
    <row r="329" spans="3:78">
      <c r="O329" s="131"/>
      <c r="P329" s="131"/>
      <c r="Q329" s="131"/>
      <c r="W329" s="136" t="s">
        <v>38</v>
      </c>
      <c r="X329" s="80">
        <f t="shared" si="240"/>
        <v>8.9201877934272297E-2</v>
      </c>
      <c r="Y329" s="80">
        <f t="shared" si="240"/>
        <v>6.6231343283582086E-2</v>
      </c>
      <c r="Z329" s="80">
        <f t="shared" si="240"/>
        <v>6.8870523415977963E-2</v>
      </c>
      <c r="AA329" s="80">
        <f t="shared" si="240"/>
        <v>6.4947468958930277E-2</v>
      </c>
      <c r="AB329" s="80">
        <f t="shared" si="240"/>
        <v>6.1553030303030304E-2</v>
      </c>
      <c r="AC329" s="80">
        <f t="shared" si="240"/>
        <v>7.9595704358812386E-2</v>
      </c>
      <c r="AD329" s="80">
        <f t="shared" si="240"/>
        <v>6.8932503590234562E-2</v>
      </c>
      <c r="AE329" s="80">
        <v>6.7636649626425488E-2</v>
      </c>
      <c r="AF329" s="80">
        <f>(AF310-AZ309-AZ316-AZ323)/AF310</f>
        <v>5.926809864757359E-2</v>
      </c>
      <c r="AG329" s="80">
        <v>7.2557762464531814E-2</v>
      </c>
      <c r="AH329" s="80">
        <v>8.2038308637513546E-2</v>
      </c>
      <c r="AI329" s="80">
        <f t="shared" si="241"/>
        <v>9.2514395393474086E-2</v>
      </c>
      <c r="AJ329" s="80">
        <f t="shared" si="241"/>
        <v>7.7148080438756858E-2</v>
      </c>
      <c r="AK329" s="80">
        <f t="shared" si="241"/>
        <v>0.10785340314136126</v>
      </c>
      <c r="AL329" s="557">
        <f t="shared" si="241"/>
        <v>0.11244668476153548</v>
      </c>
      <c r="AM329" s="80"/>
      <c r="BT329" s="310" t="s">
        <v>14</v>
      </c>
    </row>
    <row r="330" spans="3:78">
      <c r="O330" s="131"/>
      <c r="P330" s="131"/>
      <c r="Q330" s="131"/>
      <c r="W330" s="136"/>
      <c r="X330" s="80"/>
      <c r="Y330" s="80"/>
      <c r="Z330" s="80"/>
      <c r="AA330" s="80"/>
      <c r="AB330" s="80"/>
      <c r="AC330" s="80"/>
      <c r="AD330" s="80"/>
      <c r="AE330" s="80"/>
      <c r="AF330" s="80"/>
      <c r="AG330" s="80"/>
      <c r="AH330" s="80"/>
      <c r="AI330" s="80"/>
      <c r="AJ330" s="80"/>
      <c r="AK330" s="80"/>
      <c r="AL330" s="557"/>
      <c r="AM330" s="80"/>
      <c r="BC330" s="310" t="s">
        <v>14</v>
      </c>
    </row>
    <row r="331" spans="3:78">
      <c r="O331" s="131"/>
      <c r="P331" s="131"/>
      <c r="Q331" s="131"/>
      <c r="W331" s="506" t="s">
        <v>144</v>
      </c>
      <c r="X331" s="507"/>
      <c r="Y331" s="507"/>
      <c r="Z331" s="507"/>
      <c r="AA331" s="507"/>
      <c r="AB331" s="507"/>
      <c r="AC331" s="507"/>
      <c r="AD331" s="507"/>
      <c r="AE331" s="507"/>
      <c r="AF331" s="507"/>
      <c r="AG331" s="507"/>
      <c r="AH331" s="507"/>
      <c r="AI331" s="507"/>
      <c r="AJ331" s="507"/>
      <c r="AK331" s="462"/>
      <c r="AL331" s="463"/>
      <c r="AM331" s="462"/>
    </row>
    <row r="332" spans="3:78">
      <c r="O332" s="131"/>
      <c r="P332" s="131"/>
      <c r="Q332" s="131"/>
      <c r="W332" s="258"/>
      <c r="X332" s="128" t="s">
        <v>124</v>
      </c>
      <c r="Y332" s="128" t="s">
        <v>123</v>
      </c>
      <c r="Z332" s="128" t="s">
        <v>122</v>
      </c>
      <c r="AA332" s="128" t="s">
        <v>49</v>
      </c>
      <c r="AB332" s="128" t="s">
        <v>48</v>
      </c>
      <c r="AC332" s="128" t="s">
        <v>47</v>
      </c>
      <c r="AD332" s="128" t="s">
        <v>46</v>
      </c>
      <c r="AE332" s="128" t="s">
        <v>45</v>
      </c>
      <c r="AF332" s="128" t="s">
        <v>44</v>
      </c>
      <c r="AG332" s="128" t="s">
        <v>43</v>
      </c>
      <c r="AH332" s="128" t="s">
        <v>96</v>
      </c>
      <c r="AI332" s="128" t="s">
        <v>69</v>
      </c>
      <c r="AJ332" s="128" t="str">
        <f>AJ323</f>
        <v>2016-17</v>
      </c>
      <c r="AK332" s="128" t="str">
        <f>AK323</f>
        <v>2017-18</v>
      </c>
      <c r="AL332" s="159" t="str">
        <f>AL323</f>
        <v>2018-19</v>
      </c>
      <c r="AM332" s="125"/>
    </row>
    <row r="333" spans="3:78">
      <c r="O333" s="131"/>
      <c r="P333" s="131"/>
      <c r="Q333" s="131"/>
      <c r="W333" s="136" t="s">
        <v>33</v>
      </c>
      <c r="X333" s="80">
        <f t="shared" ref="X333:AD333" si="242">AR303/X$303</f>
        <v>0.31516893261117868</v>
      </c>
      <c r="Y333" s="80">
        <f t="shared" si="242"/>
        <v>0.31249568995241706</v>
      </c>
      <c r="Z333" s="80">
        <f t="shared" si="242"/>
        <v>0.30736510701008141</v>
      </c>
      <c r="AA333" s="80">
        <f t="shared" si="242"/>
        <v>0.32401349072512647</v>
      </c>
      <c r="AB333" s="80">
        <f t="shared" si="242"/>
        <v>0.30700935985794686</v>
      </c>
      <c r="AC333" s="80">
        <f t="shared" si="242"/>
        <v>0.26759252270611616</v>
      </c>
      <c r="AD333" s="80">
        <f t="shared" si="242"/>
        <v>0.27193799605022917</v>
      </c>
      <c r="AE333" s="80">
        <v>0.28781746031746031</v>
      </c>
      <c r="AF333" s="80">
        <f>AZ303/AF$303</f>
        <v>0.31621235066464748</v>
      </c>
      <c r="AG333" s="80">
        <v>0.32353687415426252</v>
      </c>
      <c r="AH333" s="80">
        <v>0.33889033602500651</v>
      </c>
      <c r="AI333" s="80">
        <f>BC303/AI$303</f>
        <v>0.35460964129199807</v>
      </c>
      <c r="AJ333" s="80">
        <f>BD303/AJ$303</f>
        <v>0.35788332248969856</v>
      </c>
      <c r="AK333" s="80">
        <f>BE303/AK$303</f>
        <v>0.34990908706499219</v>
      </c>
      <c r="AL333" s="557">
        <f>BF303/AL$303</f>
        <v>0.32918584878271329</v>
      </c>
      <c r="AM333" s="80"/>
    </row>
    <row r="334" spans="3:78">
      <c r="O334" s="131"/>
      <c r="P334" s="131"/>
      <c r="Q334" s="131"/>
      <c r="W334" s="136" t="s">
        <v>9</v>
      </c>
      <c r="X334" s="80">
        <f t="shared" ref="X334:AD334" si="243">AR304/X$304</f>
        <v>0.28551655956500249</v>
      </c>
      <c r="Y334" s="80">
        <f t="shared" si="243"/>
        <v>0.29900798451488025</v>
      </c>
      <c r="Z334" s="80">
        <f t="shared" si="243"/>
        <v>0.30194376297414605</v>
      </c>
      <c r="AA334" s="80">
        <f t="shared" si="243"/>
        <v>0.30219411708345312</v>
      </c>
      <c r="AB334" s="80">
        <f t="shared" si="243"/>
        <v>0.30037563724174937</v>
      </c>
      <c r="AC334" s="80">
        <f t="shared" si="243"/>
        <v>0.27108703772880088</v>
      </c>
      <c r="AD334" s="80">
        <f t="shared" si="243"/>
        <v>0.26324558480506499</v>
      </c>
      <c r="AE334" s="80">
        <v>0.26467922247960518</v>
      </c>
      <c r="AF334" s="80">
        <f>AZ304/AF$304</f>
        <v>0.28777639617235229</v>
      </c>
      <c r="AG334" s="80">
        <v>0.30282479542652169</v>
      </c>
      <c r="AH334" s="80">
        <v>0.31902652321500491</v>
      </c>
      <c r="AI334" s="80">
        <f>BC304/AI$304</f>
        <v>0.35090313721347838</v>
      </c>
      <c r="AJ334" s="80">
        <f>BD304/AJ$304</f>
        <v>0.34495239155855001</v>
      </c>
      <c r="AK334" s="80">
        <f>BE304/AK$304</f>
        <v>0.34256055363321797</v>
      </c>
      <c r="AL334" s="557">
        <f>BF304/AL$304</f>
        <v>0.32233883058470764</v>
      </c>
      <c r="AM334" s="80"/>
    </row>
    <row r="335" spans="3:78">
      <c r="O335" s="131"/>
      <c r="P335" s="131"/>
      <c r="Q335" s="131"/>
      <c r="W335" s="136" t="s">
        <v>34</v>
      </c>
      <c r="X335" s="80">
        <f t="shared" ref="X335:AD335" si="244">AR305/X$305</f>
        <v>0.31966514612261265</v>
      </c>
      <c r="Y335" s="80">
        <f t="shared" si="244"/>
        <v>0.29729905207115959</v>
      </c>
      <c r="Z335" s="80">
        <f t="shared" si="244"/>
        <v>0.2975983076157292</v>
      </c>
      <c r="AA335" s="80">
        <f t="shared" si="244"/>
        <v>0.29677253439629675</v>
      </c>
      <c r="AB335" s="80">
        <f t="shared" si="244"/>
        <v>0.28944211157768446</v>
      </c>
      <c r="AC335" s="80">
        <f t="shared" si="244"/>
        <v>0.27543385638574247</v>
      </c>
      <c r="AD335" s="80">
        <f t="shared" si="244"/>
        <v>0.26437912278671449</v>
      </c>
      <c r="AE335" s="80">
        <v>0.25754213398908415</v>
      </c>
      <c r="AF335" s="80">
        <f>AZ305/AF$305</f>
        <v>0.27093532594692088</v>
      </c>
      <c r="AG335" s="80">
        <v>0.29633126517399516</v>
      </c>
      <c r="AH335" s="80">
        <v>0.30280464889693087</v>
      </c>
      <c r="AI335" s="80">
        <f>BC305/AI$305</f>
        <v>0.31964646113160278</v>
      </c>
      <c r="AJ335" s="80">
        <f>BD305/AJ$305</f>
        <v>0.34397535072767799</v>
      </c>
      <c r="AK335" s="80">
        <f>BE305/AK$305</f>
        <v>0.34276586033774531</v>
      </c>
      <c r="AL335" s="557">
        <f>BF305/AL$305</f>
        <v>0.32418905220476429</v>
      </c>
      <c r="AM335" s="80"/>
    </row>
    <row r="336" spans="3:78">
      <c r="O336" s="142"/>
      <c r="P336" s="142"/>
      <c r="Q336" s="142"/>
      <c r="W336" s="136" t="s">
        <v>36</v>
      </c>
      <c r="X336" s="80">
        <f>AR306/X307</f>
        <v>0.32352506284193405</v>
      </c>
      <c r="Y336" s="80">
        <f t="shared" ref="Y336:AD336" si="245">AS306/Y$307</f>
        <v>0.31798181284834265</v>
      </c>
      <c r="Z336" s="80">
        <f t="shared" si="245"/>
        <v>0.301626488527447</v>
      </c>
      <c r="AA336" s="80">
        <f t="shared" si="245"/>
        <v>0.29615842763549732</v>
      </c>
      <c r="AB336" s="80">
        <f t="shared" si="245"/>
        <v>0.2930473372781065</v>
      </c>
      <c r="AC336" s="80">
        <f t="shared" si="245"/>
        <v>0.27852972399150744</v>
      </c>
      <c r="AD336" s="80">
        <f t="shared" si="245"/>
        <v>0.28356592877767084</v>
      </c>
      <c r="AE336" s="80">
        <v>0.2605920545834709</v>
      </c>
      <c r="AF336" s="80">
        <f>AZ306/AF$307</f>
        <v>0.25753158406219628</v>
      </c>
      <c r="AG336" s="80">
        <v>0.26597200294705819</v>
      </c>
      <c r="AH336" s="80">
        <v>0.27104947035055149</v>
      </c>
      <c r="AI336" s="80">
        <f>BC306/AI$307</f>
        <v>0.29021276595744683</v>
      </c>
      <c r="AJ336" s="80">
        <f>BD306/AJ$307</f>
        <v>0.30589543937708563</v>
      </c>
      <c r="AK336" s="80">
        <f>BE306/AK$307</f>
        <v>0.32142857142857145</v>
      </c>
      <c r="AL336" s="557">
        <f>BF306/AL$307</f>
        <v>0.3326473339569691</v>
      </c>
      <c r="AM336" s="80"/>
    </row>
    <row r="337" spans="15:39">
      <c r="O337" s="262"/>
      <c r="P337" s="262"/>
      <c r="Q337" s="262"/>
      <c r="W337" s="136" t="s">
        <v>37</v>
      </c>
      <c r="X337" s="80">
        <f t="shared" ref="X337:AD338" si="246">AR308/X309</f>
        <v>0.45929018789144049</v>
      </c>
      <c r="Y337" s="80">
        <f t="shared" si="246"/>
        <v>0.42170818505338076</v>
      </c>
      <c r="Z337" s="80">
        <f t="shared" si="246"/>
        <v>0.45598194130925507</v>
      </c>
      <c r="AA337" s="80">
        <f t="shared" si="246"/>
        <v>0.37179487179487181</v>
      </c>
      <c r="AB337" s="80">
        <f t="shared" si="246"/>
        <v>0.37451737451737449</v>
      </c>
      <c r="AC337" s="80">
        <f t="shared" si="246"/>
        <v>0.34231378763866877</v>
      </c>
      <c r="AD337" s="80">
        <f t="shared" si="246"/>
        <v>0.35541195476575121</v>
      </c>
      <c r="AE337" s="80">
        <v>0.31016731016731014</v>
      </c>
      <c r="AF337" s="80">
        <f>AZ308/AF309</f>
        <v>0.30337078651685395</v>
      </c>
      <c r="AG337" s="80">
        <v>0.28410513141426785</v>
      </c>
      <c r="AH337" s="80">
        <v>0.28494623655913981</v>
      </c>
      <c r="AI337" s="80">
        <f t="shared" ref="AI337:AL338" si="247">BC308/AI309</f>
        <v>0.30277777777777776</v>
      </c>
      <c r="AJ337" s="80">
        <f t="shared" si="247"/>
        <v>0.28534031413612565</v>
      </c>
      <c r="AK337" s="80">
        <f t="shared" si="247"/>
        <v>0.27942925089179549</v>
      </c>
      <c r="AL337" s="557">
        <f t="shared" si="247"/>
        <v>0.29223744292237441</v>
      </c>
      <c r="AM337" s="80"/>
    </row>
    <row r="338" spans="15:39">
      <c r="W338" s="136" t="s">
        <v>38</v>
      </c>
      <c r="X338" s="80">
        <f t="shared" si="246"/>
        <v>0.41126760563380282</v>
      </c>
      <c r="Y338" s="80">
        <f t="shared" si="246"/>
        <v>0.40858208955223879</v>
      </c>
      <c r="Z338" s="80">
        <f t="shared" si="246"/>
        <v>0.37098255280073461</v>
      </c>
      <c r="AA338" s="80">
        <f t="shared" si="246"/>
        <v>0.39063992359121297</v>
      </c>
      <c r="AB338" s="80">
        <f t="shared" si="246"/>
        <v>0.37026515151515149</v>
      </c>
      <c r="AC338" s="80">
        <f t="shared" si="246"/>
        <v>0.36260265319014529</v>
      </c>
      <c r="AD338" s="80">
        <f t="shared" si="246"/>
        <v>0.34561991383437052</v>
      </c>
      <c r="AE338" s="80">
        <v>0.3134093590247739</v>
      </c>
      <c r="AF338" s="80">
        <f>AZ309/AF310</f>
        <v>0.35839299920445505</v>
      </c>
      <c r="AG338" s="80">
        <v>0.31982164572355087</v>
      </c>
      <c r="AH338" s="80">
        <v>0.32706902782797254</v>
      </c>
      <c r="AI338" s="80">
        <f t="shared" si="247"/>
        <v>0.35239923224568137</v>
      </c>
      <c r="AJ338" s="80">
        <f t="shared" si="247"/>
        <v>0.37330895795246799</v>
      </c>
      <c r="AK338" s="80">
        <f t="shared" si="247"/>
        <v>0.343804537521815</v>
      </c>
      <c r="AL338" s="557">
        <f t="shared" si="247"/>
        <v>0.37029856533540134</v>
      </c>
      <c r="AM338" s="80"/>
    </row>
    <row r="339" spans="15:39">
      <c r="W339" s="136"/>
      <c r="X339" s="80"/>
      <c r="Y339" s="80"/>
      <c r="Z339" s="80"/>
      <c r="AA339" s="80"/>
      <c r="AB339" s="80"/>
      <c r="AC339" s="80"/>
      <c r="AD339" s="80"/>
      <c r="AE339" s="80"/>
      <c r="AF339" s="80"/>
      <c r="AG339" s="80"/>
      <c r="AH339" s="80"/>
      <c r="AI339" s="80"/>
      <c r="AJ339" s="80"/>
      <c r="AK339" s="80"/>
      <c r="AL339" s="557"/>
      <c r="AM339" s="80"/>
    </row>
    <row r="340" spans="15:39">
      <c r="W340" s="506" t="s">
        <v>126</v>
      </c>
      <c r="X340" s="507"/>
      <c r="Y340" s="507"/>
      <c r="Z340" s="507"/>
      <c r="AA340" s="507"/>
      <c r="AB340" s="507"/>
      <c r="AC340" s="507"/>
      <c r="AD340" s="507"/>
      <c r="AE340" s="507"/>
      <c r="AF340" s="507"/>
      <c r="AG340" s="507"/>
      <c r="AH340" s="507"/>
      <c r="AI340" s="507"/>
      <c r="AJ340" s="507"/>
      <c r="AK340" s="462"/>
      <c r="AL340" s="463"/>
      <c r="AM340" s="462"/>
    </row>
    <row r="341" spans="15:39">
      <c r="W341" s="258"/>
      <c r="X341" s="128" t="s">
        <v>124</v>
      </c>
      <c r="Y341" s="128" t="s">
        <v>123</v>
      </c>
      <c r="Z341" s="128" t="s">
        <v>122</v>
      </c>
      <c r="AA341" s="128" t="s">
        <v>49</v>
      </c>
      <c r="AB341" s="128" t="s">
        <v>48</v>
      </c>
      <c r="AC341" s="128" t="s">
        <v>47</v>
      </c>
      <c r="AD341" s="128" t="s">
        <v>46</v>
      </c>
      <c r="AE341" s="128" t="s">
        <v>45</v>
      </c>
      <c r="AF341" s="128" t="s">
        <v>44</v>
      </c>
      <c r="AG341" s="128" t="s">
        <v>43</v>
      </c>
      <c r="AH341" s="128" t="s">
        <v>96</v>
      </c>
      <c r="AI341" s="128" t="s">
        <v>69</v>
      </c>
      <c r="AJ341" s="128" t="str">
        <f>AJ332</f>
        <v>2016-17</v>
      </c>
      <c r="AK341" s="128" t="str">
        <f>AK332</f>
        <v>2017-18</v>
      </c>
      <c r="AL341" s="159" t="str">
        <f>AL332</f>
        <v>2018-19</v>
      </c>
      <c r="AM341" s="125"/>
    </row>
    <row r="342" spans="15:39">
      <c r="W342" s="136" t="s">
        <v>33</v>
      </c>
      <c r="X342" s="80">
        <f t="shared" ref="X342:AD342" si="248">AR310/X$303</f>
        <v>0.43981430308389524</v>
      </c>
      <c r="Y342" s="80">
        <f t="shared" si="248"/>
        <v>0.44345217571201984</v>
      </c>
      <c r="Z342" s="80">
        <f t="shared" si="248"/>
        <v>0.44327963291690392</v>
      </c>
      <c r="AA342" s="80">
        <f t="shared" si="248"/>
        <v>0.43258010118043844</v>
      </c>
      <c r="AB342" s="80">
        <f t="shared" si="248"/>
        <v>0.44502964456616606</v>
      </c>
      <c r="AC342" s="80">
        <f t="shared" si="248"/>
        <v>0.4470274486124739</v>
      </c>
      <c r="AD342" s="80">
        <f t="shared" si="248"/>
        <v>0.41196855088124607</v>
      </c>
      <c r="AE342" s="80">
        <v>0.40373015873015872</v>
      </c>
      <c r="AF342" s="80">
        <f>AZ310/AF$303</f>
        <v>0.37720848056537104</v>
      </c>
      <c r="AG342" s="80">
        <v>0.38442997293640052</v>
      </c>
      <c r="AH342" s="80">
        <v>0.37053920291742642</v>
      </c>
      <c r="AI342" s="80">
        <f>BC310/AI$303</f>
        <v>0.39043986365849698</v>
      </c>
      <c r="AJ342" s="80">
        <f>BD310/AJ$303</f>
        <v>0.39089134677944049</v>
      </c>
      <c r="AK342" s="80">
        <f>BE310/AK$303</f>
        <v>0.37430758171592882</v>
      </c>
      <c r="AL342" s="557">
        <f>BF310/AL$303</f>
        <v>0.34975737215378871</v>
      </c>
      <c r="AM342" s="80"/>
    </row>
    <row r="343" spans="15:39">
      <c r="W343" s="136" t="s">
        <v>9</v>
      </c>
      <c r="X343" s="80">
        <f t="shared" ref="X343:AD343" si="249">AR311/X$304</f>
        <v>0.44078101828966881</v>
      </c>
      <c r="Y343" s="80">
        <f t="shared" si="249"/>
        <v>0.43174449552383259</v>
      </c>
      <c r="Z343" s="80">
        <f t="shared" si="249"/>
        <v>0.43357237214568789</v>
      </c>
      <c r="AA343" s="80">
        <f t="shared" si="249"/>
        <v>0.43408067452333043</v>
      </c>
      <c r="AB343" s="80">
        <f t="shared" si="249"/>
        <v>0.43005992308380286</v>
      </c>
      <c r="AC343" s="80">
        <f t="shared" si="249"/>
        <v>0.42745610758311542</v>
      </c>
      <c r="AD343" s="80">
        <f t="shared" si="249"/>
        <v>0.39701052030275624</v>
      </c>
      <c r="AE343" s="80">
        <v>0.40069493403162454</v>
      </c>
      <c r="AF343" s="80">
        <f>AZ311/AF$304</f>
        <v>0.38914418554360164</v>
      </c>
      <c r="AG343" s="80">
        <v>0.38594327990135635</v>
      </c>
      <c r="AH343" s="80">
        <v>0.37995512341062077</v>
      </c>
      <c r="AI343" s="80">
        <f>BC311/AI$304</f>
        <v>0.38972219288053239</v>
      </c>
      <c r="AJ343" s="80">
        <f>BD311/AJ$304</f>
        <v>0.40275070995044265</v>
      </c>
      <c r="AK343" s="80">
        <f>BE311/AK$304</f>
        <v>0.37743724940956774</v>
      </c>
      <c r="AL343" s="557">
        <f>BF311/AL$304</f>
        <v>0.3568751338616406</v>
      </c>
      <c r="AM343" s="80"/>
    </row>
    <row r="344" spans="15:39">
      <c r="W344" s="136" t="s">
        <v>34</v>
      </c>
      <c r="X344" s="80">
        <f t="shared" ref="X344:AD344" si="250">AR312/X$305</f>
        <v>0.39611008070579978</v>
      </c>
      <c r="Y344" s="80">
        <f t="shared" si="250"/>
        <v>0.40585638228801452</v>
      </c>
      <c r="Z344" s="80">
        <f t="shared" si="250"/>
        <v>0.4100920856147337</v>
      </c>
      <c r="AA344" s="80">
        <f t="shared" si="250"/>
        <v>0.41738459560241736</v>
      </c>
      <c r="AB344" s="80">
        <f t="shared" si="250"/>
        <v>0.41427714457108578</v>
      </c>
      <c r="AC344" s="80">
        <f t="shared" si="250"/>
        <v>0.40569468980567391</v>
      </c>
      <c r="AD344" s="80">
        <f t="shared" si="250"/>
        <v>0.38710797361416505</v>
      </c>
      <c r="AE344" s="80">
        <v>0.38511365681041204</v>
      </c>
      <c r="AF344" s="80">
        <f>AZ312/AF$305</f>
        <v>0.37612728678175728</v>
      </c>
      <c r="AG344" s="80">
        <v>0.37577555975182086</v>
      </c>
      <c r="AH344" s="80">
        <v>0.37323404551464961</v>
      </c>
      <c r="AI344" s="80">
        <f>BC312/AI$305</f>
        <v>0.37476511935416523</v>
      </c>
      <c r="AJ344" s="80">
        <f>BD312/AJ$305</f>
        <v>0.38311262619640751</v>
      </c>
      <c r="AK344" s="80">
        <f>BE312/AK$305</f>
        <v>0.38090891308600117</v>
      </c>
      <c r="AL344" s="557">
        <f>BF312/AL$305</f>
        <v>0.35726051697921946</v>
      </c>
      <c r="AM344" s="80"/>
    </row>
    <row r="345" spans="15:39">
      <c r="W345" s="136" t="s">
        <v>36</v>
      </c>
      <c r="X345" s="80">
        <f t="shared" ref="X345:AD345" si="251">AR313/X307</f>
        <v>0.36788407511459409</v>
      </c>
      <c r="Y345" s="80">
        <f t="shared" si="251"/>
        <v>0.36403637430331476</v>
      </c>
      <c r="Z345" s="80">
        <f t="shared" si="251"/>
        <v>0.35986058669764742</v>
      </c>
      <c r="AA345" s="80">
        <f t="shared" si="251"/>
        <v>0.37775461584276354</v>
      </c>
      <c r="AB345" s="80">
        <f t="shared" si="251"/>
        <v>0.37307692307692308</v>
      </c>
      <c r="AC345" s="80">
        <f t="shared" si="251"/>
        <v>0.37685774946921446</v>
      </c>
      <c r="AD345" s="80">
        <f t="shared" si="251"/>
        <v>0.35117901828681425</v>
      </c>
      <c r="AE345" s="80">
        <v>0.36051502145922748</v>
      </c>
      <c r="AF345" s="80">
        <f>AZ313/AF307</f>
        <v>0.35449735449735448</v>
      </c>
      <c r="AG345" s="80">
        <v>0.35069992632354491</v>
      </c>
      <c r="AH345" s="80">
        <v>0.35218958174074477</v>
      </c>
      <c r="AI345" s="80">
        <f>BC313/AI307</f>
        <v>0.35627659574468085</v>
      </c>
      <c r="AJ345" s="80">
        <f>BD313/AJ307</f>
        <v>0.3552431995146122</v>
      </c>
      <c r="AK345" s="80">
        <f>BE313/AK307</f>
        <v>0.35422163588390504</v>
      </c>
      <c r="AL345" s="557">
        <f>BF313/AL307</f>
        <v>0.34705332086061741</v>
      </c>
      <c r="AM345" s="80"/>
    </row>
    <row r="346" spans="15:39">
      <c r="W346" s="136" t="s">
        <v>37</v>
      </c>
      <c r="X346" s="80">
        <f t="shared" ref="X346:AD347" si="252">AR315/X309</f>
        <v>0.3089770354906054</v>
      </c>
      <c r="Y346" s="80">
        <f t="shared" si="252"/>
        <v>0.30960854092526691</v>
      </c>
      <c r="Z346" s="80">
        <f t="shared" si="252"/>
        <v>0.32279909706546278</v>
      </c>
      <c r="AA346" s="80">
        <f t="shared" si="252"/>
        <v>0.37820512820512819</v>
      </c>
      <c r="AB346" s="80">
        <f t="shared" si="252"/>
        <v>0.38030888030888033</v>
      </c>
      <c r="AC346" s="80">
        <f t="shared" si="252"/>
        <v>0.37876386687797148</v>
      </c>
      <c r="AD346" s="80">
        <f t="shared" si="252"/>
        <v>0.34571890145395801</v>
      </c>
      <c r="AE346" s="80">
        <v>0.35649935649935649</v>
      </c>
      <c r="AF346" s="80">
        <f>AZ315/AF309</f>
        <v>0.36953807740324596</v>
      </c>
      <c r="AG346" s="80">
        <v>0.38423028785982477</v>
      </c>
      <c r="AH346" s="80">
        <v>0.3803763440860215</v>
      </c>
      <c r="AI346" s="80">
        <f t="shared" ref="AI346:AL347" si="253">BC315/AI309</f>
        <v>0.36527777777777776</v>
      </c>
      <c r="AJ346" s="80">
        <f t="shared" si="253"/>
        <v>0.39528795811518325</v>
      </c>
      <c r="AK346" s="80">
        <f t="shared" si="253"/>
        <v>0.41260404280618312</v>
      </c>
      <c r="AL346" s="557">
        <f t="shared" si="253"/>
        <v>0.4041095890410959</v>
      </c>
      <c r="AM346" s="80"/>
    </row>
    <row r="347" spans="15:39">
      <c r="W347" s="136" t="s">
        <v>38</v>
      </c>
      <c r="X347" s="80">
        <f t="shared" si="252"/>
        <v>0.33333333333333331</v>
      </c>
      <c r="Y347" s="80">
        <f t="shared" si="252"/>
        <v>0.33861940298507465</v>
      </c>
      <c r="Z347" s="80">
        <f t="shared" si="252"/>
        <v>0.33241505968778695</v>
      </c>
      <c r="AA347" s="80">
        <f t="shared" si="252"/>
        <v>0.35339063992359121</v>
      </c>
      <c r="AB347" s="80">
        <f t="shared" si="252"/>
        <v>0.37784090909090912</v>
      </c>
      <c r="AC347" s="80">
        <f t="shared" si="252"/>
        <v>0.33164876816171823</v>
      </c>
      <c r="AD347" s="80">
        <f t="shared" si="252"/>
        <v>0.3494494973671613</v>
      </c>
      <c r="AE347" s="80">
        <v>0.37160833661030279</v>
      </c>
      <c r="AF347" s="80">
        <f>AZ316/AF310</f>
        <v>0.36515513126491644</v>
      </c>
      <c r="AG347" s="80">
        <v>0.37413862991487634</v>
      </c>
      <c r="AH347" s="80">
        <v>0.35525840260209612</v>
      </c>
      <c r="AI347" s="80">
        <f t="shared" si="253"/>
        <v>0.35585412667946259</v>
      </c>
      <c r="AJ347" s="80">
        <f t="shared" si="253"/>
        <v>0.36855575868372942</v>
      </c>
      <c r="AK347" s="80">
        <f t="shared" si="253"/>
        <v>0.36404886561954625</v>
      </c>
      <c r="AL347" s="557">
        <f t="shared" si="253"/>
        <v>0.33811554866227223</v>
      </c>
      <c r="AM347" s="80"/>
    </row>
    <row r="348" spans="15:39">
      <c r="W348" s="136"/>
      <c r="X348" s="80"/>
      <c r="Y348" s="80"/>
      <c r="Z348" s="80"/>
      <c r="AA348" s="80"/>
      <c r="AB348" s="80"/>
      <c r="AC348" s="80"/>
      <c r="AD348" s="80"/>
      <c r="AE348" s="80"/>
      <c r="AF348" s="80"/>
      <c r="AG348" s="80"/>
      <c r="AH348" s="80"/>
      <c r="AI348" s="80"/>
      <c r="AJ348" s="80"/>
      <c r="AK348" s="80"/>
      <c r="AL348" s="557"/>
      <c r="AM348" s="80"/>
    </row>
    <row r="349" spans="15:39">
      <c r="W349" s="506" t="s">
        <v>136</v>
      </c>
      <c r="X349" s="507"/>
      <c r="Y349" s="507"/>
      <c r="Z349" s="507"/>
      <c r="AA349" s="507"/>
      <c r="AB349" s="507"/>
      <c r="AC349" s="507"/>
      <c r="AD349" s="507"/>
      <c r="AE349" s="507"/>
      <c r="AF349" s="507"/>
      <c r="AG349" s="507"/>
      <c r="AH349" s="507"/>
      <c r="AI349" s="507"/>
      <c r="AJ349" s="507"/>
      <c r="AK349" s="462"/>
      <c r="AL349" s="463"/>
      <c r="AM349" s="462"/>
    </row>
    <row r="350" spans="15:39">
      <c r="W350" s="258"/>
      <c r="X350" s="128" t="s">
        <v>124</v>
      </c>
      <c r="Y350" s="128" t="s">
        <v>123</v>
      </c>
      <c r="Z350" s="128" t="s">
        <v>122</v>
      </c>
      <c r="AA350" s="128" t="s">
        <v>49</v>
      </c>
      <c r="AB350" s="128" t="s">
        <v>48</v>
      </c>
      <c r="AC350" s="128" t="s">
        <v>47</v>
      </c>
      <c r="AD350" s="128" t="s">
        <v>46</v>
      </c>
      <c r="AE350" s="128" t="s">
        <v>45</v>
      </c>
      <c r="AF350" s="128" t="s">
        <v>44</v>
      </c>
      <c r="AG350" s="128" t="s">
        <v>43</v>
      </c>
      <c r="AH350" s="128" t="s">
        <v>96</v>
      </c>
      <c r="AI350" s="128" t="s">
        <v>69</v>
      </c>
      <c r="AJ350" s="128" t="str">
        <f>AJ341</f>
        <v>2016-17</v>
      </c>
      <c r="AK350" s="128" t="str">
        <f>AK341</f>
        <v>2017-18</v>
      </c>
      <c r="AL350" s="159" t="str">
        <f>AL341</f>
        <v>2018-19</v>
      </c>
      <c r="AM350" s="125"/>
    </row>
    <row r="351" spans="15:39">
      <c r="W351" s="136" t="s">
        <v>33</v>
      </c>
      <c r="X351" s="80">
        <f t="shared" ref="X351:AD351" si="254">AR317/X$303</f>
        <v>0.15585276887365979</v>
      </c>
      <c r="Y351" s="80">
        <f t="shared" si="254"/>
        <v>0.15216191986759534</v>
      </c>
      <c r="Z351" s="80">
        <f t="shared" si="254"/>
        <v>0.15199115785242992</v>
      </c>
      <c r="AA351" s="80">
        <f t="shared" si="254"/>
        <v>0.14091062394603709</v>
      </c>
      <c r="AB351" s="80">
        <f t="shared" si="254"/>
        <v>0.14990820718090708</v>
      </c>
      <c r="AC351" s="80">
        <f t="shared" si="254"/>
        <v>0.1962663848843938</v>
      </c>
      <c r="AD351" s="80">
        <f t="shared" si="254"/>
        <v>0.21291500540298841</v>
      </c>
      <c r="AE351" s="80">
        <v>0.18797619047619046</v>
      </c>
      <c r="AF351" s="80">
        <f>AZ317/AF$303</f>
        <v>0.1522379269729093</v>
      </c>
      <c r="AG351" s="80">
        <v>0.13269621109607577</v>
      </c>
      <c r="AH351" s="80">
        <v>0.11018494399583224</v>
      </c>
      <c r="AI351" s="80">
        <f>BC317/AI$303</f>
        <v>8.1967213114754092E-2</v>
      </c>
      <c r="AJ351" s="80">
        <f>BD317/AJ$303</f>
        <v>7.8724788549121669E-2</v>
      </c>
      <c r="AK351" s="80">
        <f>BE317/AK$303</f>
        <v>8.5627299251553976E-2</v>
      </c>
      <c r="AL351" s="557">
        <f>BF317/AL$303</f>
        <v>0.11306042884990253</v>
      </c>
      <c r="AM351" s="80"/>
    </row>
    <row r="352" spans="15:39">
      <c r="W352" s="136" t="s">
        <v>9</v>
      </c>
      <c r="X352" s="80">
        <f t="shared" ref="X352:AD352" si="255">AR318/X$304</f>
        <v>0.20326248146317349</v>
      </c>
      <c r="Y352" s="80">
        <f t="shared" si="255"/>
        <v>0.18286958625695621</v>
      </c>
      <c r="Z352" s="80">
        <f t="shared" si="255"/>
        <v>0.18168522362709946</v>
      </c>
      <c r="AA352" s="80">
        <f t="shared" si="255"/>
        <v>0.17663121586662833</v>
      </c>
      <c r="AB352" s="80">
        <f t="shared" si="255"/>
        <v>0.18468831052678653</v>
      </c>
      <c r="AC352" s="80">
        <f t="shared" si="255"/>
        <v>0.22345909600298841</v>
      </c>
      <c r="AD352" s="80">
        <f t="shared" si="255"/>
        <v>0.25629552054077215</v>
      </c>
      <c r="AE352" s="80">
        <v>0.24488870983986302</v>
      </c>
      <c r="AF352" s="80">
        <f>AZ318/AF$304</f>
        <v>0.20873655187327675</v>
      </c>
      <c r="AG352" s="80">
        <v>0.18703060195045398</v>
      </c>
      <c r="AH352" s="80">
        <v>0.15867901731776077</v>
      </c>
      <c r="AI352" s="80">
        <f>BC318/AI$304</f>
        <v>0.12084081546424422</v>
      </c>
      <c r="AJ352" s="80">
        <f>BD318/AJ$304</f>
        <v>0.10913747981513447</v>
      </c>
      <c r="AK352" s="80">
        <f>BE318/AK$304</f>
        <v>0.11594441698247927</v>
      </c>
      <c r="AL352" s="557">
        <f>BF318/AL$304</f>
        <v>0.14537374170057829</v>
      </c>
      <c r="AM352" s="80"/>
    </row>
    <row r="353" spans="23:39">
      <c r="W353" s="136" t="s">
        <v>34</v>
      </c>
      <c r="X353" s="80">
        <f t="shared" ref="X353:AD353" si="256">AR319/X$305</f>
        <v>0.18697679081658228</v>
      </c>
      <c r="Y353" s="80">
        <f t="shared" si="256"/>
        <v>0.21231008959875342</v>
      </c>
      <c r="Z353" s="80">
        <f t="shared" si="256"/>
        <v>0.20818815331010454</v>
      </c>
      <c r="AA353" s="80">
        <f t="shared" si="256"/>
        <v>0.20406326346920406</v>
      </c>
      <c r="AB353" s="80">
        <f t="shared" si="256"/>
        <v>0.21427714457108579</v>
      </c>
      <c r="AC353" s="80">
        <f t="shared" si="256"/>
        <v>0.2406214278291593</v>
      </c>
      <c r="AD353" s="80">
        <f t="shared" si="256"/>
        <v>0.2663464876750376</v>
      </c>
      <c r="AE353" s="80">
        <v>0.27907395189827866</v>
      </c>
      <c r="AF353" s="80">
        <f>AZ319/AF$305</f>
        <v>0.2520613244009276</v>
      </c>
      <c r="AG353" s="80">
        <v>0.2157404909630429</v>
      </c>
      <c r="AH353" s="80">
        <v>0.1918713897974807</v>
      </c>
      <c r="AI353" s="80">
        <f>BC319/AI$305</f>
        <v>0.16751339689609576</v>
      </c>
      <c r="AJ353" s="80">
        <f>BD319/AJ$305</f>
        <v>0.13681657270224204</v>
      </c>
      <c r="AK353" s="80">
        <f>BE319/AK$305</f>
        <v>0.13164243333115994</v>
      </c>
      <c r="AL353" s="557">
        <f>BF319/AL$305</f>
        <v>0.16066903193106943</v>
      </c>
      <c r="AM353" s="80"/>
    </row>
    <row r="354" spans="23:39">
      <c r="W354" s="136" t="s">
        <v>36</v>
      </c>
      <c r="X354" s="80">
        <f t="shared" ref="X354:AD354" si="257">AR320/X307</f>
        <v>0.21395830252846371</v>
      </c>
      <c r="Y354" s="80">
        <f t="shared" si="257"/>
        <v>0.2332062188325022</v>
      </c>
      <c r="Z354" s="80">
        <f t="shared" si="257"/>
        <v>0.25588149869300031</v>
      </c>
      <c r="AA354" s="80">
        <f t="shared" si="257"/>
        <v>0.25357355568790946</v>
      </c>
      <c r="AB354" s="80">
        <f t="shared" si="257"/>
        <v>0.25680473372781065</v>
      </c>
      <c r="AC354" s="80">
        <f t="shared" si="257"/>
        <v>0.26844479830148621</v>
      </c>
      <c r="AD354" s="80">
        <f t="shared" si="257"/>
        <v>0.29511549566891243</v>
      </c>
      <c r="AE354" s="80">
        <v>0.31330472103004292</v>
      </c>
      <c r="AF354" s="80">
        <f>AZ320/AF307</f>
        <v>0.31659647986178596</v>
      </c>
      <c r="AG354" s="80">
        <v>0.30859909483212294</v>
      </c>
      <c r="AH354" s="80">
        <v>0.28590149612318444</v>
      </c>
      <c r="AI354" s="80">
        <f>BC320/AI307</f>
        <v>0.25563829787234044</v>
      </c>
      <c r="AJ354" s="80">
        <f>BD320/AJ307</f>
        <v>0.22560420669430681</v>
      </c>
      <c r="AK354" s="80">
        <f>BE320/AK307</f>
        <v>0.20156426686769693</v>
      </c>
      <c r="AL354" s="557">
        <f>BF320/AL307</f>
        <v>0.18512628624883068</v>
      </c>
      <c r="AM354" s="80"/>
    </row>
    <row r="355" spans="23:39">
      <c r="W355" s="136" t="s">
        <v>37</v>
      </c>
      <c r="X355" s="80">
        <f t="shared" ref="X355:AD356" si="258">AR322/X309</f>
        <v>0.15657620041753653</v>
      </c>
      <c r="Y355" s="80">
        <f t="shared" si="258"/>
        <v>0.19217081850533807</v>
      </c>
      <c r="Z355" s="80">
        <f t="shared" si="258"/>
        <v>0.16478555304740405</v>
      </c>
      <c r="AA355" s="80">
        <f t="shared" si="258"/>
        <v>0.18162393162393162</v>
      </c>
      <c r="AB355" s="80">
        <f t="shared" si="258"/>
        <v>0.18146718146718147</v>
      </c>
      <c r="AC355" s="80">
        <f t="shared" si="258"/>
        <v>0.21870047543581617</v>
      </c>
      <c r="AD355" s="80">
        <f t="shared" si="258"/>
        <v>0.23263327948303716</v>
      </c>
      <c r="AE355" s="80">
        <v>0.27155727155727155</v>
      </c>
      <c r="AF355" s="80">
        <f>AZ322/AF309</f>
        <v>0.27590511860174782</v>
      </c>
      <c r="AG355" s="80">
        <v>0.27534418022528162</v>
      </c>
      <c r="AH355" s="80">
        <v>0.27822580645161288</v>
      </c>
      <c r="AI355" s="80">
        <f t="shared" ref="AI355:AL356" si="259">BC322/AI309</f>
        <v>0.25138888888888888</v>
      </c>
      <c r="AJ355" s="80">
        <f t="shared" si="259"/>
        <v>0.24738219895287958</v>
      </c>
      <c r="AK355" s="80">
        <f t="shared" si="259"/>
        <v>0.22473246135552913</v>
      </c>
      <c r="AL355" s="557">
        <f t="shared" si="259"/>
        <v>0.22374429223744291</v>
      </c>
      <c r="AM355" s="80"/>
    </row>
    <row r="356" spans="23:39">
      <c r="W356" s="136" t="s">
        <v>38</v>
      </c>
      <c r="X356" s="80">
        <f t="shared" si="258"/>
        <v>0.16619718309859155</v>
      </c>
      <c r="Y356" s="80">
        <f t="shared" si="258"/>
        <v>0.18656716417910449</v>
      </c>
      <c r="Z356" s="80">
        <f t="shared" si="258"/>
        <v>0.22773186409550045</v>
      </c>
      <c r="AA356" s="80">
        <f t="shared" si="258"/>
        <v>0.19102196752626552</v>
      </c>
      <c r="AB356" s="80">
        <f t="shared" si="258"/>
        <v>0.19034090909090909</v>
      </c>
      <c r="AC356" s="80">
        <f t="shared" si="258"/>
        <v>0.22615287428932407</v>
      </c>
      <c r="AD356" s="80">
        <f t="shared" si="258"/>
        <v>0.23599808520823359</v>
      </c>
      <c r="AE356" s="80">
        <v>0.24734565473849784</v>
      </c>
      <c r="AF356" s="80">
        <f>AZ323/AF310</f>
        <v>0.21718377088305491</v>
      </c>
      <c r="AG356" s="80">
        <v>0.23348196189704093</v>
      </c>
      <c r="AH356" s="80">
        <v>0.23563426093241779</v>
      </c>
      <c r="AI356" s="80">
        <f t="shared" si="259"/>
        <v>0.19923224568138195</v>
      </c>
      <c r="AJ356" s="80">
        <f t="shared" si="259"/>
        <v>0.18098720292504569</v>
      </c>
      <c r="AK356" s="80">
        <f t="shared" si="259"/>
        <v>0.18429319371727748</v>
      </c>
      <c r="AL356" s="557">
        <f t="shared" si="259"/>
        <v>0.179139201240791</v>
      </c>
      <c r="AM356" s="80"/>
    </row>
    <row r="357" spans="23:39">
      <c r="W357" s="136"/>
      <c r="X357" s="80"/>
      <c r="Y357" s="80"/>
      <c r="Z357" s="80"/>
      <c r="AA357" s="80"/>
      <c r="AB357" s="80"/>
      <c r="AC357" s="80"/>
      <c r="AD357" s="80"/>
      <c r="AE357" s="80"/>
      <c r="AF357" s="80"/>
      <c r="AG357" s="80"/>
      <c r="AH357" s="80"/>
      <c r="AI357" s="80"/>
      <c r="AJ357" s="80"/>
      <c r="AK357" s="80"/>
      <c r="AL357" s="557"/>
      <c r="AM357" s="80"/>
    </row>
    <row r="358" spans="23:39">
      <c r="W358" s="506" t="s">
        <v>127</v>
      </c>
      <c r="X358" s="507"/>
      <c r="Y358" s="507"/>
      <c r="Z358" s="507"/>
      <c r="AA358" s="507"/>
      <c r="AB358" s="507"/>
      <c r="AC358" s="507"/>
      <c r="AD358" s="507"/>
      <c r="AE358" s="507"/>
      <c r="AF358" s="507"/>
      <c r="AG358" s="507"/>
      <c r="AH358" s="507"/>
      <c r="AI358" s="507"/>
      <c r="AJ358" s="507"/>
      <c r="AK358" s="462"/>
      <c r="AL358" s="463"/>
      <c r="AM358" s="462"/>
    </row>
    <row r="359" spans="23:39">
      <c r="W359" s="258"/>
      <c r="X359" s="128" t="s">
        <v>124</v>
      </c>
      <c r="Y359" s="128" t="s">
        <v>123</v>
      </c>
      <c r="Z359" s="128" t="s">
        <v>122</v>
      </c>
      <c r="AA359" s="128" t="s">
        <v>49</v>
      </c>
      <c r="AB359" s="128" t="s">
        <v>48</v>
      </c>
      <c r="AC359" s="128" t="s">
        <v>47</v>
      </c>
      <c r="AD359" s="128" t="s">
        <v>46</v>
      </c>
      <c r="AE359" s="128" t="s">
        <v>45</v>
      </c>
      <c r="AF359" s="128" t="s">
        <v>44</v>
      </c>
      <c r="AG359" s="128" t="s">
        <v>43</v>
      </c>
      <c r="AH359" s="128" t="s">
        <v>96</v>
      </c>
      <c r="AI359" s="128" t="s">
        <v>69</v>
      </c>
      <c r="AJ359" s="128" t="str">
        <f>AJ341</f>
        <v>2016-17</v>
      </c>
      <c r="AK359" s="128" t="str">
        <f>AK341</f>
        <v>2017-18</v>
      </c>
      <c r="AL359" s="159" t="str">
        <f>AL350</f>
        <v>2018-19</v>
      </c>
      <c r="AM359" s="125"/>
    </row>
    <row r="360" spans="23:39">
      <c r="W360" s="136" t="s">
        <v>33</v>
      </c>
      <c r="X360" s="80">
        <f>X333+X342+X351</f>
        <v>0.91083600456873359</v>
      </c>
      <c r="Y360" s="80">
        <f t="shared" ref="Y360:AF360" si="260">Y333+Y342+Y351</f>
        <v>0.90810978553203225</v>
      </c>
      <c r="Z360" s="80">
        <f t="shared" si="260"/>
        <v>0.90263589777941522</v>
      </c>
      <c r="AA360" s="80">
        <f t="shared" si="260"/>
        <v>0.89750421585160201</v>
      </c>
      <c r="AB360" s="80">
        <f t="shared" si="260"/>
        <v>0.90194721160502001</v>
      </c>
      <c r="AC360" s="80">
        <f t="shared" si="260"/>
        <v>0.91088635620298386</v>
      </c>
      <c r="AD360" s="80">
        <f t="shared" si="260"/>
        <v>0.89682155233446359</v>
      </c>
      <c r="AE360" s="80">
        <v>0.8795238095238096</v>
      </c>
      <c r="AF360" s="80">
        <f t="shared" si="260"/>
        <v>0.8456587582029278</v>
      </c>
      <c r="AG360" s="80">
        <v>0.84066305818673881</v>
      </c>
      <c r="AH360" s="80">
        <v>0.81961448293826522</v>
      </c>
      <c r="AI360" s="80">
        <f t="shared" ref="AI360" si="261">AI333+AI342+AI351</f>
        <v>0.82701671806524912</v>
      </c>
      <c r="AJ360" s="80">
        <f t="shared" ref="AJ360:AK360" si="262">AJ333+AJ342+AJ351</f>
        <v>0.82749945781826073</v>
      </c>
      <c r="AK360" s="80">
        <f t="shared" si="262"/>
        <v>0.80984396803247505</v>
      </c>
      <c r="AL360" s="557">
        <f t="shared" ref="AL360" si="263">AL333+AL342+AL351</f>
        <v>0.79200364978640458</v>
      </c>
      <c r="AM360" s="80"/>
    </row>
    <row r="361" spans="23:39">
      <c r="W361" s="136" t="s">
        <v>9</v>
      </c>
      <c r="X361" s="80">
        <f t="shared" ref="X361:AF361" si="264">X334+X343+X352</f>
        <v>0.9295600593178448</v>
      </c>
      <c r="Y361" s="80">
        <f t="shared" si="264"/>
        <v>0.91362206629566911</v>
      </c>
      <c r="Z361" s="80">
        <f t="shared" si="264"/>
        <v>0.91720135874693343</v>
      </c>
      <c r="AA361" s="80">
        <f t="shared" si="264"/>
        <v>0.91290600747341188</v>
      </c>
      <c r="AB361" s="80">
        <f t="shared" si="264"/>
        <v>0.91512387085233882</v>
      </c>
      <c r="AC361" s="80">
        <f t="shared" si="264"/>
        <v>0.92200224131490471</v>
      </c>
      <c r="AD361" s="80">
        <f t="shared" si="264"/>
        <v>0.91655162564859349</v>
      </c>
      <c r="AE361" s="80">
        <v>0.91026286635109266</v>
      </c>
      <c r="AF361" s="80">
        <f t="shared" si="264"/>
        <v>0.88565713358923071</v>
      </c>
      <c r="AG361" s="80">
        <v>0.87579867727833194</v>
      </c>
      <c r="AH361" s="80">
        <v>0.85766066394338647</v>
      </c>
      <c r="AI361" s="80">
        <f t="shared" ref="AI361" si="265">AI334+AI343+AI352</f>
        <v>0.86146614555825496</v>
      </c>
      <c r="AJ361" s="80">
        <f t="shared" ref="AJ361:AK361" si="266">AJ334+AJ343+AJ352</f>
        <v>0.8568405813241271</v>
      </c>
      <c r="AK361" s="80">
        <f t="shared" si="266"/>
        <v>0.83594222002526497</v>
      </c>
      <c r="AL361" s="557">
        <f t="shared" ref="AL361" si="267">AL334+AL343+AL352</f>
        <v>0.82458770614692645</v>
      </c>
      <c r="AM361" s="80"/>
    </row>
    <row r="362" spans="23:39">
      <c r="W362" s="136" t="s">
        <v>34</v>
      </c>
      <c r="X362" s="80">
        <f t="shared" ref="X362:AF362" si="268">X335+X344+X353</f>
        <v>0.90275201764499469</v>
      </c>
      <c r="Y362" s="80">
        <f t="shared" si="268"/>
        <v>0.91546552395792757</v>
      </c>
      <c r="Z362" s="80">
        <f t="shared" si="268"/>
        <v>0.91587854654056744</v>
      </c>
      <c r="AA362" s="80">
        <f t="shared" si="268"/>
        <v>0.91822039346791828</v>
      </c>
      <c r="AB362" s="80">
        <f t="shared" si="268"/>
        <v>0.917996400719856</v>
      </c>
      <c r="AC362" s="80">
        <f t="shared" si="268"/>
        <v>0.92174997402057568</v>
      </c>
      <c r="AD362" s="80">
        <f t="shared" si="268"/>
        <v>0.91783358407591709</v>
      </c>
      <c r="AE362" s="80">
        <v>0.92172974269777486</v>
      </c>
      <c r="AF362" s="80">
        <f t="shared" si="268"/>
        <v>0.89912393712960581</v>
      </c>
      <c r="AG362" s="80">
        <v>0.8878473158888589</v>
      </c>
      <c r="AH362" s="80">
        <v>0.86791008420906124</v>
      </c>
      <c r="AI362" s="80">
        <f t="shared" ref="AI362" si="269">AI335+AI344+AI353</f>
        <v>0.8619249773818638</v>
      </c>
      <c r="AJ362" s="80">
        <f t="shared" ref="AJ362:AK362" si="270">AJ335+AJ344+AJ353</f>
        <v>0.86390454962632746</v>
      </c>
      <c r="AK362" s="80">
        <f t="shared" si="270"/>
        <v>0.85531720675490641</v>
      </c>
      <c r="AL362" s="557">
        <f t="shared" ref="AL362" si="271">AL335+AL344+AL353</f>
        <v>0.8421186011150531</v>
      </c>
      <c r="AM362" s="80"/>
    </row>
    <row r="363" spans="23:39">
      <c r="W363" s="136" t="s">
        <v>36</v>
      </c>
      <c r="X363" s="80">
        <f t="shared" ref="X363:AF363" si="272">X336+X345+X354</f>
        <v>0.90536744048499185</v>
      </c>
      <c r="Y363" s="80">
        <f t="shared" si="272"/>
        <v>0.91522440598415966</v>
      </c>
      <c r="Z363" s="80">
        <f t="shared" si="272"/>
        <v>0.91736857391809479</v>
      </c>
      <c r="AA363" s="80">
        <f t="shared" si="272"/>
        <v>0.92748659916617027</v>
      </c>
      <c r="AB363" s="80">
        <f t="shared" si="272"/>
        <v>0.92292899408284024</v>
      </c>
      <c r="AC363" s="80">
        <f t="shared" si="272"/>
        <v>0.92383227176220806</v>
      </c>
      <c r="AD363" s="80">
        <f t="shared" si="272"/>
        <v>0.92986044273339741</v>
      </c>
      <c r="AE363" s="80">
        <v>0.93441179707274136</v>
      </c>
      <c r="AF363" s="80">
        <f t="shared" si="272"/>
        <v>0.92862541842133672</v>
      </c>
      <c r="AG363" s="80">
        <v>0.92527102410272599</v>
      </c>
      <c r="AH363" s="80">
        <v>0.90914054821448076</v>
      </c>
      <c r="AI363" s="80">
        <f t="shared" ref="AI363" si="273">AI336+AI345+AI354</f>
        <v>0.90212765957446805</v>
      </c>
      <c r="AJ363" s="80">
        <f t="shared" ref="AJ363:AK363" si="274">AJ336+AJ345+AJ354</f>
        <v>0.88674284558600458</v>
      </c>
      <c r="AK363" s="80">
        <f t="shared" si="274"/>
        <v>0.8772144741801734</v>
      </c>
      <c r="AL363" s="557">
        <f t="shared" ref="AL363" si="275">AL336+AL345+AL354</f>
        <v>0.86482694106641722</v>
      </c>
      <c r="AM363" s="80"/>
    </row>
    <row r="364" spans="23:39">
      <c r="W364" s="136" t="s">
        <v>37</v>
      </c>
      <c r="X364" s="80">
        <f t="shared" ref="X364:AF364" si="276">X337+X346+X355</f>
        <v>0.9248434237995824</v>
      </c>
      <c r="Y364" s="80">
        <f t="shared" si="276"/>
        <v>0.92348754448398584</v>
      </c>
      <c r="Z364" s="80">
        <f t="shared" si="276"/>
        <v>0.94356659142212185</v>
      </c>
      <c r="AA364" s="80">
        <f t="shared" si="276"/>
        <v>0.93162393162393164</v>
      </c>
      <c r="AB364" s="80">
        <f t="shared" si="276"/>
        <v>0.9362934362934362</v>
      </c>
      <c r="AC364" s="80">
        <f t="shared" si="276"/>
        <v>0.93977812995245635</v>
      </c>
      <c r="AD364" s="80">
        <f t="shared" si="276"/>
        <v>0.9337641357027463</v>
      </c>
      <c r="AE364" s="80">
        <v>0.93822393822393813</v>
      </c>
      <c r="AF364" s="80">
        <f t="shared" si="276"/>
        <v>0.94881398252184779</v>
      </c>
      <c r="AG364" s="80">
        <v>0.9436795994993743</v>
      </c>
      <c r="AH364" s="80">
        <v>0.94354838709677413</v>
      </c>
      <c r="AI364" s="80">
        <f t="shared" ref="AI364" si="277">AI337+AI346+AI355</f>
        <v>0.9194444444444444</v>
      </c>
      <c r="AJ364" s="80">
        <f t="shared" ref="AJ364:AK364" si="278">AJ337+AJ346+AJ355</f>
        <v>0.92801047120418845</v>
      </c>
      <c r="AK364" s="80">
        <f t="shared" si="278"/>
        <v>0.91676575505350777</v>
      </c>
      <c r="AL364" s="557">
        <f t="shared" ref="AL364" si="279">AL337+AL346+AL355</f>
        <v>0.92009132420091322</v>
      </c>
      <c r="AM364" s="80"/>
    </row>
    <row r="365" spans="23:39">
      <c r="W365" s="137" t="s">
        <v>38</v>
      </c>
      <c r="X365" s="317">
        <f t="shared" ref="X365:AF365" si="280">X338+X347+X356</f>
        <v>0.91079812206572774</v>
      </c>
      <c r="Y365" s="317">
        <f t="shared" si="280"/>
        <v>0.93376865671641784</v>
      </c>
      <c r="Z365" s="317">
        <f t="shared" si="280"/>
        <v>0.9311294765840219</v>
      </c>
      <c r="AA365" s="317">
        <f t="shared" si="280"/>
        <v>0.93505253104106967</v>
      </c>
      <c r="AB365" s="317">
        <f t="shared" si="280"/>
        <v>0.93844696969696961</v>
      </c>
      <c r="AC365" s="317">
        <f t="shared" si="280"/>
        <v>0.92040429564118764</v>
      </c>
      <c r="AD365" s="317">
        <f t="shared" si="280"/>
        <v>0.93106749640976549</v>
      </c>
      <c r="AE365" s="317">
        <v>0.93236335037357443</v>
      </c>
      <c r="AF365" s="317">
        <f t="shared" si="280"/>
        <v>0.94073190135242646</v>
      </c>
      <c r="AG365" s="317">
        <v>0.92744223753546817</v>
      </c>
      <c r="AH365" s="317">
        <v>0.9179616913624864</v>
      </c>
      <c r="AI365" s="317">
        <f t="shared" ref="AI365" si="281">AI338+AI347+AI356</f>
        <v>0.90748560460652594</v>
      </c>
      <c r="AJ365" s="317">
        <f t="shared" ref="AJ365:AK365" si="282">AJ338+AJ347+AJ356</f>
        <v>0.92285191956124302</v>
      </c>
      <c r="AK365" s="317">
        <f t="shared" si="282"/>
        <v>0.89214659685863873</v>
      </c>
      <c r="AL365" s="558">
        <f t="shared" ref="AL365" si="283">AL338+AL347+AL356</f>
        <v>0.88755331523846459</v>
      </c>
      <c r="AM365" s="80"/>
    </row>
    <row r="366" spans="23:39">
      <c r="AI366" s="262"/>
      <c r="AJ366" s="262"/>
      <c r="AL366" s="262"/>
      <c r="AM366" s="262"/>
    </row>
  </sheetData>
  <mergeCells count="97">
    <mergeCell ref="B2:P2"/>
    <mergeCell ref="W331:AJ331"/>
    <mergeCell ref="W340:AJ340"/>
    <mergeCell ref="T301:T302"/>
    <mergeCell ref="U301:U302"/>
    <mergeCell ref="W321:AL321"/>
    <mergeCell ref="W322:AL322"/>
    <mergeCell ref="W349:AJ349"/>
    <mergeCell ref="W358:AJ358"/>
    <mergeCell ref="CC2:CN2"/>
    <mergeCell ref="AP2:BB2"/>
    <mergeCell ref="W2:AH2"/>
    <mergeCell ref="BJ96:BJ102"/>
    <mergeCell ref="BJ73:BJ79"/>
    <mergeCell ref="BJ80:BJ86"/>
    <mergeCell ref="BJ87:BJ93"/>
    <mergeCell ref="BJ188:BJ194"/>
    <mergeCell ref="BJ195:BJ201"/>
    <mergeCell ref="BJ202:BJ208"/>
    <mergeCell ref="BJ211:BJ217"/>
    <mergeCell ref="BJ218:BJ224"/>
    <mergeCell ref="BJ317:BJ323"/>
    <mergeCell ref="BJ310:BJ316"/>
    <mergeCell ref="BJ303:BJ309"/>
    <mergeCell ref="BJ133:BJ139"/>
    <mergeCell ref="BJ119:BJ125"/>
    <mergeCell ref="BJ126:BJ132"/>
    <mergeCell ref="BJ103:BJ109"/>
    <mergeCell ref="BJ110:BJ116"/>
    <mergeCell ref="BJ280:BJ286"/>
    <mergeCell ref="BJ287:BJ293"/>
    <mergeCell ref="BJ294:BJ300"/>
    <mergeCell ref="BJ257:BJ263"/>
    <mergeCell ref="BJ264:BJ270"/>
    <mergeCell ref="BJ271:BJ277"/>
    <mergeCell ref="BJ241:BJ247"/>
    <mergeCell ref="BJ248:BJ254"/>
    <mergeCell ref="BJ142:BJ148"/>
    <mergeCell ref="BJ149:BJ155"/>
    <mergeCell ref="BJ2:BV2"/>
    <mergeCell ref="BJ50:BJ56"/>
    <mergeCell ref="BJ57:BJ63"/>
    <mergeCell ref="BJ64:BJ70"/>
    <mergeCell ref="BJ27:BJ33"/>
    <mergeCell ref="BJ34:BJ40"/>
    <mergeCell ref="BJ41:BJ47"/>
    <mergeCell ref="BJ4:BJ10"/>
    <mergeCell ref="BJ11:BJ17"/>
    <mergeCell ref="BJ18:BJ24"/>
    <mergeCell ref="AP27:AP33"/>
    <mergeCell ref="AP34:AP40"/>
    <mergeCell ref="AP41:AP47"/>
    <mergeCell ref="AP50:AP56"/>
    <mergeCell ref="AP110:AP116"/>
    <mergeCell ref="AP119:AP125"/>
    <mergeCell ref="AP126:AP132"/>
    <mergeCell ref="AP133:AP139"/>
    <mergeCell ref="AP142:AP148"/>
    <mergeCell ref="AP188:AP194"/>
    <mergeCell ref="AP195:AP201"/>
    <mergeCell ref="AP202:AP208"/>
    <mergeCell ref="AP211:AP217"/>
    <mergeCell ref="AP218:AP224"/>
    <mergeCell ref="BJ156:BJ162"/>
    <mergeCell ref="BJ165:BJ171"/>
    <mergeCell ref="BJ172:BJ178"/>
    <mergeCell ref="BJ179:BJ185"/>
    <mergeCell ref="AP179:AP185"/>
    <mergeCell ref="BJ225:BJ231"/>
    <mergeCell ref="BJ234:BJ240"/>
    <mergeCell ref="AP18:AP24"/>
    <mergeCell ref="AP11:AP17"/>
    <mergeCell ref="AP4:AP10"/>
    <mergeCell ref="AP96:AP102"/>
    <mergeCell ref="AP103:AP109"/>
    <mergeCell ref="AP57:AP63"/>
    <mergeCell ref="AP64:AP70"/>
    <mergeCell ref="AP73:AP79"/>
    <mergeCell ref="AP80:AP86"/>
    <mergeCell ref="AP87:AP93"/>
    <mergeCell ref="AP149:AP155"/>
    <mergeCell ref="AP156:AP162"/>
    <mergeCell ref="AP165:AP171"/>
    <mergeCell ref="AP172:AP178"/>
    <mergeCell ref="AP225:AP231"/>
    <mergeCell ref="AP234:AP240"/>
    <mergeCell ref="AP241:AP247"/>
    <mergeCell ref="AP248:AP254"/>
    <mergeCell ref="AP257:AP263"/>
    <mergeCell ref="AP264:AP270"/>
    <mergeCell ref="AP310:AP316"/>
    <mergeCell ref="AP317:AP323"/>
    <mergeCell ref="AP271:AP277"/>
    <mergeCell ref="AP280:AP286"/>
    <mergeCell ref="AP287:AP293"/>
    <mergeCell ref="AP294:AP300"/>
    <mergeCell ref="AP303:AP309"/>
  </mergeCells>
  <printOptions horizontalCentered="1"/>
  <pageMargins left="0.7" right="0.7" top="0.75" bottom="0.75" header="0.3" footer="0.3"/>
  <pageSetup scale="10" orientation="landscape" r:id="rId1"/>
  <rowBreaks count="1" manualBreakCount="1">
    <brk id="157" min="1" max="16" man="1"/>
  </rowBreaks>
  <ignoredErrors>
    <ignoredError sqref="C7:L7"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0" tint="-0.34998626667073579"/>
    <pageSetUpPr fitToPage="1"/>
  </sheetPr>
  <dimension ref="B1:DE238"/>
  <sheetViews>
    <sheetView view="pageBreakPreview" zoomScale="60" zoomScaleNormal="100" workbookViewId="0">
      <selection activeCell="AS195" sqref="AS195"/>
    </sheetView>
  </sheetViews>
  <sheetFormatPr defaultColWidth="9.140625" defaultRowHeight="18"/>
  <cols>
    <col min="1" max="1" width="9.140625" style="310"/>
    <col min="2" max="2" width="52" style="310" bestFit="1" customWidth="1"/>
    <col min="3" max="6" width="18.7109375" style="310" hidden="1" customWidth="1"/>
    <col min="7" max="17" width="18.7109375" style="311" customWidth="1"/>
    <col min="18" max="18" width="18.7109375" style="162" customWidth="1"/>
    <col min="19" max="19" width="26" style="311" bestFit="1" customWidth="1"/>
    <col min="20" max="20" width="21.28515625" style="311" customWidth="1"/>
    <col min="21" max="21" width="27" style="311" bestFit="1" customWidth="1"/>
    <col min="22" max="22" width="18.28515625" style="311" customWidth="1"/>
    <col min="23" max="23" width="35.5703125" style="310" bestFit="1" customWidth="1"/>
    <col min="24" max="26" width="15.7109375" style="310" hidden="1" customWidth="1"/>
    <col min="27" max="27" width="19" style="310" hidden="1" customWidth="1"/>
    <col min="28" max="28" width="18.42578125" style="310" bestFit="1" customWidth="1"/>
    <col min="29" max="30" width="17.42578125" style="310" bestFit="1" customWidth="1"/>
    <col min="31" max="33" width="18.42578125" style="310" bestFit="1" customWidth="1"/>
    <col min="34" max="34" width="19" style="310" bestFit="1" customWidth="1"/>
    <col min="35" max="35" width="18.42578125" style="310" bestFit="1" customWidth="1"/>
    <col min="36" max="36" width="18.42578125" style="262" bestFit="1" customWidth="1"/>
    <col min="37" max="37" width="19" style="310" bestFit="1" customWidth="1"/>
    <col min="38" max="39" width="15.7109375" style="310" customWidth="1"/>
    <col min="40" max="40" width="36.85546875" style="310" bestFit="1" customWidth="1"/>
    <col min="41" max="44" width="15.7109375" style="310" hidden="1" customWidth="1"/>
    <col min="45" max="57" width="15.7109375" style="310" customWidth="1"/>
    <col min="58" max="58" width="36.85546875" style="310" bestFit="1" customWidth="1"/>
    <col min="59" max="62" width="13.5703125" style="310" hidden="1" customWidth="1"/>
    <col min="63" max="63" width="13.5703125" style="310" bestFit="1" customWidth="1"/>
    <col min="64" max="64" width="13.140625" style="310" bestFit="1" customWidth="1"/>
    <col min="65" max="66" width="12.140625" style="310" bestFit="1" customWidth="1"/>
    <col min="67" max="68" width="12.7109375" style="310" bestFit="1" customWidth="1"/>
    <col min="69" max="71" width="12.5703125" style="310" customWidth="1"/>
    <col min="72" max="73" width="12.5703125" style="262" customWidth="1"/>
    <col min="74" max="75" width="15.7109375" style="310" customWidth="1"/>
    <col min="76" max="76" width="35.42578125" style="310" bestFit="1" customWidth="1"/>
    <col min="77" max="77" width="9.140625" style="310" hidden="1" customWidth="1"/>
    <col min="78" max="80" width="13.42578125" style="310" hidden="1" customWidth="1"/>
    <col min="81" max="81" width="13.42578125" style="310" bestFit="1" customWidth="1"/>
    <col min="82" max="82" width="13" style="310" bestFit="1" customWidth="1"/>
    <col min="83" max="83" width="12" style="310" bestFit="1" customWidth="1"/>
    <col min="84" max="84" width="12.7109375" style="310" bestFit="1" customWidth="1"/>
    <col min="85" max="87" width="12.5703125" style="310" bestFit="1" customWidth="1"/>
    <col min="88" max="88" width="12.5703125" style="310" customWidth="1"/>
    <col min="89" max="89" width="12.5703125" style="310" bestFit="1" customWidth="1"/>
    <col min="90" max="90" width="13.5703125" style="262" bestFit="1" customWidth="1"/>
    <col min="91" max="91" width="13.5703125" style="262" customWidth="1"/>
    <col min="92" max="93" width="9.140625" style="310"/>
    <col min="94" max="94" width="9.7109375" style="310" bestFit="1" customWidth="1"/>
    <col min="95" max="98" width="13.42578125" style="310" hidden="1" customWidth="1"/>
    <col min="99" max="109" width="13.85546875" style="310" customWidth="1"/>
    <col min="110" max="16384" width="9.140625" style="310"/>
  </cols>
  <sheetData>
    <row r="1" spans="2:109" ht="18.75" thickBot="1">
      <c r="AF1" s="240"/>
    </row>
    <row r="2" spans="2:109" ht="27">
      <c r="B2" s="534" t="s">
        <v>75</v>
      </c>
      <c r="C2" s="535"/>
      <c r="D2" s="535"/>
      <c r="E2" s="535"/>
      <c r="F2" s="535"/>
      <c r="G2" s="535"/>
      <c r="H2" s="535"/>
      <c r="I2" s="535"/>
      <c r="J2" s="535"/>
      <c r="K2" s="535"/>
      <c r="L2" s="535"/>
      <c r="M2" s="535"/>
      <c r="N2" s="535"/>
      <c r="O2" s="535"/>
      <c r="P2" s="535"/>
      <c r="Q2" s="536"/>
      <c r="R2" s="559"/>
      <c r="S2" s="337" t="s">
        <v>114</v>
      </c>
      <c r="T2" s="537"/>
      <c r="AF2" s="240" t="s">
        <v>167</v>
      </c>
      <c r="BE2" s="540" t="s">
        <v>97</v>
      </c>
      <c r="BF2" s="540"/>
      <c r="BG2" s="540"/>
      <c r="BH2" s="540"/>
      <c r="BI2" s="540"/>
      <c r="BJ2" s="540"/>
      <c r="BK2" s="540"/>
      <c r="BL2" s="540"/>
      <c r="BM2" s="540"/>
      <c r="BN2" s="540"/>
      <c r="BO2" s="540"/>
      <c r="BP2" s="540"/>
      <c r="BQ2" s="540"/>
      <c r="BR2" s="540"/>
      <c r="BS2" s="540"/>
      <c r="BT2" s="540"/>
      <c r="BU2" s="165"/>
      <c r="BW2" s="507" t="s">
        <v>78</v>
      </c>
      <c r="BX2" s="507"/>
      <c r="BY2" s="507"/>
      <c r="BZ2" s="507"/>
      <c r="CA2" s="507"/>
      <c r="CB2" s="507"/>
      <c r="CC2" s="507"/>
      <c r="CD2" s="507"/>
      <c r="CE2" s="507"/>
      <c r="CF2" s="507"/>
      <c r="CG2" s="507"/>
      <c r="CH2" s="507"/>
      <c r="CI2" s="507"/>
      <c r="CJ2" s="507"/>
      <c r="CK2" s="507"/>
      <c r="CL2" s="507"/>
      <c r="CM2" s="462"/>
      <c r="CP2" s="540" t="s">
        <v>128</v>
      </c>
      <c r="CQ2" s="540"/>
      <c r="CR2" s="540"/>
      <c r="CS2" s="540"/>
      <c r="CT2" s="540"/>
      <c r="CU2" s="540"/>
      <c r="CV2" s="540"/>
      <c r="CW2" s="540"/>
      <c r="CX2" s="540"/>
      <c r="CY2" s="540"/>
      <c r="CZ2" s="540"/>
      <c r="DA2" s="540"/>
      <c r="DB2" s="165"/>
      <c r="DC2" s="165"/>
    </row>
    <row r="3" spans="2:109" ht="18.75" thickBot="1">
      <c r="B3" s="124" t="s">
        <v>0</v>
      </c>
      <c r="C3" s="124" t="s">
        <v>124</v>
      </c>
      <c r="D3" s="124" t="s">
        <v>123</v>
      </c>
      <c r="E3" s="124" t="s">
        <v>122</v>
      </c>
      <c r="F3" s="124" t="s">
        <v>49</v>
      </c>
      <c r="G3" s="124" t="s">
        <v>48</v>
      </c>
      <c r="H3" s="124" t="s">
        <v>47</v>
      </c>
      <c r="I3" s="124" t="s">
        <v>46</v>
      </c>
      <c r="J3" s="124" t="s">
        <v>45</v>
      </c>
      <c r="K3" s="124" t="s">
        <v>44</v>
      </c>
      <c r="L3" s="124" t="s">
        <v>43</v>
      </c>
      <c r="M3" s="124" t="s">
        <v>96</v>
      </c>
      <c r="N3" s="124" t="s">
        <v>69</v>
      </c>
      <c r="O3" s="124" t="s">
        <v>77</v>
      </c>
      <c r="P3" s="124" t="s">
        <v>149</v>
      </c>
      <c r="Q3" s="124" t="s">
        <v>177</v>
      </c>
      <c r="R3" s="126"/>
      <c r="S3" s="87" t="s">
        <v>112</v>
      </c>
      <c r="T3" s="126"/>
      <c r="U3" s="560"/>
      <c r="V3" s="369"/>
      <c r="W3" s="124" t="s">
        <v>0</v>
      </c>
      <c r="X3" s="124" t="s">
        <v>124</v>
      </c>
      <c r="Y3" s="124" t="s">
        <v>123</v>
      </c>
      <c r="Z3" s="124" t="s">
        <v>122</v>
      </c>
      <c r="AA3" s="124" t="s">
        <v>49</v>
      </c>
      <c r="AB3" s="124" t="s">
        <v>48</v>
      </c>
      <c r="AC3" s="124" t="s">
        <v>47</v>
      </c>
      <c r="AD3" s="124" t="s">
        <v>46</v>
      </c>
      <c r="AE3" s="124" t="s">
        <v>45</v>
      </c>
      <c r="AF3" s="166" t="s">
        <v>44</v>
      </c>
      <c r="AG3" s="124" t="s">
        <v>43</v>
      </c>
      <c r="AH3" s="124" t="s">
        <v>96</v>
      </c>
      <c r="AI3" s="124" t="s">
        <v>69</v>
      </c>
      <c r="AJ3" s="124" t="s">
        <v>77</v>
      </c>
      <c r="AK3" s="124" t="s">
        <v>149</v>
      </c>
      <c r="AL3" s="124" t="s">
        <v>177</v>
      </c>
      <c r="AN3" s="124" t="s">
        <v>0</v>
      </c>
      <c r="AO3" s="124" t="s">
        <v>124</v>
      </c>
      <c r="AP3" s="124" t="s">
        <v>123</v>
      </c>
      <c r="AQ3" s="124" t="s">
        <v>122</v>
      </c>
      <c r="AR3" s="124" t="s">
        <v>49</v>
      </c>
      <c r="AS3" s="124" t="s">
        <v>48</v>
      </c>
      <c r="AT3" s="124" t="s">
        <v>47</v>
      </c>
      <c r="AU3" s="124" t="s">
        <v>46</v>
      </c>
      <c r="AV3" s="124" t="s">
        <v>45</v>
      </c>
      <c r="AW3" s="124" t="s">
        <v>44</v>
      </c>
      <c r="AX3" s="124" t="s">
        <v>43</v>
      </c>
      <c r="AY3" s="124" t="s">
        <v>96</v>
      </c>
      <c r="AZ3" s="126" t="s">
        <v>69</v>
      </c>
      <c r="BA3" s="126" t="s">
        <v>77</v>
      </c>
      <c r="BB3" s="126" t="s">
        <v>149</v>
      </c>
      <c r="BC3" s="126" t="s">
        <v>177</v>
      </c>
      <c r="BE3" s="262"/>
      <c r="BF3" s="124" t="s">
        <v>0</v>
      </c>
      <c r="BG3" s="124" t="s">
        <v>124</v>
      </c>
      <c r="BH3" s="124" t="s">
        <v>123</v>
      </c>
      <c r="BI3" s="124" t="s">
        <v>122</v>
      </c>
      <c r="BJ3" s="124" t="s">
        <v>49</v>
      </c>
      <c r="BK3" s="124" t="s">
        <v>48</v>
      </c>
      <c r="BL3" s="124" t="s">
        <v>47</v>
      </c>
      <c r="BM3" s="124" t="s">
        <v>46</v>
      </c>
      <c r="BN3" s="124" t="s">
        <v>45</v>
      </c>
      <c r="BO3" s="124" t="s">
        <v>44</v>
      </c>
      <c r="BP3" s="124" t="s">
        <v>43</v>
      </c>
      <c r="BQ3" s="124" t="s">
        <v>96</v>
      </c>
      <c r="BR3" s="126" t="s">
        <v>69</v>
      </c>
      <c r="BS3" s="126" t="s">
        <v>77</v>
      </c>
      <c r="BT3" s="126" t="s">
        <v>149</v>
      </c>
      <c r="BU3" s="126" t="s">
        <v>177</v>
      </c>
      <c r="BW3" s="262"/>
      <c r="BX3" s="124" t="s">
        <v>0</v>
      </c>
      <c r="BY3" s="124" t="s">
        <v>124</v>
      </c>
      <c r="BZ3" s="124" t="s">
        <v>123</v>
      </c>
      <c r="CA3" s="124" t="s">
        <v>122</v>
      </c>
      <c r="CB3" s="124" t="s">
        <v>49</v>
      </c>
      <c r="CC3" s="124" t="s">
        <v>48</v>
      </c>
      <c r="CD3" s="124" t="s">
        <v>47</v>
      </c>
      <c r="CE3" s="124" t="s">
        <v>46</v>
      </c>
      <c r="CF3" s="124" t="s">
        <v>45</v>
      </c>
      <c r="CG3" s="124" t="s">
        <v>44</v>
      </c>
      <c r="CH3" s="124" t="s">
        <v>43</v>
      </c>
      <c r="CI3" s="124" t="s">
        <v>96</v>
      </c>
      <c r="CJ3" s="124" t="s">
        <v>69</v>
      </c>
      <c r="CK3" s="124" t="s">
        <v>77</v>
      </c>
      <c r="CL3" s="124" t="s">
        <v>149</v>
      </c>
      <c r="CM3" s="124" t="s">
        <v>177</v>
      </c>
      <c r="CP3" s="542"/>
      <c r="CQ3" s="314" t="s">
        <v>124</v>
      </c>
      <c r="CR3" s="314" t="s">
        <v>123</v>
      </c>
      <c r="CS3" s="314" t="s">
        <v>122</v>
      </c>
      <c r="CT3" s="314" t="s">
        <v>49</v>
      </c>
      <c r="CU3" s="314" t="s">
        <v>48</v>
      </c>
      <c r="CV3" s="314" t="s">
        <v>47</v>
      </c>
      <c r="CW3" s="314" t="s">
        <v>46</v>
      </c>
      <c r="CX3" s="314" t="s">
        <v>45</v>
      </c>
      <c r="CY3" s="314" t="s">
        <v>44</v>
      </c>
      <c r="CZ3" s="314" t="s">
        <v>43</v>
      </c>
      <c r="DA3" s="314" t="s">
        <v>96</v>
      </c>
      <c r="DB3" s="124" t="s">
        <v>69</v>
      </c>
      <c r="DC3" s="124" t="s">
        <v>77</v>
      </c>
      <c r="DD3" s="124" t="s">
        <v>149</v>
      </c>
      <c r="DE3" s="124" t="s">
        <v>177</v>
      </c>
    </row>
    <row r="4" spans="2:109" ht="18" customHeight="1">
      <c r="B4" s="162" t="s">
        <v>72</v>
      </c>
      <c r="C4" s="131">
        <f t="shared" ref="C4:Q6" si="0">X4+BG4*$U$6+BG11*$U$8</f>
        <v>1720</v>
      </c>
      <c r="D4" s="131">
        <f t="shared" si="0"/>
        <v>1737.6</v>
      </c>
      <c r="E4" s="131">
        <f t="shared" si="0"/>
        <v>1780</v>
      </c>
      <c r="F4" s="131">
        <f t="shared" si="0"/>
        <v>1906.2</v>
      </c>
      <c r="G4" s="131">
        <f t="shared" si="0"/>
        <v>2136.6</v>
      </c>
      <c r="H4" s="131">
        <f t="shared" si="0"/>
        <v>2179.4</v>
      </c>
      <c r="I4" s="131">
        <f t="shared" si="0"/>
        <v>2103.4</v>
      </c>
      <c r="J4" s="131">
        <f t="shared" si="0"/>
        <v>1809.4</v>
      </c>
      <c r="K4" s="131">
        <f t="shared" si="0"/>
        <v>1800.2</v>
      </c>
      <c r="L4" s="131">
        <f t="shared" si="0"/>
        <v>1597.4</v>
      </c>
      <c r="M4" s="131">
        <f t="shared" si="0"/>
        <v>1564.4</v>
      </c>
      <c r="N4" s="131">
        <f t="shared" si="0"/>
        <v>1452.4</v>
      </c>
      <c r="O4" s="131">
        <f t="shared" si="0"/>
        <v>1325.2</v>
      </c>
      <c r="P4" s="131">
        <f t="shared" si="0"/>
        <v>1363.8</v>
      </c>
      <c r="Q4" s="131">
        <f t="shared" si="0"/>
        <v>1329.2</v>
      </c>
      <c r="R4" s="163"/>
      <c r="S4" s="177">
        <v>202.94404702336746</v>
      </c>
      <c r="T4" s="131"/>
      <c r="U4" s="345" t="s">
        <v>98</v>
      </c>
      <c r="V4" s="546"/>
      <c r="W4" s="162" t="s">
        <v>72</v>
      </c>
      <c r="X4" s="131">
        <v>1191</v>
      </c>
      <c r="Y4" s="131">
        <v>1194</v>
      </c>
      <c r="Z4" s="131">
        <v>1208</v>
      </c>
      <c r="AA4" s="131">
        <v>1274</v>
      </c>
      <c r="AB4" s="131">
        <v>1428</v>
      </c>
      <c r="AC4" s="131">
        <v>1434</v>
      </c>
      <c r="AD4" s="131">
        <v>1385</v>
      </c>
      <c r="AE4" s="131">
        <v>1189</v>
      </c>
      <c r="AF4" s="413">
        <v>1217</v>
      </c>
      <c r="AG4" s="131">
        <v>1074</v>
      </c>
      <c r="AH4" s="131">
        <v>1083</v>
      </c>
      <c r="AI4" s="131">
        <v>1006</v>
      </c>
      <c r="AJ4" s="131">
        <v>908</v>
      </c>
      <c r="AK4" s="131">
        <v>946</v>
      </c>
      <c r="AL4" s="131">
        <v>935</v>
      </c>
      <c r="AN4" s="162" t="s">
        <v>130</v>
      </c>
      <c r="AO4" s="131">
        <v>0</v>
      </c>
      <c r="AP4" s="131">
        <v>0</v>
      </c>
      <c r="AQ4" s="131">
        <v>0</v>
      </c>
      <c r="AR4" s="131">
        <v>0</v>
      </c>
      <c r="AS4" s="131">
        <v>0</v>
      </c>
      <c r="AT4" s="131">
        <v>0</v>
      </c>
      <c r="AU4" s="131">
        <v>0</v>
      </c>
      <c r="AV4" s="131">
        <v>0</v>
      </c>
      <c r="AW4" s="131">
        <v>0</v>
      </c>
      <c r="AX4" s="131">
        <v>0</v>
      </c>
      <c r="AY4" s="131">
        <v>0</v>
      </c>
      <c r="AZ4" s="130">
        <v>0</v>
      </c>
      <c r="BA4" s="130">
        <v>0</v>
      </c>
      <c r="BB4" s="130">
        <v>0</v>
      </c>
      <c r="BC4" s="130">
        <v>0</v>
      </c>
      <c r="BE4" s="502" t="s">
        <v>99</v>
      </c>
      <c r="BF4" s="164" t="s">
        <v>72</v>
      </c>
      <c r="BG4" s="130">
        <v>560</v>
      </c>
      <c r="BH4" s="154">
        <v>597</v>
      </c>
      <c r="BI4" s="154">
        <v>620</v>
      </c>
      <c r="BJ4" s="130">
        <v>679</v>
      </c>
      <c r="BK4" s="154">
        <v>767</v>
      </c>
      <c r="BL4" s="154">
        <v>753</v>
      </c>
      <c r="BM4" s="154">
        <v>743</v>
      </c>
      <c r="BN4" s="130">
        <v>638</v>
      </c>
      <c r="BO4" s="130">
        <v>624</v>
      </c>
      <c r="BP4" s="130">
        <v>593</v>
      </c>
      <c r="BQ4" s="130">
        <v>558</v>
      </c>
      <c r="BR4" s="130">
        <v>508</v>
      </c>
      <c r="BS4" s="130">
        <v>464</v>
      </c>
      <c r="BT4" s="130">
        <v>466</v>
      </c>
      <c r="BU4" s="130">
        <v>444</v>
      </c>
      <c r="BW4" s="515" t="s">
        <v>51</v>
      </c>
      <c r="BX4" s="164" t="s">
        <v>72</v>
      </c>
      <c r="BY4" s="130">
        <v>102</v>
      </c>
      <c r="BZ4" s="154">
        <v>89</v>
      </c>
      <c r="CA4" s="154">
        <v>102</v>
      </c>
      <c r="CB4" s="130">
        <v>109</v>
      </c>
      <c r="CC4" s="154">
        <v>122</v>
      </c>
      <c r="CD4" s="154">
        <v>163</v>
      </c>
      <c r="CE4" s="154">
        <v>143</v>
      </c>
      <c r="CF4" s="130">
        <v>129</v>
      </c>
      <c r="CG4" s="130">
        <v>101</v>
      </c>
      <c r="CH4" s="130">
        <v>75</v>
      </c>
      <c r="CI4" s="130">
        <v>49</v>
      </c>
      <c r="CJ4" s="130">
        <v>61</v>
      </c>
      <c r="CK4" s="130">
        <v>66</v>
      </c>
      <c r="CL4" s="130">
        <v>59</v>
      </c>
      <c r="CM4" s="130">
        <v>54</v>
      </c>
      <c r="CP4" s="543" t="s">
        <v>0</v>
      </c>
      <c r="CQ4" s="160">
        <v>5398.2333333333336</v>
      </c>
      <c r="CR4" s="160">
        <v>5548.1333333333332</v>
      </c>
      <c r="CS4" s="160">
        <v>5668.4666666666662</v>
      </c>
      <c r="CT4" s="160">
        <v>5812.3</v>
      </c>
      <c r="CU4" s="160">
        <v>5969.6</v>
      </c>
      <c r="CV4" s="160">
        <v>6342.2333333333336</v>
      </c>
      <c r="CW4" s="160">
        <v>6600.3666666666668</v>
      </c>
      <c r="CX4" s="160">
        <v>6646.666666666667</v>
      </c>
      <c r="CY4" s="160">
        <v>6560.333333333333</v>
      </c>
      <c r="CZ4" s="160">
        <v>6318.3666666666668</v>
      </c>
      <c r="DA4" s="160">
        <v>6127.8</v>
      </c>
      <c r="DB4" s="160">
        <v>5768.333333333333</v>
      </c>
      <c r="DC4" s="160">
        <v>5369.0666666666666</v>
      </c>
      <c r="DD4" s="160">
        <v>5361.2333333333336</v>
      </c>
      <c r="DE4" s="160">
        <v>5148.833333333333</v>
      </c>
    </row>
    <row r="5" spans="2:109">
      <c r="B5" s="162" t="s">
        <v>73</v>
      </c>
      <c r="C5" s="131">
        <f t="shared" si="0"/>
        <v>1310.5999999999999</v>
      </c>
      <c r="D5" s="131">
        <f t="shared" si="0"/>
        <v>1525.6</v>
      </c>
      <c r="E5" s="131">
        <f t="shared" si="0"/>
        <v>1440.6</v>
      </c>
      <c r="F5" s="131">
        <f t="shared" si="0"/>
        <v>1511.6</v>
      </c>
      <c r="G5" s="131">
        <f t="shared" si="0"/>
        <v>1729.2</v>
      </c>
      <c r="H5" s="131">
        <f t="shared" si="0"/>
        <v>1870.8000000000002</v>
      </c>
      <c r="I5" s="131">
        <f t="shared" si="0"/>
        <v>1926.4</v>
      </c>
      <c r="J5" s="131">
        <f t="shared" si="0"/>
        <v>1831.4</v>
      </c>
      <c r="K5" s="131">
        <f t="shared" si="0"/>
        <v>1680.8</v>
      </c>
      <c r="L5" s="131">
        <f t="shared" si="0"/>
        <v>1713.6</v>
      </c>
      <c r="M5" s="131">
        <f t="shared" si="0"/>
        <v>1645.8</v>
      </c>
      <c r="N5" s="131">
        <f t="shared" si="0"/>
        <v>1588.8</v>
      </c>
      <c r="O5" s="131">
        <f t="shared" si="0"/>
        <v>1408.2</v>
      </c>
      <c r="P5" s="131">
        <f t="shared" si="0"/>
        <v>1343.2</v>
      </c>
      <c r="Q5" s="131">
        <f t="shared" si="0"/>
        <v>1345</v>
      </c>
      <c r="R5" s="163"/>
      <c r="S5" s="177">
        <v>199.83343730884297</v>
      </c>
      <c r="T5" s="131"/>
      <c r="U5" s="346" t="s">
        <v>99</v>
      </c>
      <c r="V5" s="165"/>
      <c r="W5" s="162" t="s">
        <v>73</v>
      </c>
      <c r="X5" s="131">
        <v>911</v>
      </c>
      <c r="Y5" s="131">
        <v>1052</v>
      </c>
      <c r="Z5" s="131">
        <v>996</v>
      </c>
      <c r="AA5" s="131">
        <v>1032</v>
      </c>
      <c r="AB5" s="131">
        <v>1152</v>
      </c>
      <c r="AC5" s="131">
        <v>1233</v>
      </c>
      <c r="AD5" s="131">
        <v>1254</v>
      </c>
      <c r="AE5" s="131">
        <v>1192</v>
      </c>
      <c r="AF5" s="413">
        <v>1111</v>
      </c>
      <c r="AG5" s="131">
        <v>1133</v>
      </c>
      <c r="AH5" s="131">
        <v>1093</v>
      </c>
      <c r="AI5" s="131">
        <v>1069</v>
      </c>
      <c r="AJ5" s="131">
        <v>965</v>
      </c>
      <c r="AK5" s="131">
        <v>919</v>
      </c>
      <c r="AL5" s="131">
        <v>937</v>
      </c>
      <c r="AN5" s="129" t="s">
        <v>150</v>
      </c>
      <c r="AO5" s="131">
        <v>0</v>
      </c>
      <c r="AP5" s="132">
        <v>0</v>
      </c>
      <c r="AQ5" s="132">
        <v>0</v>
      </c>
      <c r="AR5" s="131">
        <v>0</v>
      </c>
      <c r="AS5" s="132">
        <v>0</v>
      </c>
      <c r="AT5" s="132">
        <v>0</v>
      </c>
      <c r="AU5" s="132">
        <v>0</v>
      </c>
      <c r="AV5" s="132">
        <v>0</v>
      </c>
      <c r="AW5" s="131">
        <v>0</v>
      </c>
      <c r="AX5" s="132">
        <v>0</v>
      </c>
      <c r="AY5" s="131">
        <v>0</v>
      </c>
      <c r="AZ5" s="131">
        <v>7</v>
      </c>
      <c r="BA5" s="131">
        <v>13</v>
      </c>
      <c r="BB5" s="131">
        <v>43</v>
      </c>
      <c r="BC5" s="131">
        <v>19</v>
      </c>
      <c r="BE5" s="500"/>
      <c r="BF5" s="162" t="s">
        <v>73</v>
      </c>
      <c r="BG5" s="131">
        <v>417</v>
      </c>
      <c r="BH5" s="132">
        <v>472</v>
      </c>
      <c r="BI5" s="132">
        <v>457</v>
      </c>
      <c r="BJ5" s="131">
        <v>492</v>
      </c>
      <c r="BK5" s="132">
        <v>594</v>
      </c>
      <c r="BL5" s="132">
        <v>651</v>
      </c>
      <c r="BM5" s="132">
        <v>668</v>
      </c>
      <c r="BN5" s="131">
        <v>633</v>
      </c>
      <c r="BO5" s="131">
        <v>566</v>
      </c>
      <c r="BP5" s="131">
        <v>597</v>
      </c>
      <c r="BQ5" s="131">
        <v>596</v>
      </c>
      <c r="BR5" s="131">
        <v>576</v>
      </c>
      <c r="BS5" s="131">
        <v>464</v>
      </c>
      <c r="BT5" s="131">
        <v>444</v>
      </c>
      <c r="BU5" s="131">
        <v>435</v>
      </c>
      <c r="BW5" s="516"/>
      <c r="BX5" s="162" t="s">
        <v>73</v>
      </c>
      <c r="BY5" s="131">
        <v>89</v>
      </c>
      <c r="BZ5" s="132">
        <v>127</v>
      </c>
      <c r="CA5" s="132">
        <v>109</v>
      </c>
      <c r="CB5" s="131">
        <v>123</v>
      </c>
      <c r="CC5" s="132">
        <v>132</v>
      </c>
      <c r="CD5" s="132">
        <v>150</v>
      </c>
      <c r="CE5" s="132">
        <v>171</v>
      </c>
      <c r="CF5" s="131">
        <v>156</v>
      </c>
      <c r="CG5" s="131">
        <v>142</v>
      </c>
      <c r="CH5" s="131">
        <v>128</v>
      </c>
      <c r="CI5" s="131">
        <v>111</v>
      </c>
      <c r="CJ5" s="131">
        <v>74</v>
      </c>
      <c r="CK5" s="131">
        <v>95</v>
      </c>
      <c r="CL5" s="131">
        <v>98</v>
      </c>
      <c r="CM5" s="131">
        <v>75</v>
      </c>
      <c r="CP5" s="543" t="s">
        <v>1</v>
      </c>
      <c r="CQ5" s="160">
        <v>6521</v>
      </c>
      <c r="CR5" s="160">
        <v>7122.5666666666666</v>
      </c>
      <c r="CS5" s="160">
        <v>7211.1</v>
      </c>
      <c r="CT5" s="160">
        <v>7054.1333333333332</v>
      </c>
      <c r="CU5" s="160">
        <v>7206.9</v>
      </c>
      <c r="CV5" s="160">
        <v>7543.1333333333332</v>
      </c>
      <c r="CW5" s="160">
        <v>8093.2666666666664</v>
      </c>
      <c r="CX5" s="160">
        <v>8418.5333333333328</v>
      </c>
      <c r="CY5" s="160">
        <v>8314.0333333333328</v>
      </c>
      <c r="CZ5" s="160">
        <v>8134.0666666666666</v>
      </c>
      <c r="DA5" s="160">
        <v>7574.0666666666666</v>
      </c>
      <c r="DB5" s="160">
        <v>7849.666666666667</v>
      </c>
      <c r="DC5" s="160">
        <v>8000</v>
      </c>
      <c r="DD5" s="160">
        <v>7937.5</v>
      </c>
      <c r="DE5" s="160">
        <v>8101.9333333333334</v>
      </c>
    </row>
    <row r="6" spans="2:109">
      <c r="B6" s="162" t="s">
        <v>74</v>
      </c>
      <c r="C6" s="131">
        <f t="shared" si="0"/>
        <v>1329.4</v>
      </c>
      <c r="D6" s="131">
        <f t="shared" si="0"/>
        <v>1299.4000000000001</v>
      </c>
      <c r="E6" s="131">
        <f t="shared" si="0"/>
        <v>1523.8</v>
      </c>
      <c r="F6" s="131">
        <f t="shared" si="0"/>
        <v>1505.4</v>
      </c>
      <c r="G6" s="131">
        <f t="shared" si="0"/>
        <v>1581</v>
      </c>
      <c r="H6" s="131">
        <f t="shared" si="0"/>
        <v>1784.6</v>
      </c>
      <c r="I6" s="131">
        <f t="shared" si="0"/>
        <v>1335.8</v>
      </c>
      <c r="J6" s="131">
        <f t="shared" si="0"/>
        <v>1870.2</v>
      </c>
      <c r="K6" s="131">
        <f t="shared" si="0"/>
        <v>1849.6</v>
      </c>
      <c r="L6" s="131">
        <f t="shared" si="0"/>
        <v>1886</v>
      </c>
      <c r="M6" s="131">
        <f t="shared" si="0"/>
        <v>1911.8</v>
      </c>
      <c r="N6" s="131">
        <f t="shared" si="0"/>
        <v>1767.4</v>
      </c>
      <c r="O6" s="131">
        <f t="shared" si="0"/>
        <v>1688</v>
      </c>
      <c r="P6" s="131">
        <f t="shared" si="0"/>
        <v>1681.8</v>
      </c>
      <c r="Q6" s="131">
        <f t="shared" si="0"/>
        <v>1518.6</v>
      </c>
      <c r="R6" s="163"/>
      <c r="S6" s="177">
        <v>232.79473075365499</v>
      </c>
      <c r="T6" s="131"/>
      <c r="U6" s="544">
        <v>0.8</v>
      </c>
      <c r="V6" s="165"/>
      <c r="W6" s="162" t="s">
        <v>74</v>
      </c>
      <c r="X6" s="131">
        <v>924</v>
      </c>
      <c r="Y6" s="131">
        <v>904</v>
      </c>
      <c r="Z6" s="131">
        <v>1051</v>
      </c>
      <c r="AA6" s="131">
        <v>1021</v>
      </c>
      <c r="AB6" s="131">
        <v>1072</v>
      </c>
      <c r="AC6" s="131">
        <v>1168</v>
      </c>
      <c r="AD6" s="131">
        <v>854</v>
      </c>
      <c r="AE6" s="131">
        <v>1206</v>
      </c>
      <c r="AF6" s="413">
        <v>1199</v>
      </c>
      <c r="AG6" s="131">
        <v>1212</v>
      </c>
      <c r="AH6" s="131">
        <v>1244</v>
      </c>
      <c r="AI6" s="131">
        <v>1151</v>
      </c>
      <c r="AJ6" s="131">
        <v>1131</v>
      </c>
      <c r="AK6" s="131">
        <v>1121</v>
      </c>
      <c r="AL6" s="131">
        <v>1038</v>
      </c>
      <c r="AN6" s="162" t="s">
        <v>71</v>
      </c>
      <c r="AO6" s="131">
        <v>835</v>
      </c>
      <c r="AP6" s="131">
        <v>890</v>
      </c>
      <c r="AQ6" s="131">
        <v>958</v>
      </c>
      <c r="AR6" s="131">
        <v>998</v>
      </c>
      <c r="AS6" s="131">
        <v>1018</v>
      </c>
      <c r="AT6" s="131">
        <v>1017</v>
      </c>
      <c r="AU6" s="131">
        <v>1038</v>
      </c>
      <c r="AV6" s="131">
        <v>1116</v>
      </c>
      <c r="AW6" s="131">
        <v>1247</v>
      </c>
      <c r="AX6" s="131">
        <v>1223</v>
      </c>
      <c r="AY6" s="131">
        <v>1199</v>
      </c>
      <c r="AZ6" s="131">
        <v>1252</v>
      </c>
      <c r="BA6" s="131">
        <v>1230</v>
      </c>
      <c r="BB6" s="131">
        <v>1154</v>
      </c>
      <c r="BC6" s="131">
        <v>1164</v>
      </c>
      <c r="BE6" s="500"/>
      <c r="BF6" s="162" t="s">
        <v>74</v>
      </c>
      <c r="BG6" s="131">
        <v>373</v>
      </c>
      <c r="BH6" s="132">
        <v>383</v>
      </c>
      <c r="BI6" s="132">
        <v>446</v>
      </c>
      <c r="BJ6" s="131">
        <v>443</v>
      </c>
      <c r="BK6" s="132">
        <v>460</v>
      </c>
      <c r="BL6" s="132">
        <v>557</v>
      </c>
      <c r="BM6" s="132">
        <v>391</v>
      </c>
      <c r="BN6" s="131">
        <v>614</v>
      </c>
      <c r="BO6" s="131">
        <v>602</v>
      </c>
      <c r="BP6" s="131">
        <v>615</v>
      </c>
      <c r="BQ6" s="131">
        <v>626</v>
      </c>
      <c r="BR6" s="131">
        <v>593</v>
      </c>
      <c r="BS6" s="131">
        <v>550</v>
      </c>
      <c r="BT6" s="131">
        <v>521</v>
      </c>
      <c r="BU6" s="131">
        <v>477</v>
      </c>
      <c r="BW6" s="516"/>
      <c r="BX6" s="162" t="s">
        <v>74</v>
      </c>
      <c r="BY6" s="131">
        <v>158</v>
      </c>
      <c r="BZ6" s="132">
        <v>130</v>
      </c>
      <c r="CA6" s="132">
        <v>168</v>
      </c>
      <c r="CB6" s="131">
        <v>183</v>
      </c>
      <c r="CC6" s="132">
        <v>179</v>
      </c>
      <c r="CD6" s="132">
        <v>220</v>
      </c>
      <c r="CE6" s="132">
        <v>212</v>
      </c>
      <c r="CF6" s="131">
        <v>230</v>
      </c>
      <c r="CG6" s="131">
        <v>208</v>
      </c>
      <c r="CH6" s="131">
        <v>232</v>
      </c>
      <c r="CI6" s="131">
        <v>195</v>
      </c>
      <c r="CJ6" s="131">
        <v>191</v>
      </c>
      <c r="CK6" s="131">
        <v>154</v>
      </c>
      <c r="CL6" s="131">
        <v>195</v>
      </c>
      <c r="CM6" s="131">
        <v>145</v>
      </c>
      <c r="CP6" s="543" t="s">
        <v>2</v>
      </c>
      <c r="CQ6" s="160">
        <v>6424.4</v>
      </c>
      <c r="CR6" s="160">
        <v>6617.2</v>
      </c>
      <c r="CS6" s="160">
        <v>6921.6333333333332</v>
      </c>
      <c r="CT6" s="160">
        <v>7300.0333333333338</v>
      </c>
      <c r="CU6" s="160">
        <v>7536.4</v>
      </c>
      <c r="CV6" s="160">
        <v>8007.4333333333334</v>
      </c>
      <c r="CW6" s="160">
        <v>8458</v>
      </c>
      <c r="CX6" s="160">
        <v>8812.8666666666668</v>
      </c>
      <c r="CY6" s="160">
        <v>8943.4666666666672</v>
      </c>
      <c r="CZ6" s="160">
        <v>9221.6666666666661</v>
      </c>
      <c r="DA6" s="160">
        <v>9409.1666666666661</v>
      </c>
      <c r="DB6" s="160">
        <v>8961.9</v>
      </c>
      <c r="DC6" s="160">
        <v>8630.9</v>
      </c>
      <c r="DD6" s="160">
        <v>8434.1333333333332</v>
      </c>
      <c r="DE6" s="160">
        <v>8264.7333333333336</v>
      </c>
    </row>
    <row r="7" spans="2:109">
      <c r="B7" s="162" t="s">
        <v>10</v>
      </c>
      <c r="C7" s="131">
        <f t="shared" ref="C7:Q7" si="1">X7+BG10*$U$6+BG17*$U$8</f>
        <v>1181.5999999999999</v>
      </c>
      <c r="D7" s="131">
        <f t="shared" si="1"/>
        <v>1312.4</v>
      </c>
      <c r="E7" s="131">
        <f t="shared" si="1"/>
        <v>1421.8</v>
      </c>
      <c r="F7" s="131">
        <f t="shared" si="1"/>
        <v>1488.8</v>
      </c>
      <c r="G7" s="131">
        <f t="shared" si="1"/>
        <v>1498.6</v>
      </c>
      <c r="H7" s="131">
        <f t="shared" si="1"/>
        <v>1524.2</v>
      </c>
      <c r="I7" s="131">
        <f t="shared" si="1"/>
        <v>1591.8</v>
      </c>
      <c r="J7" s="131">
        <f t="shared" si="1"/>
        <v>1734.2</v>
      </c>
      <c r="K7" s="131">
        <f t="shared" si="1"/>
        <v>1976.6</v>
      </c>
      <c r="L7" s="131">
        <f t="shared" si="1"/>
        <v>1958.8</v>
      </c>
      <c r="M7" s="131">
        <f t="shared" si="1"/>
        <v>1874</v>
      </c>
      <c r="N7" s="131">
        <f t="shared" si="1"/>
        <v>1962.7</v>
      </c>
      <c r="O7" s="131">
        <f t="shared" si="1"/>
        <v>1941.2</v>
      </c>
      <c r="P7" s="131">
        <f t="shared" si="1"/>
        <v>1784.9</v>
      </c>
      <c r="Q7" s="131">
        <f t="shared" si="1"/>
        <v>1780.7</v>
      </c>
      <c r="R7" s="131"/>
      <c r="S7" s="177">
        <v>257.08301210136551</v>
      </c>
      <c r="T7" s="131"/>
      <c r="U7" s="346" t="s">
        <v>100</v>
      </c>
      <c r="V7" s="165"/>
      <c r="W7" s="162" t="s">
        <v>10</v>
      </c>
      <c r="X7" s="131">
        <v>835</v>
      </c>
      <c r="Y7" s="131">
        <v>890</v>
      </c>
      <c r="Z7" s="131">
        <v>958</v>
      </c>
      <c r="AA7" s="131">
        <v>998</v>
      </c>
      <c r="AB7" s="131">
        <v>1018</v>
      </c>
      <c r="AC7" s="131">
        <v>1017</v>
      </c>
      <c r="AD7" s="131">
        <v>1038</v>
      </c>
      <c r="AE7" s="131">
        <v>1116</v>
      </c>
      <c r="AF7" s="413">
        <f>AW4+AW6+$U$11*AW5</f>
        <v>1247</v>
      </c>
      <c r="AG7" s="131">
        <f t="shared" ref="AG7" si="2">AX4+AX6+$U$11*AX5</f>
        <v>1223</v>
      </c>
      <c r="AH7" s="131">
        <v>1199</v>
      </c>
      <c r="AI7" s="131">
        <v>1255.5</v>
      </c>
      <c r="AJ7" s="131">
        <f t="shared" ref="AJ7:AL7" si="3">BA4+BA6+$U$11*BA5</f>
        <v>1236.5</v>
      </c>
      <c r="AK7" s="131">
        <f t="shared" si="3"/>
        <v>1175.5</v>
      </c>
      <c r="AL7" s="131">
        <f t="shared" si="3"/>
        <v>1173.5</v>
      </c>
      <c r="AN7" s="162" t="s">
        <v>131</v>
      </c>
      <c r="AO7" s="131">
        <v>119</v>
      </c>
      <c r="AP7" s="131">
        <v>142</v>
      </c>
      <c r="AQ7" s="131">
        <v>170</v>
      </c>
      <c r="AR7" s="131">
        <v>140</v>
      </c>
      <c r="AS7" s="131">
        <v>115</v>
      </c>
      <c r="AT7" s="131">
        <v>129</v>
      </c>
      <c r="AU7" s="131">
        <v>131</v>
      </c>
      <c r="AV7" s="131">
        <v>132</v>
      </c>
      <c r="AW7" s="131">
        <v>122</v>
      </c>
      <c r="AX7" s="131">
        <v>104</v>
      </c>
      <c r="AY7" s="131">
        <v>119</v>
      </c>
      <c r="AZ7" s="131">
        <v>102</v>
      </c>
      <c r="BA7" s="131">
        <v>94</v>
      </c>
      <c r="BB7" s="131">
        <v>110</v>
      </c>
      <c r="BC7" s="131">
        <v>109</v>
      </c>
      <c r="BE7" s="500"/>
      <c r="BF7" s="162" t="s">
        <v>36</v>
      </c>
      <c r="BG7" s="131">
        <v>0</v>
      </c>
      <c r="BH7" s="132">
        <v>0</v>
      </c>
      <c r="BI7" s="132">
        <v>0</v>
      </c>
      <c r="BJ7" s="131">
        <v>0</v>
      </c>
      <c r="BK7" s="132">
        <v>0</v>
      </c>
      <c r="BL7" s="132">
        <v>0</v>
      </c>
      <c r="BM7" s="132">
        <v>0</v>
      </c>
      <c r="BN7" s="132">
        <v>0</v>
      </c>
      <c r="BO7" s="131">
        <v>0</v>
      </c>
      <c r="BP7" s="131">
        <v>0</v>
      </c>
      <c r="BQ7" s="132">
        <v>0</v>
      </c>
      <c r="BR7" s="132">
        <v>0</v>
      </c>
      <c r="BS7" s="132">
        <v>0</v>
      </c>
      <c r="BT7" s="132">
        <v>0</v>
      </c>
      <c r="BU7" s="132">
        <v>0</v>
      </c>
      <c r="BW7" s="516"/>
      <c r="BX7" s="162" t="s">
        <v>36</v>
      </c>
      <c r="BY7" s="131">
        <v>0</v>
      </c>
      <c r="BZ7" s="132">
        <v>0</v>
      </c>
      <c r="CA7" s="132">
        <v>0</v>
      </c>
      <c r="CB7" s="131">
        <v>0</v>
      </c>
      <c r="CC7" s="132">
        <v>0</v>
      </c>
      <c r="CD7" s="132">
        <v>0</v>
      </c>
      <c r="CE7" s="132">
        <v>0</v>
      </c>
      <c r="CF7" s="132">
        <v>0</v>
      </c>
      <c r="CG7" s="131">
        <v>0</v>
      </c>
      <c r="CH7" s="131">
        <v>0</v>
      </c>
      <c r="CI7" s="132">
        <v>0</v>
      </c>
      <c r="CJ7" s="132">
        <v>0</v>
      </c>
      <c r="CK7" s="132">
        <v>0</v>
      </c>
      <c r="CL7" s="132">
        <v>0</v>
      </c>
      <c r="CM7" s="132">
        <v>0</v>
      </c>
      <c r="CP7" s="543" t="s">
        <v>3</v>
      </c>
      <c r="CQ7" s="160">
        <v>6702.2333333333336</v>
      </c>
      <c r="CR7" s="160">
        <v>6640.9380000000001</v>
      </c>
      <c r="CS7" s="160">
        <v>6823.6333333333332</v>
      </c>
      <c r="CT7" s="160">
        <v>7183.333333333333</v>
      </c>
      <c r="CU7" s="160">
        <v>7628.1</v>
      </c>
      <c r="CV7" s="160">
        <v>8252.6666666666661</v>
      </c>
      <c r="CW7" s="160">
        <v>8528.1433333333334</v>
      </c>
      <c r="CX7" s="160">
        <v>8886.6333333333332</v>
      </c>
      <c r="CY7" s="160">
        <v>9054.8666666666668</v>
      </c>
      <c r="CZ7" s="160">
        <v>9326.6</v>
      </c>
      <c r="DA7" s="160">
        <v>9211.2666666666664</v>
      </c>
      <c r="DB7" s="160">
        <v>9119.5333333333328</v>
      </c>
      <c r="DC7" s="160">
        <v>9234.6666666666661</v>
      </c>
      <c r="DD7" s="160">
        <v>9317.3666666666668</v>
      </c>
      <c r="DE7" s="160">
        <v>9391.9666666666672</v>
      </c>
    </row>
    <row r="8" spans="2:109" ht="18.75" thickBot="1">
      <c r="B8" s="162" t="s">
        <v>11</v>
      </c>
      <c r="C8" s="131">
        <f t="shared" ref="C8:E9" si="4">X8</f>
        <v>119</v>
      </c>
      <c r="D8" s="131">
        <f t="shared" si="4"/>
        <v>142</v>
      </c>
      <c r="E8" s="131">
        <f t="shared" si="4"/>
        <v>170</v>
      </c>
      <c r="F8" s="131">
        <f>AA8</f>
        <v>140</v>
      </c>
      <c r="G8" s="131">
        <f t="shared" ref="G8:Q12" si="5">AB8</f>
        <v>115</v>
      </c>
      <c r="H8" s="131">
        <f t="shared" si="5"/>
        <v>129</v>
      </c>
      <c r="I8" s="131">
        <f t="shared" si="5"/>
        <v>131</v>
      </c>
      <c r="J8" s="131">
        <f t="shared" si="5"/>
        <v>132</v>
      </c>
      <c r="K8" s="131">
        <f t="shared" si="5"/>
        <v>122</v>
      </c>
      <c r="L8" s="131">
        <f t="shared" si="5"/>
        <v>104</v>
      </c>
      <c r="M8" s="131">
        <f t="shared" si="5"/>
        <v>119</v>
      </c>
      <c r="N8" s="131">
        <f t="shared" si="5"/>
        <v>102</v>
      </c>
      <c r="O8" s="131">
        <f t="shared" si="5"/>
        <v>94</v>
      </c>
      <c r="P8" s="131">
        <f t="shared" si="5"/>
        <v>110</v>
      </c>
      <c r="Q8" s="131">
        <f t="shared" si="5"/>
        <v>109</v>
      </c>
      <c r="R8" s="131"/>
      <c r="S8" s="177">
        <v>18.056700818378861</v>
      </c>
      <c r="T8" s="131"/>
      <c r="U8" s="545">
        <v>1</v>
      </c>
      <c r="V8" s="165"/>
      <c r="W8" s="162" t="s">
        <v>11</v>
      </c>
      <c r="X8" s="131">
        <v>119</v>
      </c>
      <c r="Y8" s="131">
        <v>142</v>
      </c>
      <c r="Z8" s="131">
        <v>170</v>
      </c>
      <c r="AA8" s="131">
        <v>140</v>
      </c>
      <c r="AB8" s="131">
        <v>115</v>
      </c>
      <c r="AC8" s="131">
        <v>129</v>
      </c>
      <c r="AD8" s="131">
        <v>131</v>
      </c>
      <c r="AE8" s="131">
        <v>132</v>
      </c>
      <c r="AF8" s="413">
        <f>AW7+AW8</f>
        <v>122</v>
      </c>
      <c r="AG8" s="131">
        <f>AX7+AX8</f>
        <v>104</v>
      </c>
      <c r="AH8" s="131">
        <v>119</v>
      </c>
      <c r="AI8" s="131">
        <v>102</v>
      </c>
      <c r="AJ8" s="131">
        <f t="shared" ref="AJ8:AL8" si="6">BA7+BA8</f>
        <v>94</v>
      </c>
      <c r="AK8" s="131">
        <f t="shared" si="6"/>
        <v>110</v>
      </c>
      <c r="AL8" s="131">
        <f t="shared" si="6"/>
        <v>109</v>
      </c>
      <c r="AN8" s="162" t="s">
        <v>132</v>
      </c>
      <c r="AO8" s="131">
        <v>0</v>
      </c>
      <c r="AP8" s="131">
        <v>0</v>
      </c>
      <c r="AQ8" s="131">
        <v>0</v>
      </c>
      <c r="AR8" s="131">
        <v>0</v>
      </c>
      <c r="AS8" s="131">
        <v>0</v>
      </c>
      <c r="AT8" s="131">
        <v>0</v>
      </c>
      <c r="AU8" s="131">
        <v>0</v>
      </c>
      <c r="AV8" s="131">
        <v>0</v>
      </c>
      <c r="AW8" s="131">
        <v>0</v>
      </c>
      <c r="AX8" s="131">
        <v>0</v>
      </c>
      <c r="AY8" s="131">
        <v>0</v>
      </c>
      <c r="AZ8" s="131">
        <v>0</v>
      </c>
      <c r="BA8" s="131">
        <v>0</v>
      </c>
      <c r="BB8" s="131">
        <v>0</v>
      </c>
      <c r="BC8" s="131">
        <v>0</v>
      </c>
      <c r="BE8" s="500"/>
      <c r="BF8" s="129" t="s">
        <v>150</v>
      </c>
      <c r="BG8" s="131">
        <v>0</v>
      </c>
      <c r="BH8" s="132">
        <v>0</v>
      </c>
      <c r="BI8" s="132">
        <v>0</v>
      </c>
      <c r="BJ8" s="131">
        <v>0</v>
      </c>
      <c r="BK8" s="132">
        <v>0</v>
      </c>
      <c r="BL8" s="132">
        <v>0</v>
      </c>
      <c r="BM8" s="132">
        <v>0</v>
      </c>
      <c r="BN8" s="132">
        <v>0</v>
      </c>
      <c r="BO8" s="131">
        <v>0</v>
      </c>
      <c r="BP8" s="132">
        <v>0</v>
      </c>
      <c r="BQ8" s="131">
        <v>0</v>
      </c>
      <c r="BR8" s="132">
        <v>5</v>
      </c>
      <c r="BS8" s="132">
        <v>8</v>
      </c>
      <c r="BT8" s="132">
        <v>16</v>
      </c>
      <c r="BU8" s="132">
        <v>7</v>
      </c>
      <c r="BW8" s="516"/>
      <c r="BX8" s="129" t="s">
        <v>150</v>
      </c>
      <c r="BY8" s="131">
        <v>0</v>
      </c>
      <c r="BZ8" s="132">
        <v>0</v>
      </c>
      <c r="CA8" s="132">
        <v>0</v>
      </c>
      <c r="CB8" s="131">
        <v>0</v>
      </c>
      <c r="CC8" s="132">
        <v>0</v>
      </c>
      <c r="CD8" s="132">
        <v>0</v>
      </c>
      <c r="CE8" s="132">
        <v>0</v>
      </c>
      <c r="CF8" s="132">
        <v>0</v>
      </c>
      <c r="CG8" s="131">
        <v>0</v>
      </c>
      <c r="CH8" s="132">
        <v>0</v>
      </c>
      <c r="CI8" s="131">
        <v>0</v>
      </c>
      <c r="CJ8" s="132">
        <v>2</v>
      </c>
      <c r="CK8" s="132">
        <v>5</v>
      </c>
      <c r="CL8" s="132">
        <v>16</v>
      </c>
      <c r="CM8" s="132">
        <v>4</v>
      </c>
      <c r="CP8" s="543" t="s">
        <v>4</v>
      </c>
      <c r="CQ8" s="160">
        <v>18157.7</v>
      </c>
      <c r="CR8" s="160">
        <v>18573.733333333334</v>
      </c>
      <c r="CS8" s="160">
        <v>18767.599999999999</v>
      </c>
      <c r="CT8" s="160">
        <v>18926.733333333334</v>
      </c>
      <c r="CU8" s="160">
        <v>19212.333333333332</v>
      </c>
      <c r="CV8" s="160">
        <v>19973.566666666666</v>
      </c>
      <c r="CW8" s="160">
        <v>20916.033333333333</v>
      </c>
      <c r="CX8" s="160">
        <v>20591.2</v>
      </c>
      <c r="CY8" s="160">
        <v>19483.666666666668</v>
      </c>
      <c r="CZ8" s="160">
        <v>18344.333333333332</v>
      </c>
      <c r="DA8" s="160">
        <v>17811.766666666666</v>
      </c>
      <c r="DB8" s="160">
        <v>17308.599999999999</v>
      </c>
      <c r="DC8" s="160">
        <v>16967.766666666666</v>
      </c>
      <c r="DD8" s="160">
        <v>16713.400000000001</v>
      </c>
      <c r="DE8" s="160">
        <v>16410.133333333335</v>
      </c>
    </row>
    <row r="9" spans="2:109" ht="18.75" thickBot="1">
      <c r="B9" s="162" t="s">
        <v>12</v>
      </c>
      <c r="C9" s="131">
        <f t="shared" si="4"/>
        <v>0</v>
      </c>
      <c r="D9" s="131">
        <f t="shared" si="4"/>
        <v>0</v>
      </c>
      <c r="E9" s="131">
        <f t="shared" si="4"/>
        <v>0</v>
      </c>
      <c r="F9" s="131">
        <f t="shared" ref="F9:F12" si="7">AA9</f>
        <v>0</v>
      </c>
      <c r="G9" s="131">
        <f t="shared" si="5"/>
        <v>0</v>
      </c>
      <c r="H9" s="131">
        <f t="shared" si="5"/>
        <v>0</v>
      </c>
      <c r="I9" s="131">
        <f t="shared" si="5"/>
        <v>0</v>
      </c>
      <c r="J9" s="131">
        <f t="shared" si="5"/>
        <v>0</v>
      </c>
      <c r="K9" s="131">
        <f t="shared" si="5"/>
        <v>0</v>
      </c>
      <c r="L9" s="131">
        <f t="shared" si="5"/>
        <v>0</v>
      </c>
      <c r="M9" s="131">
        <f t="shared" si="5"/>
        <v>0</v>
      </c>
      <c r="N9" s="131">
        <f t="shared" si="5"/>
        <v>0</v>
      </c>
      <c r="O9" s="131">
        <f t="shared" si="5"/>
        <v>0</v>
      </c>
      <c r="P9" s="131">
        <f t="shared" si="5"/>
        <v>0</v>
      </c>
      <c r="Q9" s="131">
        <f t="shared" si="5"/>
        <v>0</v>
      </c>
      <c r="R9" s="131"/>
      <c r="S9" s="177"/>
      <c r="T9" s="131"/>
      <c r="V9" s="165"/>
      <c r="W9" s="162" t="s">
        <v>12</v>
      </c>
      <c r="X9" s="131">
        <v>0</v>
      </c>
      <c r="Y9" s="131">
        <v>0</v>
      </c>
      <c r="Z9" s="131">
        <v>0</v>
      </c>
      <c r="AA9" s="131">
        <v>0</v>
      </c>
      <c r="AB9" s="131">
        <v>0</v>
      </c>
      <c r="AC9" s="131">
        <v>0</v>
      </c>
      <c r="AD9" s="131">
        <v>0</v>
      </c>
      <c r="AE9" s="131">
        <v>0</v>
      </c>
      <c r="AF9" s="413">
        <f>SUM(AW9:AW11)</f>
        <v>0</v>
      </c>
      <c r="AG9" s="131">
        <f>SUM(AX9:AX11)</f>
        <v>0</v>
      </c>
      <c r="AH9" s="131">
        <v>0</v>
      </c>
      <c r="AI9" s="131">
        <v>0</v>
      </c>
      <c r="AJ9" s="131">
        <f t="shared" ref="AJ9:AL9" si="8">SUM(BA9:BA11)</f>
        <v>0</v>
      </c>
      <c r="AK9" s="131">
        <f t="shared" si="8"/>
        <v>0</v>
      </c>
      <c r="AL9" s="131">
        <f t="shared" si="8"/>
        <v>0</v>
      </c>
      <c r="AN9" s="162" t="s">
        <v>133</v>
      </c>
      <c r="AO9" s="131">
        <v>0</v>
      </c>
      <c r="AP9" s="131">
        <v>0</v>
      </c>
      <c r="AQ9" s="131">
        <v>0</v>
      </c>
      <c r="AR9" s="131">
        <v>0</v>
      </c>
      <c r="AS9" s="131">
        <v>0</v>
      </c>
      <c r="AT9" s="131">
        <v>0</v>
      </c>
      <c r="AU9" s="131">
        <v>0</v>
      </c>
      <c r="AV9" s="131">
        <v>0</v>
      </c>
      <c r="AW9" s="131">
        <v>0</v>
      </c>
      <c r="AX9" s="131">
        <v>0</v>
      </c>
      <c r="AY9" s="131">
        <v>0</v>
      </c>
      <c r="AZ9" s="131">
        <v>0</v>
      </c>
      <c r="BA9" s="131">
        <v>0</v>
      </c>
      <c r="BB9" s="131">
        <v>0</v>
      </c>
      <c r="BC9" s="131">
        <v>0</v>
      </c>
      <c r="BE9" s="500"/>
      <c r="BF9" s="162" t="s">
        <v>71</v>
      </c>
      <c r="BG9" s="131">
        <v>287</v>
      </c>
      <c r="BH9" s="132">
        <v>343</v>
      </c>
      <c r="BI9" s="132">
        <v>371</v>
      </c>
      <c r="BJ9" s="131">
        <v>396</v>
      </c>
      <c r="BK9" s="132">
        <v>367</v>
      </c>
      <c r="BL9" s="132">
        <v>369</v>
      </c>
      <c r="BM9" s="132">
        <v>441</v>
      </c>
      <c r="BN9" s="132">
        <v>454</v>
      </c>
      <c r="BO9" s="131">
        <v>522</v>
      </c>
      <c r="BP9" s="131">
        <v>546</v>
      </c>
      <c r="BQ9" s="132">
        <v>510</v>
      </c>
      <c r="BR9" s="132">
        <v>549</v>
      </c>
      <c r="BS9" s="132">
        <v>550</v>
      </c>
      <c r="BT9" s="132">
        <v>485</v>
      </c>
      <c r="BU9" s="132">
        <v>453</v>
      </c>
      <c r="BW9" s="516"/>
      <c r="BX9" s="162" t="s">
        <v>71</v>
      </c>
      <c r="BY9" s="131">
        <v>246</v>
      </c>
      <c r="BZ9" s="132">
        <v>272</v>
      </c>
      <c r="CA9" s="132">
        <v>311</v>
      </c>
      <c r="CB9" s="131">
        <v>313</v>
      </c>
      <c r="CC9" s="132">
        <v>273</v>
      </c>
      <c r="CD9" s="132">
        <v>316</v>
      </c>
      <c r="CE9" s="132">
        <v>300</v>
      </c>
      <c r="CF9" s="132">
        <v>358</v>
      </c>
      <c r="CG9" s="131">
        <v>407</v>
      </c>
      <c r="CH9" s="131">
        <v>390</v>
      </c>
      <c r="CI9" s="132">
        <v>338</v>
      </c>
      <c r="CJ9" s="132">
        <v>321</v>
      </c>
      <c r="CK9" s="132">
        <v>331</v>
      </c>
      <c r="CL9" s="132">
        <v>257</v>
      </c>
      <c r="CM9" s="132">
        <v>314</v>
      </c>
      <c r="CO9" s="310" t="s">
        <v>14</v>
      </c>
      <c r="CP9" s="543" t="s">
        <v>5</v>
      </c>
      <c r="CQ9" s="160">
        <v>8865.7666666666664</v>
      </c>
      <c r="CR9" s="160">
        <v>8909.9</v>
      </c>
      <c r="CS9" s="160">
        <v>9158.0666666666675</v>
      </c>
      <c r="CT9" s="160">
        <v>9506.9</v>
      </c>
      <c r="CU9" s="160">
        <v>9833</v>
      </c>
      <c r="CV9" s="160">
        <v>10402.4</v>
      </c>
      <c r="CW9" s="160">
        <v>10899.933333333332</v>
      </c>
      <c r="CX9" s="160">
        <v>11145.366666666667</v>
      </c>
      <c r="CY9" s="160">
        <v>10789.033333333333</v>
      </c>
      <c r="CZ9" s="160">
        <v>10355.299999999999</v>
      </c>
      <c r="DA9" s="160">
        <v>10254.5</v>
      </c>
      <c r="DB9" s="160">
        <v>10292.366666666667</v>
      </c>
      <c r="DC9" s="160">
        <v>10196.6</v>
      </c>
      <c r="DD9" s="160">
        <v>10358.866666666667</v>
      </c>
      <c r="DE9" s="160">
        <v>10364.5</v>
      </c>
    </row>
    <row r="10" spans="2:109" ht="18" customHeight="1">
      <c r="B10" s="162" t="s">
        <v>152</v>
      </c>
      <c r="C10" s="170"/>
      <c r="D10" s="170"/>
      <c r="E10" s="170"/>
      <c r="F10" s="170">
        <f>AA10</f>
        <v>4527799.72</v>
      </c>
      <c r="G10" s="170">
        <f t="shared" si="5"/>
        <v>4386318</v>
      </c>
      <c r="H10" s="170">
        <f t="shared" si="5"/>
        <v>4311201.5199999996</v>
      </c>
      <c r="I10" s="170">
        <f t="shared" si="5"/>
        <v>3646780.32</v>
      </c>
      <c r="J10" s="170">
        <f t="shared" si="5"/>
        <v>3036994.36</v>
      </c>
      <c r="K10" s="170">
        <f t="shared" si="5"/>
        <v>4394441.16</v>
      </c>
      <c r="L10" s="170">
        <f t="shared" ref="L10:Q10" si="9">AG10</f>
        <v>4482158.2400000012</v>
      </c>
      <c r="M10" s="170">
        <f t="shared" si="9"/>
        <v>3479219.100000001</v>
      </c>
      <c r="N10" s="170">
        <f t="shared" si="9"/>
        <v>4338019.4999999991</v>
      </c>
      <c r="O10" s="170">
        <f t="shared" si="9"/>
        <v>4899473.4799999986</v>
      </c>
      <c r="P10" s="444">
        <f t="shared" si="9"/>
        <v>4950442.42</v>
      </c>
      <c r="Q10" s="418">
        <f t="shared" si="9"/>
        <v>0</v>
      </c>
      <c r="R10" s="170"/>
      <c r="S10" s="177">
        <v>1046055.9040952764</v>
      </c>
      <c r="T10" s="131"/>
      <c r="U10" s="337" t="s">
        <v>151</v>
      </c>
      <c r="V10" s="165"/>
      <c r="W10" s="162" t="s">
        <v>152</v>
      </c>
      <c r="X10" s="170"/>
      <c r="Y10" s="170"/>
      <c r="Z10" s="170"/>
      <c r="AA10" s="170">
        <v>4527799.72</v>
      </c>
      <c r="AB10" s="170">
        <v>4386318</v>
      </c>
      <c r="AC10" s="170">
        <v>4311201.5199999996</v>
      </c>
      <c r="AD10" s="170">
        <v>3646780.32</v>
      </c>
      <c r="AE10" s="170">
        <v>3036994.36</v>
      </c>
      <c r="AF10" s="414">
        <v>4394441.16</v>
      </c>
      <c r="AG10" s="170">
        <v>4482158.2400000012</v>
      </c>
      <c r="AH10" s="451">
        <v>3479219.100000001</v>
      </c>
      <c r="AI10" s="452">
        <v>4338019.4999999991</v>
      </c>
      <c r="AJ10" s="452">
        <v>4899473.4799999986</v>
      </c>
      <c r="AK10" s="453">
        <v>4950442.42</v>
      </c>
      <c r="AL10" s="170"/>
      <c r="AN10" s="162" t="s">
        <v>153</v>
      </c>
      <c r="AO10" s="131">
        <v>0</v>
      </c>
      <c r="AP10" s="131">
        <v>0</v>
      </c>
      <c r="AQ10" s="131">
        <v>0</v>
      </c>
      <c r="AR10" s="131">
        <v>0</v>
      </c>
      <c r="AS10" s="131">
        <v>0</v>
      </c>
      <c r="AT10" s="131">
        <v>0</v>
      </c>
      <c r="AU10" s="131">
        <v>0</v>
      </c>
      <c r="AV10" s="131">
        <v>0</v>
      </c>
      <c r="AW10" s="131">
        <v>0</v>
      </c>
      <c r="AX10" s="131">
        <v>0</v>
      </c>
      <c r="AY10" s="131">
        <v>0</v>
      </c>
      <c r="AZ10" s="131">
        <v>0</v>
      </c>
      <c r="BA10" s="131">
        <v>0</v>
      </c>
      <c r="BB10" s="131">
        <v>0</v>
      </c>
      <c r="BC10" s="131">
        <v>0</v>
      </c>
      <c r="BE10" s="501"/>
      <c r="BF10" s="166" t="s">
        <v>53</v>
      </c>
      <c r="BG10" s="167">
        <f>BG7+BG9+$U$11*BG8</f>
        <v>287</v>
      </c>
      <c r="BH10" s="168">
        <f t="shared" ref="BH10:BS10" si="10">BH7+BH9+$U$11*BH8</f>
        <v>343</v>
      </c>
      <c r="BI10" s="168">
        <f t="shared" si="10"/>
        <v>371</v>
      </c>
      <c r="BJ10" s="167">
        <f t="shared" si="10"/>
        <v>396</v>
      </c>
      <c r="BK10" s="168">
        <f t="shared" si="10"/>
        <v>367</v>
      </c>
      <c r="BL10" s="168">
        <f t="shared" si="10"/>
        <v>369</v>
      </c>
      <c r="BM10" s="168">
        <f t="shared" si="10"/>
        <v>441</v>
      </c>
      <c r="BN10" s="169">
        <f t="shared" si="10"/>
        <v>454</v>
      </c>
      <c r="BO10" s="169">
        <f t="shared" si="10"/>
        <v>522</v>
      </c>
      <c r="BP10" s="169">
        <f t="shared" si="10"/>
        <v>546</v>
      </c>
      <c r="BQ10" s="168">
        <v>510</v>
      </c>
      <c r="BR10" s="382">
        <v>551.5</v>
      </c>
      <c r="BS10" s="382">
        <f t="shared" si="10"/>
        <v>554</v>
      </c>
      <c r="BT10" s="382">
        <f t="shared" ref="BT10:BU10" si="11">BT7+BT9+$U$11*BT8</f>
        <v>493</v>
      </c>
      <c r="BU10" s="382">
        <f t="shared" si="11"/>
        <v>456.5</v>
      </c>
      <c r="BW10" s="517"/>
      <c r="BX10" s="124" t="s">
        <v>53</v>
      </c>
      <c r="BY10" s="169">
        <f t="shared" ref="BY10:CG10" si="12">BY7+BY9+$U$11*BY8</f>
        <v>246</v>
      </c>
      <c r="BZ10" s="169">
        <f t="shared" si="12"/>
        <v>272</v>
      </c>
      <c r="CA10" s="169">
        <f t="shared" si="12"/>
        <v>311</v>
      </c>
      <c r="CB10" s="169">
        <f t="shared" si="12"/>
        <v>313</v>
      </c>
      <c r="CC10" s="169">
        <f t="shared" si="12"/>
        <v>273</v>
      </c>
      <c r="CD10" s="169">
        <f t="shared" si="12"/>
        <v>316</v>
      </c>
      <c r="CE10" s="169">
        <f t="shared" si="12"/>
        <v>300</v>
      </c>
      <c r="CF10" s="169">
        <f t="shared" si="12"/>
        <v>358</v>
      </c>
      <c r="CG10" s="169">
        <f t="shared" si="12"/>
        <v>407</v>
      </c>
      <c r="CH10" s="169">
        <v>390</v>
      </c>
      <c r="CI10" s="169">
        <v>338</v>
      </c>
      <c r="CJ10" s="169">
        <v>322</v>
      </c>
      <c r="CK10" s="169">
        <f>CK7+CK9+$U$11*CK8</f>
        <v>333.5</v>
      </c>
      <c r="CL10" s="382">
        <f t="shared" ref="CL10:CM10" si="13">CL7+CL9+$U$11*CL8</f>
        <v>265</v>
      </c>
      <c r="CM10" s="382">
        <f t="shared" si="13"/>
        <v>316</v>
      </c>
      <c r="CP10" s="543" t="s">
        <v>6</v>
      </c>
      <c r="CQ10" s="160">
        <v>6750.8666666666668</v>
      </c>
      <c r="CR10" s="160">
        <v>6536.8666666666668</v>
      </c>
      <c r="CS10" s="160">
        <v>6466.0666666666666</v>
      </c>
      <c r="CT10" s="160">
        <v>6406.4</v>
      </c>
      <c r="CU10" s="160">
        <v>5749.5666666666666</v>
      </c>
      <c r="CV10" s="160">
        <v>5992.166666666667</v>
      </c>
      <c r="CW10" s="160">
        <v>6025.4333333333334</v>
      </c>
      <c r="CX10" s="160">
        <v>6166.9</v>
      </c>
      <c r="CY10" s="160">
        <v>5832.9666666666662</v>
      </c>
      <c r="CZ10" s="160">
        <v>5941.5</v>
      </c>
      <c r="DA10" s="160">
        <v>6255.9</v>
      </c>
      <c r="DB10" s="160">
        <v>6411.166666666667</v>
      </c>
      <c r="DC10" s="160">
        <v>6160.2</v>
      </c>
      <c r="DD10" s="160">
        <v>5973.7</v>
      </c>
      <c r="DE10" s="160">
        <v>5366.1</v>
      </c>
    </row>
    <row r="11" spans="2:109" ht="18.75" customHeight="1" thickBot="1">
      <c r="B11" s="162" t="s">
        <v>16</v>
      </c>
      <c r="C11" s="173">
        <f t="shared" ref="C11:C12" si="14">X11</f>
        <v>15.468023489166209</v>
      </c>
      <c r="D11" s="173">
        <f t="shared" ref="D11:D12" si="15">Y11</f>
        <v>16.041431352286654</v>
      </c>
      <c r="E11" s="173">
        <f t="shared" ref="E11:E12" si="16">Z11</f>
        <v>16.900513954390959</v>
      </c>
      <c r="F11" s="173">
        <f t="shared" ref="F11" si="17">AA11</f>
        <v>17.17048328544638</v>
      </c>
      <c r="G11" s="173">
        <f t="shared" ref="G11" si="18">AB11</f>
        <v>17.053068882337175</v>
      </c>
      <c r="H11" s="173">
        <f t="shared" ref="H11" si="19">AC11</f>
        <v>16.035360835037078</v>
      </c>
      <c r="I11" s="173">
        <f t="shared" ref="I11" si="20">AD11</f>
        <v>15.726399038437258</v>
      </c>
      <c r="J11" s="173">
        <f t="shared" ref="J11" si="21">AE11</f>
        <v>16.790371113340019</v>
      </c>
      <c r="K11" s="173">
        <f t="shared" ref="K11" si="22">AF11</f>
        <v>19.008180478634216</v>
      </c>
      <c r="L11" s="173">
        <f t="shared" ref="L11:M11" si="23">AG11</f>
        <v>19.35626823387901</v>
      </c>
      <c r="M11" s="173">
        <f t="shared" si="23"/>
        <v>19.566565488429781</v>
      </c>
      <c r="N11" s="173">
        <f>AI11</f>
        <v>21.765385726668594</v>
      </c>
      <c r="O11" s="173">
        <f>AJ11</f>
        <v>23.03007350749975</v>
      </c>
      <c r="P11" s="173">
        <f>AK11</f>
        <v>21.925925004818541</v>
      </c>
      <c r="Q11" s="173">
        <f>AL11</f>
        <v>22.791570906030493</v>
      </c>
      <c r="R11" s="173"/>
      <c r="S11" s="352">
        <v>1.3110074367824165</v>
      </c>
      <c r="T11" s="131"/>
      <c r="U11" s="545">
        <v>0.5</v>
      </c>
      <c r="V11" s="165"/>
      <c r="W11" s="162" t="s">
        <v>16</v>
      </c>
      <c r="X11" s="173">
        <v>15.468023489166209</v>
      </c>
      <c r="Y11" s="173">
        <v>16.041431352286654</v>
      </c>
      <c r="Z11" s="173">
        <v>16.900513954390959</v>
      </c>
      <c r="AA11" s="173">
        <v>17.17048328544638</v>
      </c>
      <c r="AB11" s="173">
        <v>17.053068882337175</v>
      </c>
      <c r="AC11" s="173">
        <v>16.035360835037078</v>
      </c>
      <c r="AD11" s="173">
        <v>15.726399038437258</v>
      </c>
      <c r="AE11" s="173">
        <v>16.790371113340019</v>
      </c>
      <c r="AF11" s="415">
        <f>(AW4+AW6)/CY4*100</f>
        <v>19.008180478634216</v>
      </c>
      <c r="AG11" s="173">
        <f>(AX4+AX6+$U$11*AX5)/CZ4*100</f>
        <v>19.35626823387901</v>
      </c>
      <c r="AH11" s="173">
        <v>19.566565488429781</v>
      </c>
      <c r="AI11" s="173">
        <v>21.765385726668594</v>
      </c>
      <c r="AJ11" s="173">
        <f>(BA4+BA6+$U$11*BA5)/DC4*100</f>
        <v>23.03007350749975</v>
      </c>
      <c r="AK11" s="173">
        <f>(BB4+BB6+$U$11*BB5)/DD4*100</f>
        <v>21.925925004818541</v>
      </c>
      <c r="AL11" s="173">
        <f>(BC4+BC6+$U$11*BC5)/DE4*100</f>
        <v>22.791570906030493</v>
      </c>
      <c r="AN11" s="171" t="s">
        <v>134</v>
      </c>
      <c r="AO11" s="172">
        <v>0</v>
      </c>
      <c r="AP11" s="172">
        <v>0</v>
      </c>
      <c r="AQ11" s="172">
        <v>0</v>
      </c>
      <c r="AR11" s="172">
        <v>0</v>
      </c>
      <c r="AS11" s="172">
        <v>0</v>
      </c>
      <c r="AT11" s="172">
        <v>0</v>
      </c>
      <c r="AU11" s="172">
        <v>0</v>
      </c>
      <c r="AV11" s="172">
        <v>0</v>
      </c>
      <c r="AW11" s="172">
        <v>0</v>
      </c>
      <c r="AX11" s="172">
        <v>0</v>
      </c>
      <c r="AY11" s="172">
        <v>0</v>
      </c>
      <c r="AZ11" s="172">
        <v>0</v>
      </c>
      <c r="BA11" s="172">
        <v>0</v>
      </c>
      <c r="BB11" s="172">
        <v>0</v>
      </c>
      <c r="BC11" s="172">
        <v>0</v>
      </c>
      <c r="BE11" s="502" t="s">
        <v>100</v>
      </c>
      <c r="BF11" s="162" t="s">
        <v>72</v>
      </c>
      <c r="BG11" s="131">
        <v>81</v>
      </c>
      <c r="BH11" s="132">
        <v>66</v>
      </c>
      <c r="BI11" s="132">
        <v>76</v>
      </c>
      <c r="BJ11" s="131">
        <v>89</v>
      </c>
      <c r="BK11" s="132">
        <v>95</v>
      </c>
      <c r="BL11" s="132">
        <v>143</v>
      </c>
      <c r="BM11" s="132">
        <v>124</v>
      </c>
      <c r="BN11" s="130">
        <v>110</v>
      </c>
      <c r="BO11" s="130">
        <v>84</v>
      </c>
      <c r="BP11" s="130">
        <v>49</v>
      </c>
      <c r="BQ11" s="130">
        <v>35</v>
      </c>
      <c r="BR11" s="131">
        <v>40</v>
      </c>
      <c r="BS11" s="131">
        <v>46</v>
      </c>
      <c r="BT11" s="131">
        <v>45</v>
      </c>
      <c r="BU11" s="131">
        <v>39</v>
      </c>
      <c r="BW11" s="518" t="s">
        <v>52</v>
      </c>
      <c r="BX11" s="162" t="s">
        <v>72</v>
      </c>
      <c r="BY11" s="131">
        <v>620</v>
      </c>
      <c r="BZ11" s="132">
        <v>640</v>
      </c>
      <c r="CA11" s="132">
        <v>670</v>
      </c>
      <c r="CB11" s="131">
        <v>748</v>
      </c>
      <c r="CC11" s="132">
        <v>835</v>
      </c>
      <c r="CD11" s="132">
        <v>876</v>
      </c>
      <c r="CE11" s="132">
        <v>848</v>
      </c>
      <c r="CF11" s="131">
        <v>729</v>
      </c>
      <c r="CG11" s="131">
        <v>691</v>
      </c>
      <c r="CH11" s="131">
        <v>616</v>
      </c>
      <c r="CI11" s="131">
        <v>579</v>
      </c>
      <c r="CJ11" s="131">
        <v>527</v>
      </c>
      <c r="CK11" s="131">
        <v>490</v>
      </c>
      <c r="CL11" s="131">
        <v>497</v>
      </c>
      <c r="CM11" s="131">
        <v>468</v>
      </c>
      <c r="CP11" s="543" t="s">
        <v>7</v>
      </c>
      <c r="CQ11" s="160">
        <v>13549.3</v>
      </c>
      <c r="CR11" s="160">
        <v>13122.5</v>
      </c>
      <c r="CS11" s="160">
        <v>13132.433333333332</v>
      </c>
      <c r="CT11" s="160">
        <v>13071.333333333334</v>
      </c>
      <c r="CU11" s="160">
        <v>13261.233333333334</v>
      </c>
      <c r="CV11" s="160">
        <v>13793.6</v>
      </c>
      <c r="CW11" s="160">
        <v>14612.233333333334</v>
      </c>
      <c r="CX11" s="160">
        <v>14916.6</v>
      </c>
      <c r="CY11" s="160">
        <v>14433.666666666666</v>
      </c>
      <c r="CZ11" s="160">
        <v>13835.7</v>
      </c>
      <c r="DA11" s="160">
        <v>13799.066666666668</v>
      </c>
      <c r="DB11" s="160">
        <v>13530.6</v>
      </c>
      <c r="DC11" s="160">
        <v>13904.033333333333</v>
      </c>
      <c r="DD11" s="160">
        <v>13587.033333333333</v>
      </c>
      <c r="DE11" s="160">
        <v>13311.2</v>
      </c>
    </row>
    <row r="12" spans="2:109">
      <c r="B12" s="171" t="s">
        <v>17</v>
      </c>
      <c r="C12" s="174">
        <f t="shared" si="14"/>
        <v>0.4667381974248927</v>
      </c>
      <c r="D12" s="174">
        <f t="shared" si="15"/>
        <v>0.48175865294667913</v>
      </c>
      <c r="E12" s="174">
        <f t="shared" si="16"/>
        <v>0.47741935483870968</v>
      </c>
      <c r="F12" s="174">
        <f t="shared" si="7"/>
        <v>0.53038674033149169</v>
      </c>
      <c r="G12" s="174">
        <f t="shared" si="5"/>
        <v>0.54282765737874095</v>
      </c>
      <c r="H12" s="174">
        <f t="shared" si="5"/>
        <v>0.53085376162299236</v>
      </c>
      <c r="I12" s="174">
        <f t="shared" si="5"/>
        <v>0.59253246753246758</v>
      </c>
      <c r="J12" s="174">
        <f t="shared" si="5"/>
        <v>0.59616985845129056</v>
      </c>
      <c r="K12" s="174">
        <f t="shared" si="5"/>
        <v>0.5705378020265004</v>
      </c>
      <c r="L12" s="174">
        <f t="shared" si="5"/>
        <v>0.58351729212656367</v>
      </c>
      <c r="M12" s="174">
        <f t="shared" si="5"/>
        <v>0.58090379008746351</v>
      </c>
      <c r="N12" s="174">
        <f t="shared" si="5"/>
        <v>0.58582677165354335</v>
      </c>
      <c r="O12" s="174">
        <f t="shared" si="5"/>
        <v>0.56356589147286817</v>
      </c>
      <c r="P12" s="174">
        <f t="shared" si="5"/>
        <v>0.56093868281604842</v>
      </c>
      <c r="Q12" s="174">
        <f t="shared" si="5"/>
        <v>0.55444785276073616</v>
      </c>
      <c r="R12" s="175"/>
      <c r="S12" s="353">
        <v>4.6355080822989363</v>
      </c>
      <c r="T12" s="176"/>
      <c r="V12" s="165"/>
      <c r="W12" s="171" t="s">
        <v>17</v>
      </c>
      <c r="X12" s="174">
        <v>0.4667381974248927</v>
      </c>
      <c r="Y12" s="174">
        <v>0.48175865294667913</v>
      </c>
      <c r="Z12" s="174">
        <v>0.47741935483870968</v>
      </c>
      <c r="AA12" s="174">
        <v>0.53038674033149169</v>
      </c>
      <c r="AB12" s="174">
        <v>0.54282765737874095</v>
      </c>
      <c r="AC12" s="174">
        <v>0.53085376162299236</v>
      </c>
      <c r="AD12" s="174">
        <v>0.59253246753246758</v>
      </c>
      <c r="AE12" s="174">
        <v>0.59616985845129056</v>
      </c>
      <c r="AF12" s="416">
        <v>0.5705378020265004</v>
      </c>
      <c r="AG12" s="174">
        <v>0.58351729212656367</v>
      </c>
      <c r="AH12" s="174">
        <v>0.58090379008746351</v>
      </c>
      <c r="AI12" s="174">
        <v>0.58582677165354335</v>
      </c>
      <c r="AJ12" s="174">
        <v>0.56356589147286817</v>
      </c>
      <c r="AK12" s="174">
        <v>0.56093868281604842</v>
      </c>
      <c r="AL12" s="174">
        <v>0.55444785276073616</v>
      </c>
      <c r="AR12" s="311"/>
      <c r="AS12" s="311"/>
      <c r="AT12" s="311"/>
      <c r="AU12" s="311"/>
      <c r="AV12" s="311"/>
      <c r="AW12" s="311"/>
      <c r="AX12" s="311"/>
      <c r="AY12" s="311"/>
      <c r="AZ12" s="311"/>
      <c r="BA12" s="311"/>
      <c r="BB12" s="311"/>
      <c r="BC12" s="311"/>
      <c r="BE12" s="500"/>
      <c r="BF12" s="162" t="s">
        <v>73</v>
      </c>
      <c r="BG12" s="131">
        <v>66</v>
      </c>
      <c r="BH12" s="132">
        <v>96</v>
      </c>
      <c r="BI12" s="132">
        <v>79</v>
      </c>
      <c r="BJ12" s="131">
        <v>86</v>
      </c>
      <c r="BK12" s="132">
        <v>102</v>
      </c>
      <c r="BL12" s="132">
        <v>117</v>
      </c>
      <c r="BM12" s="132">
        <v>138</v>
      </c>
      <c r="BN12" s="131">
        <v>133</v>
      </c>
      <c r="BO12" s="131">
        <v>117</v>
      </c>
      <c r="BP12" s="131">
        <v>103</v>
      </c>
      <c r="BQ12" s="131">
        <v>76</v>
      </c>
      <c r="BR12" s="131">
        <v>59</v>
      </c>
      <c r="BS12" s="131">
        <v>72</v>
      </c>
      <c r="BT12" s="131">
        <v>69</v>
      </c>
      <c r="BU12" s="131">
        <v>60</v>
      </c>
      <c r="BW12" s="519"/>
      <c r="BX12" s="162" t="s">
        <v>73</v>
      </c>
      <c r="BY12" s="131">
        <v>460</v>
      </c>
      <c r="BZ12" s="132">
        <v>537</v>
      </c>
      <c r="CA12" s="132">
        <v>506</v>
      </c>
      <c r="CB12" s="131">
        <v>541</v>
      </c>
      <c r="CC12" s="132">
        <v>666</v>
      </c>
      <c r="CD12" s="132">
        <v>735</v>
      </c>
      <c r="CE12" s="132">
        <v>773</v>
      </c>
      <c r="CF12" s="131">
        <v>743</v>
      </c>
      <c r="CG12" s="131">
        <v>658</v>
      </c>
      <c r="CH12" s="131">
        <v>675</v>
      </c>
      <c r="CI12" s="131">
        <v>637</v>
      </c>
      <c r="CJ12" s="131">
        <v>620</v>
      </c>
      <c r="CK12" s="131">
        <v>513</v>
      </c>
      <c r="CL12" s="131">
        <v>484</v>
      </c>
      <c r="CM12" s="131">
        <v>480</v>
      </c>
      <c r="CP12" s="543" t="s">
        <v>8</v>
      </c>
      <c r="CQ12" s="160">
        <v>18460.866666666665</v>
      </c>
      <c r="CR12" s="160">
        <v>18884.566666666666</v>
      </c>
      <c r="CS12" s="160">
        <v>19417.766666666666</v>
      </c>
      <c r="CT12" s="160">
        <v>19959.566666666666</v>
      </c>
      <c r="CU12" s="160">
        <v>20486.166666666668</v>
      </c>
      <c r="CV12" s="160">
        <v>20065.433333333334</v>
      </c>
      <c r="CW12" s="160">
        <v>19605.276666666668</v>
      </c>
      <c r="CX12" s="160">
        <v>19227</v>
      </c>
      <c r="CY12" s="160">
        <v>19184.166666666668</v>
      </c>
      <c r="CZ12" s="160">
        <v>19397.866666666665</v>
      </c>
      <c r="DA12" s="160">
        <v>19716.033333333333</v>
      </c>
      <c r="DB12" s="160">
        <v>20209.3</v>
      </c>
      <c r="DC12" s="160">
        <v>20561.166666666668</v>
      </c>
      <c r="DD12" s="160">
        <v>20869.066666666666</v>
      </c>
      <c r="DE12" s="160">
        <v>21264.95</v>
      </c>
    </row>
    <row r="13" spans="2:109">
      <c r="F13" s="311"/>
      <c r="K13" s="311" t="s">
        <v>14</v>
      </c>
      <c r="S13" s="177"/>
      <c r="T13" s="131"/>
      <c r="U13" s="310"/>
      <c r="V13" s="310"/>
      <c r="AA13" s="311"/>
      <c r="AB13" s="311"/>
      <c r="AC13" s="311"/>
      <c r="AD13" s="311"/>
      <c r="AE13" s="311"/>
      <c r="AF13" s="187"/>
      <c r="AG13" s="311"/>
      <c r="AH13" s="311"/>
      <c r="AI13" s="311"/>
      <c r="AJ13" s="162"/>
      <c r="AK13" s="162"/>
      <c r="AL13" s="162"/>
      <c r="BE13" s="500"/>
      <c r="BF13" s="162" t="s">
        <v>74</v>
      </c>
      <c r="BG13" s="131">
        <v>107</v>
      </c>
      <c r="BH13" s="132">
        <v>89</v>
      </c>
      <c r="BI13" s="132">
        <v>116</v>
      </c>
      <c r="BJ13" s="131">
        <v>130</v>
      </c>
      <c r="BK13" s="132">
        <v>141</v>
      </c>
      <c r="BL13" s="132">
        <v>171</v>
      </c>
      <c r="BM13" s="132">
        <v>169</v>
      </c>
      <c r="BN13" s="131">
        <v>173</v>
      </c>
      <c r="BO13" s="131">
        <v>169</v>
      </c>
      <c r="BP13" s="131">
        <v>182</v>
      </c>
      <c r="BQ13" s="131">
        <v>167</v>
      </c>
      <c r="BR13" s="131">
        <v>142</v>
      </c>
      <c r="BS13" s="131">
        <v>117</v>
      </c>
      <c r="BT13" s="131">
        <v>144</v>
      </c>
      <c r="BU13" s="131">
        <v>99</v>
      </c>
      <c r="BW13" s="519"/>
      <c r="BX13" s="162" t="s">
        <v>74</v>
      </c>
      <c r="BY13" s="131">
        <v>429</v>
      </c>
      <c r="BZ13" s="132">
        <v>431</v>
      </c>
      <c r="CA13" s="132">
        <v>510</v>
      </c>
      <c r="CB13" s="131">
        <v>520</v>
      </c>
      <c r="CC13" s="132">
        <v>563</v>
      </c>
      <c r="CD13" s="132">
        <v>679</v>
      </c>
      <c r="CE13" s="132">
        <v>517</v>
      </c>
      <c r="CF13" s="131">
        <v>730</v>
      </c>
      <c r="CG13" s="131">
        <v>732</v>
      </c>
      <c r="CH13" s="131">
        <v>747</v>
      </c>
      <c r="CI13" s="131">
        <v>765</v>
      </c>
      <c r="CJ13" s="131">
        <v>686</v>
      </c>
      <c r="CK13" s="131">
        <v>630</v>
      </c>
      <c r="CL13" s="131">
        <v>614</v>
      </c>
      <c r="CM13" s="131">
        <v>530</v>
      </c>
      <c r="CN13" s="310" t="s">
        <v>14</v>
      </c>
      <c r="CP13" s="547" t="s">
        <v>65</v>
      </c>
      <c r="CQ13" s="315">
        <f t="shared" ref="CQ13:CZ13" si="24">SUM(CQ4:CQ12)</f>
        <v>90830.366666666669</v>
      </c>
      <c r="CR13" s="315">
        <f t="shared" si="24"/>
        <v>91956.404666666684</v>
      </c>
      <c r="CS13" s="315">
        <f t="shared" si="24"/>
        <v>93566.766666666648</v>
      </c>
      <c r="CT13" s="315">
        <f t="shared" si="24"/>
        <v>95220.733333333337</v>
      </c>
      <c r="CU13" s="315">
        <f t="shared" si="24"/>
        <v>96883.3</v>
      </c>
      <c r="CV13" s="315">
        <f t="shared" si="24"/>
        <v>100372.63333333335</v>
      </c>
      <c r="CW13" s="315">
        <f t="shared" si="24"/>
        <v>103738.68666666668</v>
      </c>
      <c r="CX13" s="315">
        <f t="shared" si="24"/>
        <v>104811.76666666666</v>
      </c>
      <c r="CY13" s="315">
        <f t="shared" si="24"/>
        <v>102596.20000000001</v>
      </c>
      <c r="CZ13" s="315">
        <f t="shared" si="24"/>
        <v>100875.4</v>
      </c>
      <c r="DA13" s="315">
        <f t="shared" ref="DA13:DE13" si="25">SUM(DA4:DA12)</f>
        <v>100159.56666666665</v>
      </c>
      <c r="DB13" s="315">
        <f t="shared" si="25"/>
        <v>99451.466666666674</v>
      </c>
      <c r="DC13" s="315">
        <f t="shared" si="25"/>
        <v>99024.4</v>
      </c>
      <c r="DD13" s="315">
        <f t="shared" si="25"/>
        <v>98552.3</v>
      </c>
      <c r="DE13" s="315">
        <f t="shared" si="25"/>
        <v>97624.35</v>
      </c>
    </row>
    <row r="14" spans="2:109">
      <c r="G14" s="310"/>
      <c r="H14" s="310"/>
      <c r="I14" s="310"/>
      <c r="J14" s="310"/>
      <c r="K14" s="310"/>
      <c r="L14" s="551"/>
      <c r="M14" s="551"/>
      <c r="N14" s="551"/>
      <c r="O14" s="551"/>
      <c r="P14" s="551"/>
      <c r="Q14" s="551"/>
      <c r="R14" s="561"/>
      <c r="S14" s="93"/>
      <c r="T14" s="310"/>
      <c r="U14" s="310"/>
      <c r="V14" s="310"/>
      <c r="AF14" s="240"/>
      <c r="AG14" s="310" t="s">
        <v>14</v>
      </c>
      <c r="AK14" s="262"/>
      <c r="AL14" s="262"/>
      <c r="AN14" s="310" t="s">
        <v>14</v>
      </c>
      <c r="BA14" s="310" t="s">
        <v>14</v>
      </c>
      <c r="BB14" s="310" t="s">
        <v>14</v>
      </c>
      <c r="BC14" s="310" t="s">
        <v>14</v>
      </c>
      <c r="BE14" s="500"/>
      <c r="BF14" s="162" t="s">
        <v>36</v>
      </c>
      <c r="BG14" s="131">
        <v>0</v>
      </c>
      <c r="BH14" s="132">
        <v>0</v>
      </c>
      <c r="BI14" s="132">
        <v>0</v>
      </c>
      <c r="BJ14" s="131">
        <v>0</v>
      </c>
      <c r="BK14" s="132">
        <v>0</v>
      </c>
      <c r="BL14" s="132">
        <v>0</v>
      </c>
      <c r="BM14" s="132">
        <v>0</v>
      </c>
      <c r="BN14" s="132">
        <v>0</v>
      </c>
      <c r="BO14" s="131">
        <v>0</v>
      </c>
      <c r="BP14" s="131">
        <v>0</v>
      </c>
      <c r="BQ14" s="132">
        <v>0</v>
      </c>
      <c r="BR14" s="132">
        <v>0</v>
      </c>
      <c r="BS14" s="132">
        <v>0</v>
      </c>
      <c r="BT14" s="132">
        <v>0</v>
      </c>
      <c r="BU14" s="132">
        <v>0</v>
      </c>
      <c r="BW14" s="519"/>
      <c r="BX14" s="162" t="s">
        <v>36</v>
      </c>
      <c r="BY14" s="131">
        <v>0</v>
      </c>
      <c r="BZ14" s="132">
        <v>0</v>
      </c>
      <c r="CA14" s="132">
        <v>0</v>
      </c>
      <c r="CB14" s="131">
        <v>0</v>
      </c>
      <c r="CC14" s="132">
        <v>0</v>
      </c>
      <c r="CD14" s="132">
        <v>0</v>
      </c>
      <c r="CE14" s="132">
        <v>0</v>
      </c>
      <c r="CF14" s="132">
        <v>0</v>
      </c>
      <c r="CG14" s="131">
        <v>0</v>
      </c>
      <c r="CH14" s="131">
        <v>0</v>
      </c>
      <c r="CI14" s="132">
        <v>0</v>
      </c>
      <c r="CJ14" s="132">
        <v>0</v>
      </c>
      <c r="CK14" s="132">
        <v>0</v>
      </c>
      <c r="CL14" s="132">
        <v>0</v>
      </c>
      <c r="CM14" s="132">
        <v>0</v>
      </c>
    </row>
    <row r="15" spans="2:109">
      <c r="G15" s="310" t="s">
        <v>14</v>
      </c>
      <c r="H15" s="310"/>
      <c r="I15" s="310"/>
      <c r="J15" s="310"/>
      <c r="K15" s="310"/>
      <c r="L15" s="551"/>
      <c r="M15" s="551"/>
      <c r="N15" s="551"/>
      <c r="O15" s="551"/>
      <c r="P15" s="551"/>
      <c r="Q15" s="551"/>
      <c r="R15" s="561"/>
      <c r="S15" s="93"/>
      <c r="T15" s="310"/>
      <c r="U15" s="310"/>
      <c r="V15" s="310"/>
      <c r="AB15" s="310" t="s">
        <v>14</v>
      </c>
      <c r="AF15" s="240"/>
      <c r="AI15" s="310" t="s">
        <v>14</v>
      </c>
      <c r="AJ15" s="262" t="s">
        <v>14</v>
      </c>
      <c r="AK15" s="262" t="s">
        <v>14</v>
      </c>
      <c r="AL15" s="262" t="s">
        <v>14</v>
      </c>
      <c r="AN15" s="262"/>
      <c r="AO15" s="262"/>
      <c r="AP15" s="262"/>
      <c r="AQ15" s="262"/>
      <c r="AR15" s="262"/>
      <c r="AS15" s="262"/>
      <c r="AT15" s="262"/>
      <c r="AU15" s="262"/>
      <c r="AV15" s="262"/>
      <c r="AW15" s="262"/>
      <c r="AX15" s="262"/>
      <c r="AY15" s="262"/>
      <c r="AZ15" s="262"/>
      <c r="BA15" s="262"/>
      <c r="BB15" s="262"/>
      <c r="BC15" s="262"/>
      <c r="BE15" s="500"/>
      <c r="BF15" s="129" t="s">
        <v>150</v>
      </c>
      <c r="BG15" s="131">
        <v>0</v>
      </c>
      <c r="BH15" s="132">
        <v>0</v>
      </c>
      <c r="BI15" s="132">
        <v>0</v>
      </c>
      <c r="BJ15" s="131">
        <v>0</v>
      </c>
      <c r="BK15" s="132">
        <v>0</v>
      </c>
      <c r="BL15" s="132">
        <v>0</v>
      </c>
      <c r="BM15" s="132">
        <v>0</v>
      </c>
      <c r="BN15" s="132">
        <v>0</v>
      </c>
      <c r="BO15" s="131">
        <v>0</v>
      </c>
      <c r="BP15" s="132">
        <v>0</v>
      </c>
      <c r="BQ15" s="131">
        <v>0</v>
      </c>
      <c r="BR15" s="132">
        <v>2</v>
      </c>
      <c r="BS15" s="132">
        <v>3</v>
      </c>
      <c r="BT15" s="132">
        <v>14</v>
      </c>
      <c r="BU15" s="132">
        <v>4</v>
      </c>
      <c r="BW15" s="519"/>
      <c r="BX15" s="129" t="s">
        <v>150</v>
      </c>
      <c r="BY15" s="131">
        <v>0</v>
      </c>
      <c r="BZ15" s="132">
        <v>0</v>
      </c>
      <c r="CA15" s="132">
        <v>0</v>
      </c>
      <c r="CB15" s="131">
        <v>0</v>
      </c>
      <c r="CC15" s="132">
        <v>0</v>
      </c>
      <c r="CD15" s="132">
        <v>0</v>
      </c>
      <c r="CE15" s="132">
        <v>0</v>
      </c>
      <c r="CF15" s="132">
        <v>0</v>
      </c>
      <c r="CG15" s="131">
        <v>0</v>
      </c>
      <c r="CH15" s="132">
        <v>0</v>
      </c>
      <c r="CI15" s="131">
        <v>0</v>
      </c>
      <c r="CJ15" s="132">
        <v>7</v>
      </c>
      <c r="CK15" s="132">
        <v>9</v>
      </c>
      <c r="CL15" s="132">
        <v>28</v>
      </c>
      <c r="CM15" s="132">
        <v>11</v>
      </c>
    </row>
    <row r="16" spans="2:109">
      <c r="G16" s="310"/>
      <c r="H16" s="310"/>
      <c r="I16" s="310"/>
      <c r="J16" s="310"/>
      <c r="K16" s="310"/>
      <c r="L16" s="551"/>
      <c r="M16" s="551"/>
      <c r="N16" s="551"/>
      <c r="O16" s="551"/>
      <c r="P16" s="551"/>
      <c r="Q16" s="551"/>
      <c r="R16" s="561"/>
      <c r="S16" s="93"/>
      <c r="T16" s="310"/>
      <c r="U16" s="310"/>
      <c r="V16" s="310"/>
      <c r="AF16" s="240"/>
      <c r="AK16" s="262"/>
      <c r="AL16" s="262"/>
      <c r="AN16" s="262"/>
      <c r="AO16" s="262"/>
      <c r="AP16" s="262"/>
      <c r="AQ16" s="262"/>
      <c r="AR16" s="262"/>
      <c r="AS16" s="262"/>
      <c r="AT16" s="262"/>
      <c r="AU16" s="262"/>
      <c r="AV16" s="262"/>
      <c r="AW16" s="262"/>
      <c r="AX16" s="262"/>
      <c r="AY16" s="262"/>
      <c r="AZ16" s="262"/>
      <c r="BA16" s="262"/>
      <c r="BB16" s="262"/>
      <c r="BC16" s="262"/>
      <c r="BE16" s="500"/>
      <c r="BF16" s="162" t="s">
        <v>71</v>
      </c>
      <c r="BG16" s="131">
        <v>117</v>
      </c>
      <c r="BH16" s="132">
        <v>148</v>
      </c>
      <c r="BI16" s="132">
        <v>167</v>
      </c>
      <c r="BJ16" s="131">
        <v>174</v>
      </c>
      <c r="BK16" s="132">
        <v>187</v>
      </c>
      <c r="BL16" s="132">
        <v>212</v>
      </c>
      <c r="BM16" s="132">
        <v>201</v>
      </c>
      <c r="BN16" s="132">
        <v>255</v>
      </c>
      <c r="BO16" s="131">
        <v>312</v>
      </c>
      <c r="BP16" s="131">
        <v>299</v>
      </c>
      <c r="BQ16" s="132">
        <v>267</v>
      </c>
      <c r="BR16" s="132">
        <v>265</v>
      </c>
      <c r="BS16" s="132">
        <v>260</v>
      </c>
      <c r="BT16" s="132">
        <v>208</v>
      </c>
      <c r="BU16" s="132">
        <v>240</v>
      </c>
      <c r="BW16" s="519"/>
      <c r="BX16" s="162" t="s">
        <v>71</v>
      </c>
      <c r="BY16" s="131">
        <v>275</v>
      </c>
      <c r="BZ16" s="132">
        <v>367</v>
      </c>
      <c r="CA16" s="132">
        <v>394</v>
      </c>
      <c r="CB16" s="131">
        <v>431</v>
      </c>
      <c r="CC16" s="132">
        <v>468</v>
      </c>
      <c r="CD16" s="132">
        <v>477</v>
      </c>
      <c r="CE16" s="132">
        <v>543</v>
      </c>
      <c r="CF16" s="132">
        <v>606</v>
      </c>
      <c r="CG16" s="131">
        <v>739</v>
      </c>
      <c r="CH16" s="131">
        <v>754</v>
      </c>
      <c r="CI16" s="132">
        <v>706</v>
      </c>
      <c r="CJ16" s="132">
        <v>758</v>
      </c>
      <c r="CK16" s="132">
        <v>739</v>
      </c>
      <c r="CL16" s="132">
        <v>644</v>
      </c>
      <c r="CM16" s="132">
        <v>619</v>
      </c>
    </row>
    <row r="17" spans="2:93">
      <c r="G17" s="310"/>
      <c r="H17" s="310"/>
      <c r="I17" s="310"/>
      <c r="J17" s="310"/>
      <c r="K17" s="310"/>
      <c r="L17" s="551"/>
      <c r="M17" s="551"/>
      <c r="N17" s="551"/>
      <c r="O17" s="551"/>
      <c r="P17" s="551"/>
      <c r="Q17" s="551"/>
      <c r="R17" s="561"/>
      <c r="S17" s="93"/>
      <c r="T17" s="310"/>
      <c r="U17" s="310"/>
      <c r="V17" s="310"/>
      <c r="AF17" s="240"/>
      <c r="AK17" s="262"/>
      <c r="AL17" s="262"/>
      <c r="AN17" s="262"/>
      <c r="AO17" s="262"/>
      <c r="AP17" s="262"/>
      <c r="AQ17" s="262"/>
      <c r="AR17" s="262"/>
      <c r="AS17" s="262"/>
      <c r="AT17" s="262"/>
      <c r="AU17" s="262"/>
      <c r="AV17" s="262"/>
      <c r="AW17" s="262"/>
      <c r="AX17" s="262"/>
      <c r="AY17" s="262"/>
      <c r="AZ17" s="262"/>
      <c r="BA17" s="262"/>
      <c r="BB17" s="262"/>
      <c r="BC17" s="262"/>
      <c r="BE17" s="501"/>
      <c r="BF17" s="166" t="s">
        <v>53</v>
      </c>
      <c r="BG17" s="167">
        <f>BG14+BG16+$U$11*BG15</f>
        <v>117</v>
      </c>
      <c r="BH17" s="168">
        <f t="shared" ref="BH17" si="26">BH14+BH16+$U$11*BH15</f>
        <v>148</v>
      </c>
      <c r="BI17" s="168">
        <f t="shared" ref="BI17" si="27">BI14+BI16+$U$11*BI15</f>
        <v>167</v>
      </c>
      <c r="BJ17" s="167">
        <f t="shared" ref="BJ17" si="28">BJ14+BJ16+$U$11*BJ15</f>
        <v>174</v>
      </c>
      <c r="BK17" s="168">
        <f t="shared" ref="BK17" si="29">BK14+BK16+$U$11*BK15</f>
        <v>187</v>
      </c>
      <c r="BL17" s="168">
        <f t="shared" ref="BL17" si="30">BL14+BL16+$U$11*BL15</f>
        <v>212</v>
      </c>
      <c r="BM17" s="168">
        <f t="shared" ref="BM17" si="31">BM14+BM16+$U$11*BM15</f>
        <v>201</v>
      </c>
      <c r="BN17" s="169">
        <f t="shared" ref="BN17" si="32">BN14+BN16+$U$11*BN15</f>
        <v>255</v>
      </c>
      <c r="BO17" s="169">
        <f t="shared" ref="BO17" si="33">BO14+BO16+$U$11*BO15</f>
        <v>312</v>
      </c>
      <c r="BP17" s="169">
        <f t="shared" ref="BP17" si="34">BP14+BP16+$U$11*BP15</f>
        <v>299</v>
      </c>
      <c r="BQ17" s="168">
        <v>267</v>
      </c>
      <c r="BR17" s="382">
        <v>266</v>
      </c>
      <c r="BS17" s="382">
        <f t="shared" ref="BS17:BT17" si="35">BS14+BS16+$U$11*BS15</f>
        <v>261.5</v>
      </c>
      <c r="BT17" s="382">
        <f t="shared" si="35"/>
        <v>215</v>
      </c>
      <c r="BU17" s="382">
        <f t="shared" ref="BU17" si="36">BU14+BU16+$U$11*BU15</f>
        <v>242</v>
      </c>
      <c r="BV17" s="310" t="s">
        <v>14</v>
      </c>
      <c r="BW17" s="520"/>
      <c r="BX17" s="124" t="s">
        <v>53</v>
      </c>
      <c r="BY17" s="169">
        <f t="shared" ref="BY17" si="37">BY14+BY16+$U$11*BY15</f>
        <v>275</v>
      </c>
      <c r="BZ17" s="169">
        <f t="shared" ref="BZ17" si="38">BZ14+BZ16+$U$11*BZ15</f>
        <v>367</v>
      </c>
      <c r="CA17" s="169">
        <f t="shared" ref="CA17" si="39">CA14+CA16+$U$11*CA15</f>
        <v>394</v>
      </c>
      <c r="CB17" s="169">
        <f t="shared" ref="CB17" si="40">CB14+CB16+$U$11*CB15</f>
        <v>431</v>
      </c>
      <c r="CC17" s="169">
        <f t="shared" ref="CC17" si="41">CC14+CC16+$U$11*CC15</f>
        <v>468</v>
      </c>
      <c r="CD17" s="169">
        <f t="shared" ref="CD17" si="42">CD14+CD16+$U$11*CD15</f>
        <v>477</v>
      </c>
      <c r="CE17" s="169">
        <f t="shared" ref="CE17" si="43">CE14+CE16+$U$11*CE15</f>
        <v>543</v>
      </c>
      <c r="CF17" s="169">
        <f t="shared" ref="CF17" si="44">CF14+CF16+$U$11*CF15</f>
        <v>606</v>
      </c>
      <c r="CG17" s="169">
        <f t="shared" ref="CG17" si="45">CG14+CG16+$U$11*CG15</f>
        <v>739</v>
      </c>
      <c r="CH17" s="169">
        <v>754</v>
      </c>
      <c r="CI17" s="169">
        <v>706</v>
      </c>
      <c r="CJ17" s="169">
        <v>761.5</v>
      </c>
      <c r="CK17" s="169">
        <f t="shared" ref="CK17:CL17" si="46">CK14+CK16+$U$11*CK15</f>
        <v>743.5</v>
      </c>
      <c r="CL17" s="382">
        <f t="shared" si="46"/>
        <v>658</v>
      </c>
      <c r="CM17" s="382">
        <f t="shared" ref="CM17" si="47">CM14+CM16+$U$11*CM15</f>
        <v>624.5</v>
      </c>
    </row>
    <row r="18" spans="2:93">
      <c r="G18" s="310"/>
      <c r="H18" s="310"/>
      <c r="I18" s="310"/>
      <c r="J18" s="310"/>
      <c r="K18" s="310"/>
      <c r="L18" s="551"/>
      <c r="M18" s="551"/>
      <c r="N18" s="551"/>
      <c r="O18" s="551"/>
      <c r="P18" s="551"/>
      <c r="Q18" s="551"/>
      <c r="R18" s="561"/>
      <c r="S18" s="93"/>
      <c r="T18" s="310"/>
      <c r="U18" s="310"/>
      <c r="V18" s="310"/>
      <c r="AF18" s="240"/>
      <c r="AK18" s="262"/>
      <c r="AL18" s="262"/>
      <c r="BE18" s="372"/>
      <c r="BQ18" s="262"/>
      <c r="BR18" s="262"/>
      <c r="BS18" s="262"/>
      <c r="BW18" s="371"/>
      <c r="BX18" s="313"/>
      <c r="BY18" s="313"/>
      <c r="BZ18" s="313"/>
      <c r="CA18" s="313"/>
      <c r="CB18" s="313"/>
      <c r="CC18" s="313"/>
      <c r="CD18" s="313"/>
      <c r="CE18" s="313"/>
      <c r="CF18" s="313"/>
      <c r="CG18" s="313"/>
      <c r="CH18" s="313"/>
      <c r="CI18" s="313"/>
      <c r="CJ18" s="262"/>
      <c r="CK18" s="262"/>
    </row>
    <row r="19" spans="2:93">
      <c r="B19" s="124" t="s">
        <v>1</v>
      </c>
      <c r="C19" s="124" t="s">
        <v>124</v>
      </c>
      <c r="D19" s="124" t="s">
        <v>123</v>
      </c>
      <c r="E19" s="124" t="s">
        <v>122</v>
      </c>
      <c r="F19" s="124" t="s">
        <v>49</v>
      </c>
      <c r="G19" s="124" t="s">
        <v>48</v>
      </c>
      <c r="H19" s="124" t="s">
        <v>47</v>
      </c>
      <c r="I19" s="124" t="s">
        <v>46</v>
      </c>
      <c r="J19" s="124" t="s">
        <v>45</v>
      </c>
      <c r="K19" s="124" t="s">
        <v>44</v>
      </c>
      <c r="L19" s="124" t="s">
        <v>43</v>
      </c>
      <c r="M19" s="124" t="s">
        <v>96</v>
      </c>
      <c r="N19" s="124" t="s">
        <v>69</v>
      </c>
      <c r="O19" s="124" t="s">
        <v>77</v>
      </c>
      <c r="P19" s="124" t="s">
        <v>149</v>
      </c>
      <c r="Q19" s="124" t="str">
        <f>Q3</f>
        <v>2018-19</v>
      </c>
      <c r="R19" s="126"/>
      <c r="S19" s="87" t="s">
        <v>112</v>
      </c>
      <c r="T19" s="126"/>
      <c r="U19" s="310"/>
      <c r="V19" s="310"/>
      <c r="W19" s="124" t="s">
        <v>1</v>
      </c>
      <c r="X19" s="124" t="s">
        <v>124</v>
      </c>
      <c r="Y19" s="124" t="s">
        <v>123</v>
      </c>
      <c r="Z19" s="124" t="s">
        <v>122</v>
      </c>
      <c r="AA19" s="124" t="s">
        <v>49</v>
      </c>
      <c r="AB19" s="124" t="s">
        <v>48</v>
      </c>
      <c r="AC19" s="124" t="s">
        <v>47</v>
      </c>
      <c r="AD19" s="124" t="s">
        <v>46</v>
      </c>
      <c r="AE19" s="124" t="s">
        <v>45</v>
      </c>
      <c r="AF19" s="166" t="s">
        <v>44</v>
      </c>
      <c r="AG19" s="124" t="s">
        <v>43</v>
      </c>
      <c r="AH19" s="124" t="s">
        <v>96</v>
      </c>
      <c r="AI19" s="124" t="s">
        <v>69</v>
      </c>
      <c r="AJ19" s="124" t="str">
        <f>AJ3</f>
        <v>2016-17</v>
      </c>
      <c r="AK19" s="124" t="str">
        <f>AK3</f>
        <v>2017-18</v>
      </c>
      <c r="AL19" s="124" t="str">
        <f>AL3</f>
        <v>2018-19</v>
      </c>
      <c r="AN19" s="124" t="s">
        <v>1</v>
      </c>
      <c r="AO19" s="124" t="s">
        <v>124</v>
      </c>
      <c r="AP19" s="124" t="s">
        <v>123</v>
      </c>
      <c r="AQ19" s="124" t="s">
        <v>122</v>
      </c>
      <c r="AR19" s="124" t="s">
        <v>49</v>
      </c>
      <c r="AS19" s="124" t="s">
        <v>48</v>
      </c>
      <c r="AT19" s="124" t="s">
        <v>47</v>
      </c>
      <c r="AU19" s="124" t="s">
        <v>46</v>
      </c>
      <c r="AV19" s="124" t="s">
        <v>45</v>
      </c>
      <c r="AW19" s="124" t="s">
        <v>44</v>
      </c>
      <c r="AX19" s="124" t="s">
        <v>43</v>
      </c>
      <c r="AY19" s="124" t="s">
        <v>96</v>
      </c>
      <c r="AZ19" s="126" t="s">
        <v>69</v>
      </c>
      <c r="BA19" s="126" t="s">
        <v>77</v>
      </c>
      <c r="BB19" s="126" t="s">
        <v>149</v>
      </c>
      <c r="BC19" s="126" t="str">
        <f>BC3</f>
        <v>2018-19</v>
      </c>
      <c r="BE19" s="184"/>
      <c r="BF19" s="124" t="s">
        <v>1</v>
      </c>
      <c r="BG19" s="124" t="s">
        <v>124</v>
      </c>
      <c r="BH19" s="124" t="s">
        <v>123</v>
      </c>
      <c r="BI19" s="124" t="s">
        <v>122</v>
      </c>
      <c r="BJ19" s="124" t="s">
        <v>49</v>
      </c>
      <c r="BK19" s="124" t="s">
        <v>48</v>
      </c>
      <c r="BL19" s="124" t="s">
        <v>47</v>
      </c>
      <c r="BM19" s="124" t="s">
        <v>46</v>
      </c>
      <c r="BN19" s="124" t="s">
        <v>45</v>
      </c>
      <c r="BO19" s="124" t="s">
        <v>44</v>
      </c>
      <c r="BP19" s="124" t="s">
        <v>43</v>
      </c>
      <c r="BQ19" s="124" t="s">
        <v>96</v>
      </c>
      <c r="BR19" s="126" t="s">
        <v>69</v>
      </c>
      <c r="BS19" s="126" t="s">
        <v>77</v>
      </c>
      <c r="BT19" s="126" t="s">
        <v>149</v>
      </c>
      <c r="BU19" s="126" t="str">
        <f>BU3</f>
        <v>2018-19</v>
      </c>
      <c r="BW19" s="371"/>
      <c r="BX19" s="124" t="s">
        <v>1</v>
      </c>
      <c r="BY19" s="124" t="s">
        <v>124</v>
      </c>
      <c r="BZ19" s="124" t="s">
        <v>123</v>
      </c>
      <c r="CA19" s="124" t="s">
        <v>122</v>
      </c>
      <c r="CB19" s="124" t="s">
        <v>49</v>
      </c>
      <c r="CC19" s="124" t="s">
        <v>48</v>
      </c>
      <c r="CD19" s="124" t="s">
        <v>47</v>
      </c>
      <c r="CE19" s="124" t="s">
        <v>46</v>
      </c>
      <c r="CF19" s="124" t="s">
        <v>45</v>
      </c>
      <c r="CG19" s="124" t="s">
        <v>44</v>
      </c>
      <c r="CH19" s="124" t="s">
        <v>43</v>
      </c>
      <c r="CI19" s="124" t="s">
        <v>96</v>
      </c>
      <c r="CJ19" s="124" t="s">
        <v>69</v>
      </c>
      <c r="CK19" s="124" t="s">
        <v>77</v>
      </c>
      <c r="CL19" s="124" t="s">
        <v>149</v>
      </c>
      <c r="CM19" s="124" t="str">
        <f>CM3</f>
        <v>2018-19</v>
      </c>
    </row>
    <row r="20" spans="2:93">
      <c r="B20" s="162" t="s">
        <v>72</v>
      </c>
      <c r="C20" s="131">
        <f t="shared" ref="C20:Q22" si="48">X20+BG20*$U$6+BG27*$U$8</f>
        <v>2346.1999999999998</v>
      </c>
      <c r="D20" s="131">
        <f t="shared" si="48"/>
        <v>2389.1999999999998</v>
      </c>
      <c r="E20" s="131">
        <f t="shared" si="48"/>
        <v>2546</v>
      </c>
      <c r="F20" s="131">
        <f t="shared" si="48"/>
        <v>2329.4</v>
      </c>
      <c r="G20" s="131">
        <f t="shared" si="48"/>
        <v>2505.1999999999998</v>
      </c>
      <c r="H20" s="131">
        <f t="shared" si="48"/>
        <v>2584.1999999999998</v>
      </c>
      <c r="I20" s="131">
        <f t="shared" si="48"/>
        <v>2338.1999999999998</v>
      </c>
      <c r="J20" s="131">
        <f t="shared" si="48"/>
        <v>2311.8000000000002</v>
      </c>
      <c r="K20" s="131">
        <f t="shared" si="48"/>
        <v>2255</v>
      </c>
      <c r="L20" s="131">
        <f t="shared" si="48"/>
        <v>2195.6</v>
      </c>
      <c r="M20" s="131">
        <f t="shared" si="48"/>
        <v>2287.6</v>
      </c>
      <c r="N20" s="131">
        <f t="shared" si="48"/>
        <v>2099.4</v>
      </c>
      <c r="O20" s="131">
        <f t="shared" si="48"/>
        <v>2235</v>
      </c>
      <c r="P20" s="131">
        <f t="shared" si="48"/>
        <v>2364.8000000000002</v>
      </c>
      <c r="Q20" s="131">
        <f t="shared" si="48"/>
        <v>2467.6</v>
      </c>
      <c r="R20" s="163"/>
      <c r="S20" s="177">
        <v>136.71619265227264</v>
      </c>
      <c r="T20" s="131"/>
      <c r="U20" s="310"/>
      <c r="V20" s="310"/>
      <c r="W20" s="162" t="s">
        <v>72</v>
      </c>
      <c r="X20" s="131">
        <v>1475</v>
      </c>
      <c r="Y20" s="131">
        <v>1527</v>
      </c>
      <c r="Z20" s="131">
        <v>1621</v>
      </c>
      <c r="AA20" s="131">
        <v>1463</v>
      </c>
      <c r="AB20" s="131">
        <v>1590</v>
      </c>
      <c r="AC20" s="131">
        <v>1636</v>
      </c>
      <c r="AD20" s="131">
        <v>1482</v>
      </c>
      <c r="AE20" s="131">
        <v>1480</v>
      </c>
      <c r="AF20" s="413">
        <v>1453</v>
      </c>
      <c r="AG20" s="131">
        <v>1422</v>
      </c>
      <c r="AH20" s="131">
        <v>1495</v>
      </c>
      <c r="AI20" s="131">
        <v>1361</v>
      </c>
      <c r="AJ20" s="131">
        <v>1474</v>
      </c>
      <c r="AK20" s="131">
        <v>1584</v>
      </c>
      <c r="AL20" s="131">
        <v>1670</v>
      </c>
      <c r="AN20" s="162" t="s">
        <v>130</v>
      </c>
      <c r="AO20" s="161">
        <v>128</v>
      </c>
      <c r="AP20" s="161">
        <v>138</v>
      </c>
      <c r="AQ20" s="161">
        <v>131</v>
      </c>
      <c r="AR20" s="161">
        <v>109</v>
      </c>
      <c r="AS20" s="161">
        <v>158</v>
      </c>
      <c r="AT20" s="161">
        <v>134</v>
      </c>
      <c r="AU20" s="161">
        <v>225</v>
      </c>
      <c r="AV20" s="161">
        <v>241</v>
      </c>
      <c r="AW20" s="161">
        <v>312</v>
      </c>
      <c r="AX20" s="161">
        <v>256</v>
      </c>
      <c r="AY20" s="131">
        <v>298</v>
      </c>
      <c r="AZ20" s="130">
        <v>316</v>
      </c>
      <c r="BA20" s="130">
        <v>322</v>
      </c>
      <c r="BB20" s="130">
        <v>380</v>
      </c>
      <c r="BC20" s="130">
        <v>406</v>
      </c>
      <c r="BE20" s="502" t="s">
        <v>99</v>
      </c>
      <c r="BF20" s="162" t="s">
        <v>72</v>
      </c>
      <c r="BG20" s="131">
        <v>804</v>
      </c>
      <c r="BH20" s="132">
        <v>784</v>
      </c>
      <c r="BI20" s="132">
        <v>825</v>
      </c>
      <c r="BJ20" s="131">
        <v>773</v>
      </c>
      <c r="BK20" s="132">
        <v>814</v>
      </c>
      <c r="BL20" s="132">
        <v>879</v>
      </c>
      <c r="BM20" s="132">
        <v>804</v>
      </c>
      <c r="BN20" s="130">
        <v>746</v>
      </c>
      <c r="BO20" s="130">
        <v>800</v>
      </c>
      <c r="BP20" s="130">
        <v>747</v>
      </c>
      <c r="BQ20" s="130">
        <v>792</v>
      </c>
      <c r="BR20" s="130">
        <v>748</v>
      </c>
      <c r="BS20" s="130">
        <v>785</v>
      </c>
      <c r="BT20" s="130">
        <v>866</v>
      </c>
      <c r="BU20" s="130">
        <v>882</v>
      </c>
      <c r="BW20" s="515" t="s">
        <v>51</v>
      </c>
      <c r="BX20" s="164" t="s">
        <v>72</v>
      </c>
      <c r="BY20" s="130">
        <v>347</v>
      </c>
      <c r="BZ20" s="154">
        <v>332</v>
      </c>
      <c r="CA20" s="154">
        <v>371</v>
      </c>
      <c r="CB20" s="130">
        <v>337</v>
      </c>
      <c r="CC20" s="154">
        <v>351</v>
      </c>
      <c r="CD20" s="154">
        <v>349</v>
      </c>
      <c r="CE20" s="154">
        <v>297</v>
      </c>
      <c r="CF20" s="130">
        <v>277</v>
      </c>
      <c r="CG20" s="130">
        <v>237</v>
      </c>
      <c r="CH20" s="130">
        <v>236</v>
      </c>
      <c r="CI20" s="131">
        <v>210</v>
      </c>
      <c r="CJ20" s="131">
        <v>201</v>
      </c>
      <c r="CK20" s="131">
        <v>185</v>
      </c>
      <c r="CL20" s="130">
        <v>140</v>
      </c>
      <c r="CM20" s="130">
        <v>141</v>
      </c>
    </row>
    <row r="21" spans="2:93">
      <c r="B21" s="162" t="s">
        <v>73</v>
      </c>
      <c r="C21" s="131">
        <f t="shared" si="48"/>
        <v>1804.8</v>
      </c>
      <c r="D21" s="131">
        <f t="shared" si="48"/>
        <v>1931.2</v>
      </c>
      <c r="E21" s="131">
        <f t="shared" si="48"/>
        <v>2134.8000000000002</v>
      </c>
      <c r="F21" s="131">
        <f t="shared" si="48"/>
        <v>2027.6</v>
      </c>
      <c r="G21" s="131">
        <f t="shared" si="48"/>
        <v>2181.8000000000002</v>
      </c>
      <c r="H21" s="131">
        <f t="shared" si="48"/>
        <v>2218.6</v>
      </c>
      <c r="I21" s="131">
        <f t="shared" si="48"/>
        <v>2053.6</v>
      </c>
      <c r="J21" s="131">
        <f t="shared" si="48"/>
        <v>2197.8000000000002</v>
      </c>
      <c r="K21" s="131">
        <f t="shared" si="48"/>
        <v>2323</v>
      </c>
      <c r="L21" s="131">
        <f t="shared" si="48"/>
        <v>2285.8000000000002</v>
      </c>
      <c r="M21" s="131">
        <f t="shared" si="48"/>
        <v>2117.4</v>
      </c>
      <c r="N21" s="131">
        <f t="shared" si="48"/>
        <v>2372.4</v>
      </c>
      <c r="O21" s="131">
        <f t="shared" si="48"/>
        <v>2072.1999999999998</v>
      </c>
      <c r="P21" s="131">
        <f t="shared" si="48"/>
        <v>2207.4</v>
      </c>
      <c r="Q21" s="131">
        <f t="shared" si="48"/>
        <v>2189</v>
      </c>
      <c r="R21" s="163"/>
      <c r="S21" s="177">
        <v>156.661005571478</v>
      </c>
      <c r="T21" s="131"/>
      <c r="U21" s="310"/>
      <c r="V21" s="310"/>
      <c r="W21" s="162" t="s">
        <v>73</v>
      </c>
      <c r="X21" s="131">
        <v>1112</v>
      </c>
      <c r="Y21" s="131">
        <v>1211</v>
      </c>
      <c r="Z21" s="131">
        <v>1335</v>
      </c>
      <c r="AA21" s="131">
        <v>1279</v>
      </c>
      <c r="AB21" s="131">
        <v>1354</v>
      </c>
      <c r="AC21" s="131">
        <v>1385</v>
      </c>
      <c r="AD21" s="131">
        <v>1273</v>
      </c>
      <c r="AE21" s="131">
        <v>1358</v>
      </c>
      <c r="AF21" s="413">
        <v>1463</v>
      </c>
      <c r="AG21" s="131">
        <v>1432</v>
      </c>
      <c r="AH21" s="131">
        <v>1349</v>
      </c>
      <c r="AI21" s="131">
        <v>1493</v>
      </c>
      <c r="AJ21" s="131">
        <v>1305</v>
      </c>
      <c r="AK21" s="131">
        <v>1422</v>
      </c>
      <c r="AL21" s="131">
        <v>1459</v>
      </c>
      <c r="AN21" s="129" t="s">
        <v>150</v>
      </c>
      <c r="AO21" s="131">
        <v>0</v>
      </c>
      <c r="AP21" s="132">
        <v>0</v>
      </c>
      <c r="AQ21" s="132">
        <v>0</v>
      </c>
      <c r="AR21" s="131">
        <v>0</v>
      </c>
      <c r="AS21" s="132">
        <v>0</v>
      </c>
      <c r="AT21" s="132">
        <v>0</v>
      </c>
      <c r="AU21" s="132">
        <v>0</v>
      </c>
      <c r="AV21" s="132">
        <v>0</v>
      </c>
      <c r="AW21" s="131">
        <v>0</v>
      </c>
      <c r="AX21" s="132">
        <v>0</v>
      </c>
      <c r="AY21" s="131">
        <v>0</v>
      </c>
      <c r="AZ21" s="131">
        <v>33</v>
      </c>
      <c r="BA21" s="131">
        <v>25</v>
      </c>
      <c r="BB21" s="131">
        <v>30</v>
      </c>
      <c r="BC21" s="131">
        <v>40</v>
      </c>
      <c r="BE21" s="500"/>
      <c r="BF21" s="162" t="s">
        <v>73</v>
      </c>
      <c r="BG21" s="131">
        <v>541</v>
      </c>
      <c r="BH21" s="132">
        <v>569</v>
      </c>
      <c r="BI21" s="132">
        <v>631</v>
      </c>
      <c r="BJ21" s="131">
        <v>597</v>
      </c>
      <c r="BK21" s="132">
        <v>686</v>
      </c>
      <c r="BL21" s="132">
        <v>647</v>
      </c>
      <c r="BM21" s="132">
        <v>637</v>
      </c>
      <c r="BN21" s="131">
        <v>676</v>
      </c>
      <c r="BO21" s="131">
        <v>700</v>
      </c>
      <c r="BP21" s="131">
        <v>746</v>
      </c>
      <c r="BQ21" s="131">
        <v>673</v>
      </c>
      <c r="BR21" s="131">
        <v>793</v>
      </c>
      <c r="BS21" s="131">
        <v>689</v>
      </c>
      <c r="BT21" s="131">
        <v>743</v>
      </c>
      <c r="BU21" s="131">
        <v>730</v>
      </c>
      <c r="BW21" s="516"/>
      <c r="BX21" s="162" t="s">
        <v>73</v>
      </c>
      <c r="BY21" s="131">
        <v>423</v>
      </c>
      <c r="BZ21" s="132">
        <v>407</v>
      </c>
      <c r="CA21" s="132">
        <v>446</v>
      </c>
      <c r="CB21" s="131">
        <v>375</v>
      </c>
      <c r="CC21" s="132">
        <v>397</v>
      </c>
      <c r="CD21" s="132">
        <v>436</v>
      </c>
      <c r="CE21" s="132">
        <v>382</v>
      </c>
      <c r="CF21" s="131">
        <v>390</v>
      </c>
      <c r="CG21" s="131">
        <v>404</v>
      </c>
      <c r="CH21" s="131">
        <v>348</v>
      </c>
      <c r="CI21" s="131">
        <v>306</v>
      </c>
      <c r="CJ21" s="131">
        <v>319</v>
      </c>
      <c r="CK21" s="131">
        <v>315</v>
      </c>
      <c r="CL21" s="131">
        <v>271</v>
      </c>
      <c r="CM21" s="131">
        <v>226</v>
      </c>
    </row>
    <row r="22" spans="2:93">
      <c r="B22" s="162" t="s">
        <v>74</v>
      </c>
      <c r="C22" s="131">
        <f t="shared" si="48"/>
        <v>1490.8</v>
      </c>
      <c r="D22" s="131">
        <f t="shared" si="48"/>
        <v>1722.8</v>
      </c>
      <c r="E22" s="131">
        <f t="shared" si="48"/>
        <v>1974.6</v>
      </c>
      <c r="F22" s="131">
        <f t="shared" si="48"/>
        <v>1873.2</v>
      </c>
      <c r="G22" s="131">
        <f t="shared" si="48"/>
        <v>2163.6</v>
      </c>
      <c r="H22" s="131">
        <f t="shared" si="48"/>
        <v>2131.6</v>
      </c>
      <c r="I22" s="131">
        <f t="shared" si="48"/>
        <v>2096</v>
      </c>
      <c r="J22" s="131">
        <f t="shared" si="48"/>
        <v>2209.8000000000002</v>
      </c>
      <c r="K22" s="131">
        <f t="shared" si="48"/>
        <v>2463.4</v>
      </c>
      <c r="L22" s="131">
        <f t="shared" si="48"/>
        <v>2427.1999999999998</v>
      </c>
      <c r="M22" s="131">
        <f t="shared" si="48"/>
        <v>2504.4</v>
      </c>
      <c r="N22" s="131">
        <f t="shared" si="48"/>
        <v>2278.8000000000002</v>
      </c>
      <c r="O22" s="131">
        <f t="shared" si="48"/>
        <v>2601.8000000000002</v>
      </c>
      <c r="P22" s="131">
        <f t="shared" si="48"/>
        <v>2195.8000000000002</v>
      </c>
      <c r="Q22" s="131">
        <f t="shared" si="48"/>
        <v>2392.1999999999998</v>
      </c>
      <c r="R22" s="163"/>
      <c r="S22" s="177">
        <v>298.15366955089883</v>
      </c>
      <c r="T22" s="131"/>
      <c r="U22" s="310"/>
      <c r="V22" s="310"/>
      <c r="W22" s="162" t="s">
        <v>74</v>
      </c>
      <c r="X22" s="131">
        <v>931</v>
      </c>
      <c r="Y22" s="131">
        <v>1069</v>
      </c>
      <c r="Z22" s="131">
        <v>1221</v>
      </c>
      <c r="AA22" s="131">
        <v>1179</v>
      </c>
      <c r="AB22" s="131">
        <v>1339</v>
      </c>
      <c r="AC22" s="131">
        <v>1305</v>
      </c>
      <c r="AD22" s="131">
        <v>1292</v>
      </c>
      <c r="AE22" s="131">
        <v>1357</v>
      </c>
      <c r="AF22" s="413">
        <v>1504</v>
      </c>
      <c r="AG22" s="131">
        <v>1477</v>
      </c>
      <c r="AH22" s="131">
        <v>1539</v>
      </c>
      <c r="AI22" s="131">
        <v>1396</v>
      </c>
      <c r="AJ22" s="131">
        <v>1593</v>
      </c>
      <c r="AK22" s="131">
        <v>1363</v>
      </c>
      <c r="AL22" s="131">
        <v>1523</v>
      </c>
      <c r="AN22" s="162" t="s">
        <v>71</v>
      </c>
      <c r="AO22" s="131">
        <v>914</v>
      </c>
      <c r="AP22" s="131">
        <v>1004</v>
      </c>
      <c r="AQ22" s="131">
        <v>1058</v>
      </c>
      <c r="AR22" s="131">
        <v>1159</v>
      </c>
      <c r="AS22" s="131">
        <v>1161</v>
      </c>
      <c r="AT22" s="131">
        <v>1157</v>
      </c>
      <c r="AU22" s="131">
        <v>1243</v>
      </c>
      <c r="AV22" s="131">
        <v>1312</v>
      </c>
      <c r="AW22" s="131">
        <v>1413</v>
      </c>
      <c r="AX22" s="131">
        <v>1548</v>
      </c>
      <c r="AY22" s="131">
        <v>1469</v>
      </c>
      <c r="AZ22" s="131">
        <v>1557</v>
      </c>
      <c r="BA22" s="131">
        <v>1564</v>
      </c>
      <c r="BB22" s="131">
        <v>1613</v>
      </c>
      <c r="BC22" s="131">
        <v>1515</v>
      </c>
      <c r="BE22" s="500"/>
      <c r="BF22" s="162" t="s">
        <v>74</v>
      </c>
      <c r="BG22" s="131">
        <v>421</v>
      </c>
      <c r="BH22" s="132">
        <v>456</v>
      </c>
      <c r="BI22" s="132">
        <v>517</v>
      </c>
      <c r="BJ22" s="131">
        <v>494</v>
      </c>
      <c r="BK22" s="132">
        <v>592</v>
      </c>
      <c r="BL22" s="132">
        <v>577</v>
      </c>
      <c r="BM22" s="132">
        <v>565</v>
      </c>
      <c r="BN22" s="131">
        <v>631</v>
      </c>
      <c r="BO22" s="131">
        <v>683</v>
      </c>
      <c r="BP22" s="131">
        <v>694</v>
      </c>
      <c r="BQ22" s="131">
        <v>728</v>
      </c>
      <c r="BR22" s="131">
        <v>661</v>
      </c>
      <c r="BS22" s="131">
        <v>761</v>
      </c>
      <c r="BT22" s="131">
        <v>646</v>
      </c>
      <c r="BU22" s="131">
        <v>754</v>
      </c>
      <c r="BW22" s="516"/>
      <c r="BX22" s="162" t="s">
        <v>74</v>
      </c>
      <c r="BY22" s="131">
        <v>399</v>
      </c>
      <c r="BZ22" s="132">
        <v>484</v>
      </c>
      <c r="CA22" s="132">
        <v>528</v>
      </c>
      <c r="CB22" s="131">
        <v>444</v>
      </c>
      <c r="CC22" s="132">
        <v>545</v>
      </c>
      <c r="CD22" s="132">
        <v>519</v>
      </c>
      <c r="CE22" s="132">
        <v>509</v>
      </c>
      <c r="CF22" s="131">
        <v>516</v>
      </c>
      <c r="CG22" s="131">
        <v>578</v>
      </c>
      <c r="CH22" s="131">
        <v>546</v>
      </c>
      <c r="CI22" s="131">
        <v>533</v>
      </c>
      <c r="CJ22" s="131">
        <v>469</v>
      </c>
      <c r="CK22" s="131">
        <v>517</v>
      </c>
      <c r="CL22" s="131">
        <v>432</v>
      </c>
      <c r="CM22" s="131">
        <v>383</v>
      </c>
    </row>
    <row r="23" spans="2:93">
      <c r="B23" s="162" t="s">
        <v>10</v>
      </c>
      <c r="C23" s="131">
        <f t="shared" ref="C23:Q23" si="49">X23+BG26*$U$6+BG33*$U$8</f>
        <v>1696.4</v>
      </c>
      <c r="D23" s="131">
        <f t="shared" si="49"/>
        <v>1865.4</v>
      </c>
      <c r="E23" s="131">
        <f t="shared" si="49"/>
        <v>1989.8</v>
      </c>
      <c r="F23" s="131">
        <f t="shared" si="49"/>
        <v>2097.6</v>
      </c>
      <c r="G23" s="131">
        <f t="shared" si="49"/>
        <v>2186</v>
      </c>
      <c r="H23" s="131">
        <f t="shared" si="49"/>
        <v>2142.4</v>
      </c>
      <c r="I23" s="131">
        <f t="shared" si="49"/>
        <v>2487.8000000000002</v>
      </c>
      <c r="J23" s="131">
        <f t="shared" si="49"/>
        <v>2607.1999999999998</v>
      </c>
      <c r="K23" s="131">
        <f t="shared" si="49"/>
        <v>2941.2</v>
      </c>
      <c r="L23" s="131">
        <f t="shared" si="49"/>
        <v>3059</v>
      </c>
      <c r="M23" s="131">
        <f t="shared" si="49"/>
        <v>2989.4</v>
      </c>
      <c r="N23" s="131">
        <f t="shared" si="49"/>
        <v>3203.3</v>
      </c>
      <c r="O23" s="131">
        <f t="shared" si="49"/>
        <v>3178.8</v>
      </c>
      <c r="P23" s="131">
        <f t="shared" si="49"/>
        <v>3354.5</v>
      </c>
      <c r="Q23" s="131">
        <f t="shared" si="49"/>
        <v>3232.8</v>
      </c>
      <c r="R23" s="131"/>
      <c r="S23" s="177">
        <v>451.87679736848605</v>
      </c>
      <c r="T23" s="131"/>
      <c r="U23" s="310"/>
      <c r="V23" s="310"/>
      <c r="W23" s="162" t="s">
        <v>10</v>
      </c>
      <c r="X23" s="131">
        <v>1042</v>
      </c>
      <c r="Y23" s="131">
        <v>1142</v>
      </c>
      <c r="Z23" s="131">
        <v>1189</v>
      </c>
      <c r="AA23" s="131">
        <v>1268</v>
      </c>
      <c r="AB23" s="131">
        <v>1319</v>
      </c>
      <c r="AC23" s="131">
        <v>1291</v>
      </c>
      <c r="AD23" s="131">
        <v>1468</v>
      </c>
      <c r="AE23" s="131">
        <v>1553</v>
      </c>
      <c r="AF23" s="413">
        <f>AW20+AW22+$U$11*AW21</f>
        <v>1725</v>
      </c>
      <c r="AG23" s="131">
        <f t="shared" ref="AG23" si="50">AX20+AX22+$U$11*AX21</f>
        <v>1804</v>
      </c>
      <c r="AH23" s="131">
        <v>1767</v>
      </c>
      <c r="AI23" s="131">
        <v>1889.5</v>
      </c>
      <c r="AJ23" s="131">
        <f t="shared" ref="AJ23:AL23" si="51">BA20+BA22+$U$11*BA21</f>
        <v>1898.5</v>
      </c>
      <c r="AK23" s="131">
        <f t="shared" si="51"/>
        <v>2008</v>
      </c>
      <c r="AL23" s="131">
        <f t="shared" si="51"/>
        <v>1941</v>
      </c>
      <c r="AN23" s="162" t="s">
        <v>131</v>
      </c>
      <c r="AO23" s="131">
        <v>123</v>
      </c>
      <c r="AP23" s="131">
        <v>219</v>
      </c>
      <c r="AQ23" s="131">
        <v>215</v>
      </c>
      <c r="AR23" s="131">
        <v>214</v>
      </c>
      <c r="AS23" s="131">
        <v>250</v>
      </c>
      <c r="AT23" s="131">
        <v>267</v>
      </c>
      <c r="AU23" s="131">
        <v>289</v>
      </c>
      <c r="AV23" s="131">
        <v>320</v>
      </c>
      <c r="AW23" s="131">
        <v>294</v>
      </c>
      <c r="AX23" s="131">
        <v>310</v>
      </c>
      <c r="AY23" s="131">
        <v>300</v>
      </c>
      <c r="AZ23" s="131">
        <v>313</v>
      </c>
      <c r="BA23" s="131">
        <v>372</v>
      </c>
      <c r="BB23" s="131">
        <v>300</v>
      </c>
      <c r="BC23" s="131">
        <v>402</v>
      </c>
      <c r="BE23" s="500"/>
      <c r="BF23" s="162" t="s">
        <v>36</v>
      </c>
      <c r="BG23" s="131">
        <v>72</v>
      </c>
      <c r="BH23" s="132">
        <v>88</v>
      </c>
      <c r="BI23" s="132">
        <v>71</v>
      </c>
      <c r="BJ23" s="131">
        <v>53</v>
      </c>
      <c r="BK23" s="132">
        <v>78</v>
      </c>
      <c r="BL23" s="132">
        <v>71</v>
      </c>
      <c r="BM23" s="132">
        <v>109</v>
      </c>
      <c r="BN23" s="132">
        <v>110</v>
      </c>
      <c r="BO23" s="131">
        <v>151</v>
      </c>
      <c r="BP23" s="131">
        <v>122</v>
      </c>
      <c r="BQ23" s="132">
        <v>133</v>
      </c>
      <c r="BR23" s="132">
        <v>143</v>
      </c>
      <c r="BS23" s="132">
        <v>149</v>
      </c>
      <c r="BT23" s="132">
        <v>171</v>
      </c>
      <c r="BU23" s="132">
        <v>185</v>
      </c>
      <c r="BW23" s="516"/>
      <c r="BX23" s="162" t="s">
        <v>36</v>
      </c>
      <c r="BY23" s="131">
        <v>100</v>
      </c>
      <c r="BZ23" s="132">
        <v>124</v>
      </c>
      <c r="CA23" s="132">
        <v>105</v>
      </c>
      <c r="CB23" s="131">
        <v>89</v>
      </c>
      <c r="CC23" s="132">
        <v>131</v>
      </c>
      <c r="CD23" s="132">
        <v>110</v>
      </c>
      <c r="CE23" s="132">
        <v>181</v>
      </c>
      <c r="CF23" s="132">
        <v>182</v>
      </c>
      <c r="CG23" s="131">
        <v>226</v>
      </c>
      <c r="CH23" s="131">
        <v>163</v>
      </c>
      <c r="CI23" s="132">
        <v>188</v>
      </c>
      <c r="CJ23" s="132">
        <v>174</v>
      </c>
      <c r="CK23" s="132">
        <v>167</v>
      </c>
      <c r="CL23" s="132">
        <v>173</v>
      </c>
      <c r="CM23" s="132">
        <v>145</v>
      </c>
      <c r="CO23" s="310" t="s">
        <v>14</v>
      </c>
    </row>
    <row r="24" spans="2:93" ht="18" customHeight="1">
      <c r="B24" s="162" t="s">
        <v>11</v>
      </c>
      <c r="C24" s="131">
        <f t="shared" ref="C24:C25" si="52">X24</f>
        <v>136</v>
      </c>
      <c r="D24" s="131">
        <f t="shared" ref="D24:D25" si="53">Y24</f>
        <v>235</v>
      </c>
      <c r="E24" s="131">
        <f t="shared" ref="E24:E25" si="54">Z24</f>
        <v>225</v>
      </c>
      <c r="F24" s="131">
        <f>AA24</f>
        <v>222</v>
      </c>
      <c r="G24" s="131">
        <f t="shared" ref="G24:G25" si="55">AB24</f>
        <v>254</v>
      </c>
      <c r="H24" s="131">
        <f t="shared" ref="H24:H25" si="56">AC24</f>
        <v>271</v>
      </c>
      <c r="I24" s="131">
        <f t="shared" ref="I24:I25" si="57">AD24</f>
        <v>296</v>
      </c>
      <c r="J24" s="131">
        <f t="shared" ref="J24:J25" si="58">AE24</f>
        <v>326</v>
      </c>
      <c r="K24" s="131">
        <f t="shared" ref="K24:K25" si="59">AF24</f>
        <v>304</v>
      </c>
      <c r="L24" s="131">
        <f t="shared" ref="L24:Q28" si="60">AG24</f>
        <v>316</v>
      </c>
      <c r="M24" s="131">
        <f t="shared" si="60"/>
        <v>313</v>
      </c>
      <c r="N24" s="131">
        <f t="shared" si="60"/>
        <v>322</v>
      </c>
      <c r="O24" s="131">
        <f t="shared" si="60"/>
        <v>384</v>
      </c>
      <c r="P24" s="131">
        <f t="shared" si="60"/>
        <v>313</v>
      </c>
      <c r="Q24" s="131">
        <f t="shared" si="60"/>
        <v>411</v>
      </c>
      <c r="R24" s="131"/>
      <c r="S24" s="177">
        <v>57.279529017306388</v>
      </c>
      <c r="T24" s="131"/>
      <c r="U24" s="310"/>
      <c r="V24" s="310"/>
      <c r="W24" s="162" t="s">
        <v>11</v>
      </c>
      <c r="X24" s="131">
        <v>136</v>
      </c>
      <c r="Y24" s="131">
        <v>235</v>
      </c>
      <c r="Z24" s="131">
        <v>225</v>
      </c>
      <c r="AA24" s="131">
        <v>222</v>
      </c>
      <c r="AB24" s="131">
        <v>254</v>
      </c>
      <c r="AC24" s="131">
        <v>271</v>
      </c>
      <c r="AD24" s="131">
        <v>296</v>
      </c>
      <c r="AE24" s="131">
        <v>326</v>
      </c>
      <c r="AF24" s="413">
        <f>AW23+AW24</f>
        <v>304</v>
      </c>
      <c r="AG24" s="131">
        <f>AX23+AX24</f>
        <v>316</v>
      </c>
      <c r="AH24" s="131">
        <v>313</v>
      </c>
      <c r="AI24" s="131">
        <v>322</v>
      </c>
      <c r="AJ24" s="131">
        <f t="shared" ref="AJ24:AL24" si="61">BA23+BA24</f>
        <v>384</v>
      </c>
      <c r="AK24" s="131">
        <f t="shared" si="61"/>
        <v>313</v>
      </c>
      <c r="AL24" s="131">
        <f t="shared" si="61"/>
        <v>411</v>
      </c>
      <c r="AN24" s="162" t="s">
        <v>132</v>
      </c>
      <c r="AO24" s="131">
        <v>13</v>
      </c>
      <c r="AP24" s="131">
        <v>16</v>
      </c>
      <c r="AQ24" s="131">
        <v>10</v>
      </c>
      <c r="AR24" s="131">
        <v>8</v>
      </c>
      <c r="AS24" s="131">
        <v>4</v>
      </c>
      <c r="AT24" s="131">
        <v>4</v>
      </c>
      <c r="AU24" s="131">
        <v>7</v>
      </c>
      <c r="AV24" s="131">
        <v>6</v>
      </c>
      <c r="AW24" s="131">
        <v>10</v>
      </c>
      <c r="AX24" s="131">
        <v>6</v>
      </c>
      <c r="AY24" s="131">
        <v>13</v>
      </c>
      <c r="AZ24" s="131">
        <v>9</v>
      </c>
      <c r="BA24" s="131">
        <v>12</v>
      </c>
      <c r="BB24" s="131">
        <v>13</v>
      </c>
      <c r="BC24" s="131">
        <v>9</v>
      </c>
      <c r="BE24" s="500"/>
      <c r="BF24" s="129" t="s">
        <v>150</v>
      </c>
      <c r="BG24" s="131">
        <v>0</v>
      </c>
      <c r="BH24" s="132">
        <v>0</v>
      </c>
      <c r="BI24" s="132">
        <v>0</v>
      </c>
      <c r="BJ24" s="131">
        <v>0</v>
      </c>
      <c r="BK24" s="132">
        <v>0</v>
      </c>
      <c r="BL24" s="132">
        <v>0</v>
      </c>
      <c r="BM24" s="132">
        <v>0</v>
      </c>
      <c r="BN24" s="132">
        <v>0</v>
      </c>
      <c r="BO24" s="131">
        <v>0</v>
      </c>
      <c r="BP24" s="132">
        <v>0</v>
      </c>
      <c r="BQ24" s="131">
        <v>0</v>
      </c>
      <c r="BR24" s="132">
        <v>13</v>
      </c>
      <c r="BS24" s="132">
        <v>13</v>
      </c>
      <c r="BT24" s="132">
        <v>16</v>
      </c>
      <c r="BU24" s="132">
        <v>16</v>
      </c>
      <c r="BW24" s="516"/>
      <c r="BX24" s="129" t="s">
        <v>150</v>
      </c>
      <c r="BY24" s="131">
        <v>0</v>
      </c>
      <c r="BZ24" s="132">
        <v>0</v>
      </c>
      <c r="CA24" s="132">
        <v>0</v>
      </c>
      <c r="CB24" s="131">
        <v>0</v>
      </c>
      <c r="CC24" s="132">
        <v>0</v>
      </c>
      <c r="CD24" s="132">
        <v>0</v>
      </c>
      <c r="CE24" s="132">
        <v>0</v>
      </c>
      <c r="CF24" s="132">
        <v>0</v>
      </c>
      <c r="CG24" s="131">
        <v>0</v>
      </c>
      <c r="CH24" s="132">
        <v>0</v>
      </c>
      <c r="CI24" s="131">
        <v>0</v>
      </c>
      <c r="CJ24" s="132">
        <v>13</v>
      </c>
      <c r="CK24" s="132">
        <v>9</v>
      </c>
      <c r="CL24" s="132">
        <v>8</v>
      </c>
      <c r="CM24" s="132">
        <v>17</v>
      </c>
    </row>
    <row r="25" spans="2:93">
      <c r="B25" s="162" t="s">
        <v>12</v>
      </c>
      <c r="C25" s="131">
        <f t="shared" si="52"/>
        <v>0</v>
      </c>
      <c r="D25" s="131">
        <f t="shared" si="53"/>
        <v>0</v>
      </c>
      <c r="E25" s="131">
        <f t="shared" si="54"/>
        <v>0</v>
      </c>
      <c r="F25" s="131">
        <f t="shared" ref="F25" si="62">AA25</f>
        <v>0</v>
      </c>
      <c r="G25" s="131">
        <f t="shared" si="55"/>
        <v>0</v>
      </c>
      <c r="H25" s="131">
        <f t="shared" si="56"/>
        <v>0</v>
      </c>
      <c r="I25" s="131">
        <f t="shared" si="57"/>
        <v>0</v>
      </c>
      <c r="J25" s="131">
        <f t="shared" si="58"/>
        <v>0</v>
      </c>
      <c r="K25" s="131">
        <f t="shared" si="59"/>
        <v>0</v>
      </c>
      <c r="L25" s="131">
        <f t="shared" si="60"/>
        <v>0</v>
      </c>
      <c r="M25" s="131">
        <f t="shared" si="60"/>
        <v>0</v>
      </c>
      <c r="N25" s="131">
        <f t="shared" si="60"/>
        <v>0</v>
      </c>
      <c r="O25" s="131">
        <f t="shared" si="60"/>
        <v>0</v>
      </c>
      <c r="P25" s="131">
        <f t="shared" si="60"/>
        <v>0</v>
      </c>
      <c r="Q25" s="131">
        <f t="shared" si="60"/>
        <v>0</v>
      </c>
      <c r="R25" s="131"/>
      <c r="S25" s="177"/>
      <c r="T25" s="131"/>
      <c r="U25" s="310"/>
      <c r="V25" s="310"/>
      <c r="W25" s="162" t="s">
        <v>12</v>
      </c>
      <c r="X25" s="131">
        <v>0</v>
      </c>
      <c r="Y25" s="131">
        <v>0</v>
      </c>
      <c r="Z25" s="131">
        <v>0</v>
      </c>
      <c r="AA25" s="131">
        <v>0</v>
      </c>
      <c r="AB25" s="131">
        <v>0</v>
      </c>
      <c r="AC25" s="131">
        <v>0</v>
      </c>
      <c r="AD25" s="131">
        <v>0</v>
      </c>
      <c r="AE25" s="131">
        <v>0</v>
      </c>
      <c r="AF25" s="413">
        <f>SUM(AW25:AW27)</f>
        <v>0</v>
      </c>
      <c r="AG25" s="131">
        <f>SUM(AX25:AX27)</f>
        <v>0</v>
      </c>
      <c r="AH25" s="131">
        <v>0</v>
      </c>
      <c r="AI25" s="131">
        <v>0</v>
      </c>
      <c r="AJ25" s="131">
        <f t="shared" ref="AJ25:AL25" si="63">SUM(BA25:BA27)</f>
        <v>0</v>
      </c>
      <c r="AK25" s="131">
        <f t="shared" si="63"/>
        <v>0</v>
      </c>
      <c r="AL25" s="131">
        <f t="shared" si="63"/>
        <v>0</v>
      </c>
      <c r="AN25" s="162" t="s">
        <v>133</v>
      </c>
      <c r="AO25" s="131">
        <v>0</v>
      </c>
      <c r="AP25" s="131">
        <v>0</v>
      </c>
      <c r="AQ25" s="131">
        <v>0</v>
      </c>
      <c r="AR25" s="131">
        <v>0</v>
      </c>
      <c r="AS25" s="131">
        <v>0</v>
      </c>
      <c r="AT25" s="131">
        <v>0</v>
      </c>
      <c r="AU25" s="131">
        <v>0</v>
      </c>
      <c r="AV25" s="131">
        <v>0</v>
      </c>
      <c r="AW25" s="131">
        <v>0</v>
      </c>
      <c r="AX25" s="131">
        <v>0</v>
      </c>
      <c r="AY25" s="131">
        <v>0</v>
      </c>
      <c r="AZ25" s="131">
        <v>0</v>
      </c>
      <c r="BA25" s="131">
        <v>0</v>
      </c>
      <c r="BB25" s="131">
        <v>0</v>
      </c>
      <c r="BC25" s="131">
        <v>0</v>
      </c>
      <c r="BE25" s="500"/>
      <c r="BF25" s="162" t="s">
        <v>71</v>
      </c>
      <c r="BG25" s="131">
        <v>401</v>
      </c>
      <c r="BH25" s="132">
        <v>425</v>
      </c>
      <c r="BI25" s="132">
        <v>480</v>
      </c>
      <c r="BJ25" s="131">
        <v>504</v>
      </c>
      <c r="BK25" s="132">
        <v>472</v>
      </c>
      <c r="BL25" s="132">
        <v>497</v>
      </c>
      <c r="BM25" s="132">
        <v>507</v>
      </c>
      <c r="BN25" s="132">
        <v>519</v>
      </c>
      <c r="BO25" s="131">
        <v>613</v>
      </c>
      <c r="BP25" s="131">
        <v>653</v>
      </c>
      <c r="BQ25" s="132">
        <v>620</v>
      </c>
      <c r="BR25" s="132">
        <v>734</v>
      </c>
      <c r="BS25" s="132">
        <v>688</v>
      </c>
      <c r="BT25" s="132">
        <v>741</v>
      </c>
      <c r="BU25" s="132">
        <v>693</v>
      </c>
      <c r="BW25" s="516"/>
      <c r="BX25" s="162" t="s">
        <v>71</v>
      </c>
      <c r="BY25" s="131">
        <v>514</v>
      </c>
      <c r="BZ25" s="132">
        <v>570</v>
      </c>
      <c r="CA25" s="132">
        <v>635</v>
      </c>
      <c r="CB25" s="131">
        <v>639</v>
      </c>
      <c r="CC25" s="132">
        <v>629</v>
      </c>
      <c r="CD25" s="132">
        <v>603</v>
      </c>
      <c r="CE25" s="132">
        <v>680</v>
      </c>
      <c r="CF25" s="132">
        <v>683</v>
      </c>
      <c r="CG25" s="131">
        <v>765</v>
      </c>
      <c r="CH25" s="131">
        <v>780</v>
      </c>
      <c r="CI25" s="132">
        <v>732</v>
      </c>
      <c r="CJ25" s="132">
        <v>737</v>
      </c>
      <c r="CK25" s="132">
        <v>745</v>
      </c>
      <c r="CL25" s="132">
        <v>740</v>
      </c>
      <c r="CM25" s="132">
        <v>722</v>
      </c>
    </row>
    <row r="26" spans="2:93">
      <c r="B26" s="162" t="s">
        <v>152</v>
      </c>
      <c r="C26" s="170"/>
      <c r="D26" s="170"/>
      <c r="E26" s="170"/>
      <c r="F26" s="170">
        <f t="shared" ref="F26:F28" si="64">AA26</f>
        <v>2745863.5299999993</v>
      </c>
      <c r="G26" s="170">
        <f t="shared" ref="G26:G28" si="65">AB26</f>
        <v>2895210.4099999988</v>
      </c>
      <c r="H26" s="170">
        <f t="shared" ref="H26:H28" si="66">AC26</f>
        <v>3604390.4599999995</v>
      </c>
      <c r="I26" s="170">
        <f t="shared" ref="I26:I28" si="67">AD26</f>
        <v>3489372.48</v>
      </c>
      <c r="J26" s="170">
        <f t="shared" ref="J26:J28" si="68">AE26</f>
        <v>3601246</v>
      </c>
      <c r="K26" s="170">
        <f t="shared" ref="K26:K28" si="69">AF26</f>
        <v>2937824</v>
      </c>
      <c r="L26" s="170">
        <f t="shared" ref="L26:Q26" si="70">AG26</f>
        <v>2641736</v>
      </c>
      <c r="M26" s="170">
        <f t="shared" si="70"/>
        <v>2754965</v>
      </c>
      <c r="N26" s="170">
        <f t="shared" si="70"/>
        <v>2560618</v>
      </c>
      <c r="O26" s="170">
        <f t="shared" si="70"/>
        <v>2811564</v>
      </c>
      <c r="P26" s="444">
        <f t="shared" si="70"/>
        <v>3933867</v>
      </c>
      <c r="Q26" s="418">
        <f t="shared" si="70"/>
        <v>0</v>
      </c>
      <c r="R26" s="170"/>
      <c r="S26" s="177">
        <v>506834.90817744675</v>
      </c>
      <c r="T26" s="131"/>
      <c r="U26" s="310"/>
      <c r="V26" s="310"/>
      <c r="W26" s="162" t="s">
        <v>152</v>
      </c>
      <c r="X26" s="170"/>
      <c r="Y26" s="170"/>
      <c r="Z26" s="170"/>
      <c r="AA26" s="170">
        <v>2745863.5299999993</v>
      </c>
      <c r="AB26" s="170">
        <v>2895210.4099999988</v>
      </c>
      <c r="AC26" s="170">
        <v>3604390.4599999995</v>
      </c>
      <c r="AD26" s="170">
        <v>3489372.48</v>
      </c>
      <c r="AE26" s="170">
        <v>3601246</v>
      </c>
      <c r="AF26" s="414">
        <v>2937824</v>
      </c>
      <c r="AG26" s="170">
        <v>2641736</v>
      </c>
      <c r="AH26" s="170">
        <v>2754965</v>
      </c>
      <c r="AI26" s="170">
        <v>2560618</v>
      </c>
      <c r="AJ26" s="170">
        <v>2811564</v>
      </c>
      <c r="AK26" s="170">
        <v>3933867</v>
      </c>
      <c r="AL26" s="170"/>
      <c r="AN26" s="162" t="s">
        <v>153</v>
      </c>
      <c r="AO26" s="131">
        <v>0</v>
      </c>
      <c r="AP26" s="131">
        <v>0</v>
      </c>
      <c r="AQ26" s="131">
        <v>0</v>
      </c>
      <c r="AR26" s="131">
        <v>0</v>
      </c>
      <c r="AS26" s="131">
        <v>0</v>
      </c>
      <c r="AT26" s="131">
        <v>0</v>
      </c>
      <c r="AU26" s="131">
        <v>0</v>
      </c>
      <c r="AV26" s="131">
        <v>0</v>
      </c>
      <c r="AW26" s="131">
        <v>0</v>
      </c>
      <c r="AX26" s="131">
        <v>0</v>
      </c>
      <c r="AY26" s="131">
        <v>0</v>
      </c>
      <c r="AZ26" s="131">
        <v>0</v>
      </c>
      <c r="BA26" s="131">
        <v>0</v>
      </c>
      <c r="BB26" s="131">
        <v>0</v>
      </c>
      <c r="BC26" s="131">
        <v>0</v>
      </c>
      <c r="BE26" s="501"/>
      <c r="BF26" s="166" t="s">
        <v>53</v>
      </c>
      <c r="BG26" s="167">
        <f>BG23+BG25+$U$11*BG24</f>
        <v>473</v>
      </c>
      <c r="BH26" s="168">
        <f t="shared" ref="BH26" si="71">BH23+BH25+$U$11*BH24</f>
        <v>513</v>
      </c>
      <c r="BI26" s="168">
        <f t="shared" ref="BI26" si="72">BI23+BI25+$U$11*BI24</f>
        <v>551</v>
      </c>
      <c r="BJ26" s="167">
        <f t="shared" ref="BJ26" si="73">BJ23+BJ25+$U$11*BJ24</f>
        <v>557</v>
      </c>
      <c r="BK26" s="168">
        <f t="shared" ref="BK26" si="74">BK23+BK25+$U$11*BK24</f>
        <v>550</v>
      </c>
      <c r="BL26" s="168">
        <f t="shared" ref="BL26" si="75">BL23+BL25+$U$11*BL24</f>
        <v>568</v>
      </c>
      <c r="BM26" s="168">
        <f t="shared" ref="BM26" si="76">BM23+BM25+$U$11*BM24</f>
        <v>616</v>
      </c>
      <c r="BN26" s="169">
        <f t="shared" ref="BN26" si="77">BN23+BN25+$U$11*BN24</f>
        <v>629</v>
      </c>
      <c r="BO26" s="169">
        <f t="shared" ref="BO26" si="78">BO23+BO25+$U$11*BO24</f>
        <v>764</v>
      </c>
      <c r="BP26" s="169">
        <f t="shared" ref="BP26" si="79">BP23+BP25+$U$11*BP24</f>
        <v>775</v>
      </c>
      <c r="BQ26" s="168">
        <v>753</v>
      </c>
      <c r="BR26" s="382">
        <v>883.5</v>
      </c>
      <c r="BS26" s="382">
        <f t="shared" ref="BS26:BT26" si="80">BS23+BS25+$U$11*BS24</f>
        <v>843.5</v>
      </c>
      <c r="BT26" s="382">
        <f t="shared" si="80"/>
        <v>920</v>
      </c>
      <c r="BU26" s="382">
        <f t="shared" ref="BU26" si="81">BU23+BU25+$U$11*BU24</f>
        <v>886</v>
      </c>
      <c r="BW26" s="517"/>
      <c r="BX26" s="124" t="s">
        <v>53</v>
      </c>
      <c r="BY26" s="169">
        <f t="shared" ref="BY26" si="82">BY23+BY25+$U$11*BY24</f>
        <v>614</v>
      </c>
      <c r="BZ26" s="169">
        <f t="shared" ref="BZ26" si="83">BZ23+BZ25+$U$11*BZ24</f>
        <v>694</v>
      </c>
      <c r="CA26" s="169">
        <f t="shared" ref="CA26" si="84">CA23+CA25+$U$11*CA24</f>
        <v>740</v>
      </c>
      <c r="CB26" s="169">
        <f t="shared" ref="CB26" si="85">CB23+CB25+$U$11*CB24</f>
        <v>728</v>
      </c>
      <c r="CC26" s="169">
        <f t="shared" ref="CC26" si="86">CC23+CC25+$U$11*CC24</f>
        <v>760</v>
      </c>
      <c r="CD26" s="169">
        <f t="shared" ref="CD26" si="87">CD23+CD25+$U$11*CD24</f>
        <v>713</v>
      </c>
      <c r="CE26" s="169">
        <f t="shared" ref="CE26" si="88">CE23+CE25+$U$11*CE24</f>
        <v>861</v>
      </c>
      <c r="CF26" s="169">
        <f t="shared" ref="CF26" si="89">CF23+CF25+$U$11*CF24</f>
        <v>865</v>
      </c>
      <c r="CG26" s="169">
        <f t="shared" ref="CG26" si="90">CG23+CG25+$U$11*CG24</f>
        <v>991</v>
      </c>
      <c r="CH26" s="169">
        <v>943</v>
      </c>
      <c r="CI26" s="169">
        <v>920</v>
      </c>
      <c r="CJ26" s="169">
        <v>917.5</v>
      </c>
      <c r="CK26" s="169">
        <f t="shared" ref="CK26:CL26" si="91">CK23+CK25+$U$11*CK24</f>
        <v>916.5</v>
      </c>
      <c r="CL26" s="382">
        <f t="shared" si="91"/>
        <v>917</v>
      </c>
      <c r="CM26" s="382">
        <f t="shared" ref="CM26" si="92">CM23+CM25+$U$11*CM24</f>
        <v>875.5</v>
      </c>
    </row>
    <row r="27" spans="2:93" ht="18" customHeight="1">
      <c r="B27" s="162" t="s">
        <v>16</v>
      </c>
      <c r="C27" s="173">
        <f t="shared" ref="C27:C28" si="93">X27</f>
        <v>15.979144303021009</v>
      </c>
      <c r="D27" s="173">
        <f t="shared" ref="D27:D28" si="94">Y27</f>
        <v>16.033545959555777</v>
      </c>
      <c r="E27" s="173">
        <f t="shared" ref="E27:E28" si="95">Z27</f>
        <v>16.488469165591933</v>
      </c>
      <c r="F27" s="173">
        <f t="shared" si="64"/>
        <v>17.975276906211015</v>
      </c>
      <c r="G27" s="173">
        <f t="shared" si="65"/>
        <v>18.301905118705687</v>
      </c>
      <c r="H27" s="173">
        <f t="shared" si="66"/>
        <v>17.114903620953275</v>
      </c>
      <c r="I27" s="173">
        <f t="shared" si="67"/>
        <v>18.138534913796654</v>
      </c>
      <c r="J27" s="173">
        <f t="shared" si="68"/>
        <v>18.447393845325394</v>
      </c>
      <c r="K27" s="173">
        <f t="shared" si="69"/>
        <v>20.748052489565836</v>
      </c>
      <c r="L27" s="173">
        <f t="shared" ref="L27:Q28" si="96">AG27</f>
        <v>22.178328183524439</v>
      </c>
      <c r="M27" s="173">
        <f t="shared" si="96"/>
        <v>23.329607168319967</v>
      </c>
      <c r="N27" s="173">
        <f t="shared" si="96"/>
        <v>24.071085821053973</v>
      </c>
      <c r="O27" s="173">
        <f t="shared" si="96"/>
        <v>23.731249999999999</v>
      </c>
      <c r="P27" s="173">
        <f t="shared" si="96"/>
        <v>25.297637795275591</v>
      </c>
      <c r="Q27" s="173">
        <f t="shared" si="96"/>
        <v>23.957244772852569</v>
      </c>
      <c r="R27" s="173"/>
      <c r="S27" s="352">
        <v>2.0039597456491838</v>
      </c>
      <c r="T27" s="131"/>
      <c r="U27" s="310"/>
      <c r="V27" s="310"/>
      <c r="W27" s="162" t="s">
        <v>16</v>
      </c>
      <c r="X27" s="173">
        <v>15.979144303021009</v>
      </c>
      <c r="Y27" s="173">
        <v>16.033545959555777</v>
      </c>
      <c r="Z27" s="173">
        <v>16.488469165591933</v>
      </c>
      <c r="AA27" s="173">
        <v>17.975276906211015</v>
      </c>
      <c r="AB27" s="173">
        <v>18.301905118705687</v>
      </c>
      <c r="AC27" s="173">
        <v>17.114903620953275</v>
      </c>
      <c r="AD27" s="173">
        <v>18.138534913796654</v>
      </c>
      <c r="AE27" s="173">
        <v>18.447393845325394</v>
      </c>
      <c r="AF27" s="415">
        <f>(AW20+AW22+$U$11*AW21)/CY5*100</f>
        <v>20.748052489565836</v>
      </c>
      <c r="AG27" s="173">
        <f>(AX20+AX22+$U$11*AX21)/CZ5*100</f>
        <v>22.178328183524439</v>
      </c>
      <c r="AH27" s="173">
        <v>23.329607168319967</v>
      </c>
      <c r="AI27" s="173">
        <v>24.071085821053973</v>
      </c>
      <c r="AJ27" s="173">
        <f>(BA20+BA22+$U$11*BA21)/DC5*100</f>
        <v>23.731249999999999</v>
      </c>
      <c r="AK27" s="173">
        <f>(BB20+BB22+$U$11*BB21)/DD5*100</f>
        <v>25.297637795275591</v>
      </c>
      <c r="AL27" s="173">
        <f>(BC20+BC22+$U$11*BC21)/DE5*100</f>
        <v>23.957244772852569</v>
      </c>
      <c r="AN27" s="171" t="s">
        <v>134</v>
      </c>
      <c r="AO27" s="172">
        <v>0</v>
      </c>
      <c r="AP27" s="172">
        <v>0</v>
      </c>
      <c r="AQ27" s="172">
        <v>0</v>
      </c>
      <c r="AR27" s="172">
        <v>0</v>
      </c>
      <c r="AS27" s="172">
        <v>0</v>
      </c>
      <c r="AT27" s="172">
        <v>0</v>
      </c>
      <c r="AU27" s="172">
        <v>0</v>
      </c>
      <c r="AV27" s="172">
        <v>0</v>
      </c>
      <c r="AW27" s="172">
        <v>0</v>
      </c>
      <c r="AX27" s="172">
        <v>0</v>
      </c>
      <c r="AY27" s="172">
        <v>0</v>
      </c>
      <c r="AZ27" s="172">
        <v>0</v>
      </c>
      <c r="BA27" s="172">
        <v>0</v>
      </c>
      <c r="BB27" s="172">
        <v>0</v>
      </c>
      <c r="BC27" s="172">
        <v>0</v>
      </c>
      <c r="BE27" s="502" t="s">
        <v>100</v>
      </c>
      <c r="BF27" s="162" t="s">
        <v>72</v>
      </c>
      <c r="BG27" s="131">
        <v>228</v>
      </c>
      <c r="BH27" s="132">
        <v>235</v>
      </c>
      <c r="BI27" s="132">
        <v>265</v>
      </c>
      <c r="BJ27" s="131">
        <v>248</v>
      </c>
      <c r="BK27" s="132">
        <v>264</v>
      </c>
      <c r="BL27" s="132">
        <v>245</v>
      </c>
      <c r="BM27" s="132">
        <v>213</v>
      </c>
      <c r="BN27" s="130">
        <v>235</v>
      </c>
      <c r="BO27" s="130">
        <v>162</v>
      </c>
      <c r="BP27" s="130">
        <v>176</v>
      </c>
      <c r="BQ27" s="130">
        <v>159</v>
      </c>
      <c r="BR27" s="130">
        <v>140</v>
      </c>
      <c r="BS27" s="130">
        <v>133</v>
      </c>
      <c r="BT27" s="131">
        <v>88</v>
      </c>
      <c r="BU27" s="131">
        <v>92</v>
      </c>
      <c r="BW27" s="518" t="s">
        <v>52</v>
      </c>
      <c r="BX27" s="162" t="s">
        <v>72</v>
      </c>
      <c r="BY27" s="131">
        <v>913</v>
      </c>
      <c r="BZ27" s="132">
        <v>922</v>
      </c>
      <c r="CA27" s="132">
        <v>984</v>
      </c>
      <c r="CB27" s="131">
        <v>932</v>
      </c>
      <c r="CC27" s="132">
        <v>991</v>
      </c>
      <c r="CD27" s="132">
        <v>1020</v>
      </c>
      <c r="CE27" s="132">
        <v>933</v>
      </c>
      <c r="CF27" s="131">
        <v>939</v>
      </c>
      <c r="CG27" s="131">
        <v>887</v>
      </c>
      <c r="CH27" s="131">
        <v>863</v>
      </c>
      <c r="CI27" s="131">
        <v>900</v>
      </c>
      <c r="CJ27" s="131">
        <v>827</v>
      </c>
      <c r="CK27" s="131">
        <v>866</v>
      </c>
      <c r="CL27" s="131">
        <v>902</v>
      </c>
      <c r="CM27" s="131">
        <v>925</v>
      </c>
    </row>
    <row r="28" spans="2:93">
      <c r="B28" s="171" t="s">
        <v>17</v>
      </c>
      <c r="C28" s="174">
        <f t="shared" si="93"/>
        <v>0.36086956521739133</v>
      </c>
      <c r="D28" s="174">
        <f t="shared" si="94"/>
        <v>0.37366548042704628</v>
      </c>
      <c r="E28" s="174">
        <f t="shared" si="95"/>
        <v>0.32810750279955209</v>
      </c>
      <c r="F28" s="174">
        <f t="shared" si="64"/>
        <v>0.3711967545638945</v>
      </c>
      <c r="G28" s="174">
        <f t="shared" si="65"/>
        <v>0.37048503611971106</v>
      </c>
      <c r="H28" s="174">
        <f t="shared" si="66"/>
        <v>0.38059071729957805</v>
      </c>
      <c r="I28" s="174">
        <f t="shared" si="67"/>
        <v>0.44127243066884175</v>
      </c>
      <c r="J28" s="174">
        <f t="shared" si="68"/>
        <v>0.47019867549668876</v>
      </c>
      <c r="K28" s="174">
        <f t="shared" si="69"/>
        <v>0.44865319865319864</v>
      </c>
      <c r="L28" s="174">
        <f t="shared" si="96"/>
        <v>0.47593984962406016</v>
      </c>
      <c r="M28" s="174">
        <f t="shared" si="60"/>
        <v>0.45255972696245733</v>
      </c>
      <c r="N28" s="174">
        <f t="shared" si="60"/>
        <v>0.46113306982872199</v>
      </c>
      <c r="O28" s="174">
        <f t="shared" si="60"/>
        <v>0.47662247034194</v>
      </c>
      <c r="P28" s="174">
        <f t="shared" si="60"/>
        <v>0.47954866008462621</v>
      </c>
      <c r="Q28" s="174">
        <f t="shared" si="60"/>
        <v>0.51535836177474403</v>
      </c>
      <c r="R28" s="175"/>
      <c r="S28" s="353">
        <v>4.9568850818349697</v>
      </c>
      <c r="T28" s="176"/>
      <c r="U28" s="310"/>
      <c r="V28" s="310"/>
      <c r="W28" s="171" t="s">
        <v>17</v>
      </c>
      <c r="X28" s="174">
        <v>0.36086956521739133</v>
      </c>
      <c r="Y28" s="174">
        <v>0.37366548042704628</v>
      </c>
      <c r="Z28" s="174">
        <v>0.32810750279955209</v>
      </c>
      <c r="AA28" s="174">
        <v>0.3711967545638945</v>
      </c>
      <c r="AB28" s="174">
        <v>0.37048503611971106</v>
      </c>
      <c r="AC28" s="174">
        <v>0.38059071729957805</v>
      </c>
      <c r="AD28" s="174">
        <v>0.44127243066884175</v>
      </c>
      <c r="AE28" s="174">
        <v>0.47019867549668876</v>
      </c>
      <c r="AF28" s="416">
        <v>0.44865319865319864</v>
      </c>
      <c r="AG28" s="174">
        <v>0.47593984962406016</v>
      </c>
      <c r="AH28" s="174">
        <v>0.45255972696245733</v>
      </c>
      <c r="AI28" s="174">
        <v>0.46113306982872199</v>
      </c>
      <c r="AJ28" s="174">
        <v>0.47662247034194</v>
      </c>
      <c r="AK28" s="174">
        <v>0.47954866008462621</v>
      </c>
      <c r="AL28" s="174">
        <v>0.51535836177474403</v>
      </c>
      <c r="BE28" s="500"/>
      <c r="BF28" s="162" t="s">
        <v>73</v>
      </c>
      <c r="BG28" s="131">
        <v>260</v>
      </c>
      <c r="BH28" s="132">
        <v>265</v>
      </c>
      <c r="BI28" s="132">
        <v>295</v>
      </c>
      <c r="BJ28" s="131">
        <v>271</v>
      </c>
      <c r="BK28" s="132">
        <v>279</v>
      </c>
      <c r="BL28" s="132">
        <v>316</v>
      </c>
      <c r="BM28" s="132">
        <v>271</v>
      </c>
      <c r="BN28" s="131">
        <v>299</v>
      </c>
      <c r="BO28" s="131">
        <v>300</v>
      </c>
      <c r="BP28" s="131">
        <v>257</v>
      </c>
      <c r="BQ28" s="131">
        <v>230</v>
      </c>
      <c r="BR28" s="131">
        <v>245</v>
      </c>
      <c r="BS28" s="131">
        <v>216</v>
      </c>
      <c r="BT28" s="131">
        <v>191</v>
      </c>
      <c r="BU28" s="131">
        <v>146</v>
      </c>
      <c r="BW28" s="519"/>
      <c r="BX28" s="162" t="s">
        <v>73</v>
      </c>
      <c r="BY28" s="131">
        <v>638</v>
      </c>
      <c r="BZ28" s="132">
        <v>692</v>
      </c>
      <c r="CA28" s="132">
        <v>775</v>
      </c>
      <c r="CB28" s="131">
        <v>764</v>
      </c>
      <c r="CC28" s="132">
        <v>847</v>
      </c>
      <c r="CD28" s="132">
        <v>843</v>
      </c>
      <c r="CE28" s="132">
        <v>797</v>
      </c>
      <c r="CF28" s="131">
        <v>884</v>
      </c>
      <c r="CG28" s="131">
        <v>896</v>
      </c>
      <c r="CH28" s="131">
        <v>912</v>
      </c>
      <c r="CI28" s="131">
        <v>827</v>
      </c>
      <c r="CJ28" s="131">
        <v>964</v>
      </c>
      <c r="CK28" s="131">
        <v>806</v>
      </c>
      <c r="CL28" s="131">
        <v>854</v>
      </c>
      <c r="CM28" s="131">
        <v>796</v>
      </c>
    </row>
    <row r="29" spans="2:93">
      <c r="G29" s="310"/>
      <c r="H29" s="310"/>
      <c r="I29" s="310"/>
      <c r="J29" s="310"/>
      <c r="K29" s="310"/>
      <c r="L29" s="310"/>
      <c r="M29" s="310"/>
      <c r="N29" s="310"/>
      <c r="O29" s="310"/>
      <c r="P29" s="310"/>
      <c r="Q29" s="310"/>
      <c r="R29" s="262"/>
      <c r="S29" s="93"/>
      <c r="T29" s="310"/>
      <c r="U29" s="310"/>
      <c r="V29" s="310"/>
      <c r="AF29" s="240"/>
      <c r="AK29" s="262"/>
      <c r="AL29" s="262"/>
      <c r="BE29" s="500"/>
      <c r="BF29" s="162" t="s">
        <v>74</v>
      </c>
      <c r="BG29" s="131">
        <v>223</v>
      </c>
      <c r="BH29" s="132">
        <v>289</v>
      </c>
      <c r="BI29" s="132">
        <v>340</v>
      </c>
      <c r="BJ29" s="131">
        <v>299</v>
      </c>
      <c r="BK29" s="132">
        <v>351</v>
      </c>
      <c r="BL29" s="132">
        <v>365</v>
      </c>
      <c r="BM29" s="132">
        <v>352</v>
      </c>
      <c r="BN29" s="131">
        <v>348</v>
      </c>
      <c r="BO29" s="131">
        <v>413</v>
      </c>
      <c r="BP29" s="131">
        <v>395</v>
      </c>
      <c r="BQ29" s="131">
        <v>383</v>
      </c>
      <c r="BR29" s="131">
        <v>354</v>
      </c>
      <c r="BS29" s="131">
        <v>400</v>
      </c>
      <c r="BT29" s="131">
        <v>316</v>
      </c>
      <c r="BU29" s="131">
        <v>266</v>
      </c>
      <c r="BW29" s="519"/>
      <c r="BX29" s="162" t="s">
        <v>74</v>
      </c>
      <c r="BY29" s="131">
        <v>468</v>
      </c>
      <c r="BZ29" s="132">
        <v>550</v>
      </c>
      <c r="CA29" s="132">
        <v>669</v>
      </c>
      <c r="CB29" s="131">
        <v>648</v>
      </c>
      <c r="CC29" s="132">
        <v>749</v>
      </c>
      <c r="CD29" s="132">
        <v>788</v>
      </c>
      <c r="CE29" s="132">
        <v>760</v>
      </c>
      <c r="CF29" s="131">
        <v>811</v>
      </c>
      <c r="CG29" s="131">
        <v>931</v>
      </c>
      <c r="CH29" s="131">
        <v>938</v>
      </c>
      <c r="CI29" s="131">
        <v>961</v>
      </c>
      <c r="CJ29" s="131">
        <v>900</v>
      </c>
      <c r="CK29" s="131">
        <v>1044</v>
      </c>
      <c r="CL29" s="131">
        <v>846</v>
      </c>
      <c r="CM29" s="131">
        <v>903</v>
      </c>
    </row>
    <row r="30" spans="2:93">
      <c r="G30" s="310"/>
      <c r="H30" s="310"/>
      <c r="I30" s="310"/>
      <c r="J30" s="310"/>
      <c r="K30" s="310"/>
      <c r="L30" s="310"/>
      <c r="M30" s="310"/>
      <c r="N30" s="310"/>
      <c r="O30" s="310"/>
      <c r="P30" s="310"/>
      <c r="Q30" s="310"/>
      <c r="R30" s="262"/>
      <c r="S30" s="93"/>
      <c r="T30" s="310"/>
      <c r="U30" s="310"/>
      <c r="V30" s="310"/>
      <c r="AF30" s="240"/>
      <c r="AK30" s="262"/>
      <c r="AL30" s="262"/>
      <c r="BE30" s="500"/>
      <c r="BF30" s="162" t="s">
        <v>36</v>
      </c>
      <c r="BG30" s="131">
        <v>44</v>
      </c>
      <c r="BH30" s="132">
        <v>44</v>
      </c>
      <c r="BI30" s="132">
        <v>54</v>
      </c>
      <c r="BJ30" s="131">
        <v>49</v>
      </c>
      <c r="BK30" s="132">
        <v>66</v>
      </c>
      <c r="BL30" s="132">
        <v>53</v>
      </c>
      <c r="BM30" s="132">
        <v>97</v>
      </c>
      <c r="BN30" s="132">
        <v>110</v>
      </c>
      <c r="BO30" s="131">
        <v>129</v>
      </c>
      <c r="BP30" s="131">
        <v>108</v>
      </c>
      <c r="BQ30" s="132">
        <v>127</v>
      </c>
      <c r="BR30" s="132">
        <v>131</v>
      </c>
      <c r="BS30" s="132">
        <v>109</v>
      </c>
      <c r="BT30" s="132">
        <v>120</v>
      </c>
      <c r="BU30" s="132">
        <v>92</v>
      </c>
      <c r="BW30" s="519"/>
      <c r="BX30" s="162" t="s">
        <v>36</v>
      </c>
      <c r="BY30" s="131">
        <v>60</v>
      </c>
      <c r="BZ30" s="132">
        <v>52</v>
      </c>
      <c r="CA30" s="132">
        <v>74</v>
      </c>
      <c r="CB30" s="131">
        <v>62</v>
      </c>
      <c r="CC30" s="132">
        <v>79</v>
      </c>
      <c r="CD30" s="132">
        <v>67</v>
      </c>
      <c r="CE30" s="132">
        <v>122</v>
      </c>
      <c r="CF30" s="132">
        <v>148</v>
      </c>
      <c r="CG30" s="131">
        <v>183</v>
      </c>
      <c r="CH30" s="131">
        <v>175</v>
      </c>
      <c r="CI30" s="132">
        <v>199</v>
      </c>
      <c r="CJ30" s="132">
        <v>231</v>
      </c>
      <c r="CK30" s="132">
        <v>200</v>
      </c>
      <c r="CL30" s="132">
        <v>238</v>
      </c>
      <c r="CM30" s="132">
        <v>224</v>
      </c>
    </row>
    <row r="31" spans="2:93">
      <c r="G31" s="310"/>
      <c r="H31" s="310"/>
      <c r="I31" s="310"/>
      <c r="J31" s="310"/>
      <c r="K31" s="310"/>
      <c r="L31" s="310"/>
      <c r="M31" s="310"/>
      <c r="N31" s="310"/>
      <c r="O31" s="310"/>
      <c r="P31" s="310"/>
      <c r="Q31" s="310"/>
      <c r="R31" s="262"/>
      <c r="S31" s="93"/>
      <c r="T31" s="310"/>
      <c r="U31" s="310"/>
      <c r="V31" s="310"/>
      <c r="AF31" s="240"/>
      <c r="AK31" s="262"/>
      <c r="AL31" s="262"/>
      <c r="AN31" s="262"/>
      <c r="AO31" s="262"/>
      <c r="AP31" s="262"/>
      <c r="AQ31" s="262"/>
      <c r="AR31" s="262"/>
      <c r="AS31" s="262"/>
      <c r="AT31" s="262"/>
      <c r="AU31" s="262"/>
      <c r="AV31" s="262"/>
      <c r="AW31" s="262"/>
      <c r="AX31" s="262"/>
      <c r="AY31" s="262"/>
      <c r="AZ31" s="262"/>
      <c r="BA31" s="262"/>
      <c r="BB31" s="262"/>
      <c r="BC31" s="262"/>
      <c r="BE31" s="500"/>
      <c r="BF31" s="129" t="s">
        <v>150</v>
      </c>
      <c r="BG31" s="131">
        <v>0</v>
      </c>
      <c r="BH31" s="132">
        <v>0</v>
      </c>
      <c r="BI31" s="132">
        <v>0</v>
      </c>
      <c r="BJ31" s="131">
        <v>0</v>
      </c>
      <c r="BK31" s="132">
        <v>0</v>
      </c>
      <c r="BL31" s="132">
        <v>0</v>
      </c>
      <c r="BM31" s="132">
        <v>0</v>
      </c>
      <c r="BN31" s="132">
        <v>0</v>
      </c>
      <c r="BO31" s="131">
        <v>0</v>
      </c>
      <c r="BP31" s="132">
        <v>0</v>
      </c>
      <c r="BQ31" s="131">
        <v>0</v>
      </c>
      <c r="BR31" s="132">
        <v>12</v>
      </c>
      <c r="BS31" s="132">
        <v>9</v>
      </c>
      <c r="BT31" s="132">
        <v>7</v>
      </c>
      <c r="BU31" s="132">
        <v>14</v>
      </c>
      <c r="BW31" s="519"/>
      <c r="BX31" s="129" t="s">
        <v>150</v>
      </c>
      <c r="BY31" s="131">
        <v>0</v>
      </c>
      <c r="BZ31" s="132">
        <v>0</v>
      </c>
      <c r="CA31" s="132">
        <v>0</v>
      </c>
      <c r="CB31" s="131">
        <v>0</v>
      </c>
      <c r="CC31" s="132">
        <v>0</v>
      </c>
      <c r="CD31" s="132">
        <v>0</v>
      </c>
      <c r="CE31" s="132">
        <v>0</v>
      </c>
      <c r="CF31" s="132">
        <v>0</v>
      </c>
      <c r="CG31" s="131">
        <v>0</v>
      </c>
      <c r="CH31" s="132">
        <v>0</v>
      </c>
      <c r="CI31" s="131">
        <v>0</v>
      </c>
      <c r="CJ31" s="132">
        <v>24</v>
      </c>
      <c r="CK31" s="132">
        <v>22</v>
      </c>
      <c r="CL31" s="132">
        <v>22</v>
      </c>
      <c r="CM31" s="132">
        <v>27</v>
      </c>
    </row>
    <row r="32" spans="2:93">
      <c r="G32" s="310"/>
      <c r="H32" s="310"/>
      <c r="I32" s="310"/>
      <c r="J32" s="310"/>
      <c r="K32" s="310"/>
      <c r="L32" s="310"/>
      <c r="M32" s="310"/>
      <c r="N32" s="310"/>
      <c r="O32" s="310"/>
      <c r="P32" s="310"/>
      <c r="Q32" s="310"/>
      <c r="R32" s="262"/>
      <c r="S32" s="93"/>
      <c r="T32" s="310"/>
      <c r="U32" s="310"/>
      <c r="V32" s="310"/>
      <c r="AF32" s="240"/>
      <c r="AK32" s="262"/>
      <c r="AL32" s="262"/>
      <c r="AN32" s="262"/>
      <c r="AO32" s="262"/>
      <c r="AP32" s="262"/>
      <c r="AQ32" s="262"/>
      <c r="AR32" s="262"/>
      <c r="AS32" s="262"/>
      <c r="AT32" s="262"/>
      <c r="AU32" s="262"/>
      <c r="AV32" s="262"/>
      <c r="AW32" s="262"/>
      <c r="AX32" s="262"/>
      <c r="AY32" s="262"/>
      <c r="AZ32" s="262"/>
      <c r="BA32" s="262"/>
      <c r="BB32" s="262"/>
      <c r="BC32" s="262"/>
      <c r="BE32" s="500"/>
      <c r="BF32" s="162" t="s">
        <v>71</v>
      </c>
      <c r="BG32" s="131">
        <v>232</v>
      </c>
      <c r="BH32" s="132">
        <v>269</v>
      </c>
      <c r="BI32" s="132">
        <v>306</v>
      </c>
      <c r="BJ32" s="131">
        <v>335</v>
      </c>
      <c r="BK32" s="132">
        <v>361</v>
      </c>
      <c r="BL32" s="132">
        <v>344</v>
      </c>
      <c r="BM32" s="132">
        <v>430</v>
      </c>
      <c r="BN32" s="132">
        <v>441</v>
      </c>
      <c r="BO32" s="131">
        <v>476</v>
      </c>
      <c r="BP32" s="131">
        <v>527</v>
      </c>
      <c r="BQ32" s="132">
        <v>493</v>
      </c>
      <c r="BR32" s="132">
        <v>470</v>
      </c>
      <c r="BS32" s="132">
        <v>492</v>
      </c>
      <c r="BT32" s="132">
        <v>487</v>
      </c>
      <c r="BU32" s="132">
        <v>484</v>
      </c>
      <c r="BW32" s="519"/>
      <c r="BX32" s="162" t="s">
        <v>71</v>
      </c>
      <c r="BY32" s="131">
        <v>351</v>
      </c>
      <c r="BZ32" s="132">
        <v>393</v>
      </c>
      <c r="CA32" s="132">
        <v>457</v>
      </c>
      <c r="CB32" s="131">
        <v>535</v>
      </c>
      <c r="CC32" s="132">
        <v>565</v>
      </c>
      <c r="CD32" s="132">
        <v>582</v>
      </c>
      <c r="CE32" s="132">
        <v>687</v>
      </c>
      <c r="CF32" s="132">
        <v>718</v>
      </c>
      <c r="CG32" s="131">
        <v>800</v>
      </c>
      <c r="CH32" s="131">
        <v>927</v>
      </c>
      <c r="CI32" s="132">
        <v>874</v>
      </c>
      <c r="CJ32" s="132">
        <v>937</v>
      </c>
      <c r="CK32" s="132">
        <v>927</v>
      </c>
      <c r="CL32" s="132">
        <v>975</v>
      </c>
      <c r="CM32" s="132">
        <v>939</v>
      </c>
    </row>
    <row r="33" spans="2:91">
      <c r="G33" s="310"/>
      <c r="H33" s="310"/>
      <c r="I33" s="310"/>
      <c r="J33" s="310"/>
      <c r="K33" s="310"/>
      <c r="L33" s="562"/>
      <c r="M33" s="562"/>
      <c r="N33" s="562"/>
      <c r="O33" s="562"/>
      <c r="P33" s="562"/>
      <c r="Q33" s="562"/>
      <c r="R33" s="364"/>
      <c r="S33" s="93"/>
      <c r="T33" s="310"/>
      <c r="U33" s="310"/>
      <c r="V33" s="310"/>
      <c r="AF33" s="240"/>
      <c r="AK33" s="262"/>
      <c r="AL33" s="262"/>
      <c r="AN33" s="262"/>
      <c r="AO33" s="262"/>
      <c r="AP33" s="262"/>
      <c r="AQ33" s="262"/>
      <c r="AR33" s="262"/>
      <c r="AS33" s="262"/>
      <c r="AT33" s="262"/>
      <c r="AU33" s="262"/>
      <c r="AV33" s="262"/>
      <c r="AW33" s="262"/>
      <c r="AX33" s="262"/>
      <c r="AY33" s="262"/>
      <c r="AZ33" s="262"/>
      <c r="BA33" s="262"/>
      <c r="BB33" s="262"/>
      <c r="BC33" s="262"/>
      <c r="BE33" s="501"/>
      <c r="BF33" s="178" t="s">
        <v>53</v>
      </c>
      <c r="BG33" s="167">
        <f>BG30+BG32+$U$11*BG31</f>
        <v>276</v>
      </c>
      <c r="BH33" s="168">
        <f t="shared" ref="BH33" si="97">BH30+BH32+$U$11*BH31</f>
        <v>313</v>
      </c>
      <c r="BI33" s="168">
        <f t="shared" ref="BI33" si="98">BI30+BI32+$U$11*BI31</f>
        <v>360</v>
      </c>
      <c r="BJ33" s="167">
        <f t="shared" ref="BJ33" si="99">BJ30+BJ32+$U$11*BJ31</f>
        <v>384</v>
      </c>
      <c r="BK33" s="168">
        <f t="shared" ref="BK33" si="100">BK30+BK32+$U$11*BK31</f>
        <v>427</v>
      </c>
      <c r="BL33" s="168">
        <f t="shared" ref="BL33" si="101">BL30+BL32+$U$11*BL31</f>
        <v>397</v>
      </c>
      <c r="BM33" s="168">
        <f t="shared" ref="BM33" si="102">BM30+BM32+$U$11*BM31</f>
        <v>527</v>
      </c>
      <c r="BN33" s="169">
        <f t="shared" ref="BN33" si="103">BN30+BN32+$U$11*BN31</f>
        <v>551</v>
      </c>
      <c r="BO33" s="169">
        <f t="shared" ref="BO33" si="104">BO30+BO32+$U$11*BO31</f>
        <v>605</v>
      </c>
      <c r="BP33" s="169">
        <f t="shared" ref="BP33" si="105">BP30+BP32+$U$11*BP31</f>
        <v>635</v>
      </c>
      <c r="BQ33" s="168">
        <v>620</v>
      </c>
      <c r="BR33" s="382">
        <v>607</v>
      </c>
      <c r="BS33" s="382">
        <f t="shared" ref="BS33:BT33" si="106">BS30+BS32+$U$11*BS31</f>
        <v>605.5</v>
      </c>
      <c r="BT33" s="382">
        <f t="shared" si="106"/>
        <v>610.5</v>
      </c>
      <c r="BU33" s="382">
        <f t="shared" ref="BU33" si="107">BU30+BU32+$U$11*BU31</f>
        <v>583</v>
      </c>
      <c r="BW33" s="520"/>
      <c r="BX33" s="124" t="s">
        <v>53</v>
      </c>
      <c r="BY33" s="169">
        <f t="shared" ref="BY33" si="108">BY30+BY32+$U$11*BY31</f>
        <v>411</v>
      </c>
      <c r="BZ33" s="169">
        <f t="shared" ref="BZ33" si="109">BZ30+BZ32+$U$11*BZ31</f>
        <v>445</v>
      </c>
      <c r="CA33" s="169">
        <f t="shared" ref="CA33" si="110">CA30+CA32+$U$11*CA31</f>
        <v>531</v>
      </c>
      <c r="CB33" s="169">
        <f t="shared" ref="CB33" si="111">CB30+CB32+$U$11*CB31</f>
        <v>597</v>
      </c>
      <c r="CC33" s="169">
        <f t="shared" ref="CC33" si="112">CC30+CC32+$U$11*CC31</f>
        <v>644</v>
      </c>
      <c r="CD33" s="169">
        <f t="shared" ref="CD33" si="113">CD30+CD32+$U$11*CD31</f>
        <v>649</v>
      </c>
      <c r="CE33" s="169">
        <f t="shared" ref="CE33" si="114">CE30+CE32+$U$11*CE31</f>
        <v>809</v>
      </c>
      <c r="CF33" s="169">
        <f t="shared" ref="CF33" si="115">CF30+CF32+$U$11*CF31</f>
        <v>866</v>
      </c>
      <c r="CG33" s="169">
        <f t="shared" ref="CG33" si="116">CG30+CG32+$U$11*CG31</f>
        <v>983</v>
      </c>
      <c r="CH33" s="169">
        <v>1102</v>
      </c>
      <c r="CI33" s="169">
        <v>1073</v>
      </c>
      <c r="CJ33" s="169">
        <v>1180</v>
      </c>
      <c r="CK33" s="169">
        <f t="shared" ref="CK33:CL33" si="117">CK30+CK32+$U$11*CK31</f>
        <v>1138</v>
      </c>
      <c r="CL33" s="382">
        <f t="shared" si="117"/>
        <v>1224</v>
      </c>
      <c r="CM33" s="382">
        <f t="shared" ref="CM33" si="118">CM30+CM32+$U$11*CM31</f>
        <v>1176.5</v>
      </c>
    </row>
    <row r="34" spans="2:91">
      <c r="G34" s="310"/>
      <c r="H34" s="310"/>
      <c r="I34" s="310"/>
      <c r="J34" s="310"/>
      <c r="K34" s="310"/>
      <c r="L34" s="310"/>
      <c r="M34" s="310"/>
      <c r="N34" s="310"/>
      <c r="O34" s="310"/>
      <c r="P34" s="310"/>
      <c r="Q34" s="310"/>
      <c r="R34" s="262"/>
      <c r="S34" s="93"/>
      <c r="T34" s="310"/>
      <c r="U34" s="310"/>
      <c r="V34" s="310"/>
      <c r="AF34" s="240"/>
      <c r="AK34" s="262"/>
      <c r="AL34" s="262"/>
      <c r="BE34" s="372"/>
      <c r="BF34" s="313"/>
      <c r="BG34" s="313"/>
      <c r="BH34" s="313"/>
      <c r="BI34" s="313"/>
      <c r="BJ34" s="313"/>
      <c r="BK34" s="313"/>
      <c r="BL34" s="313"/>
      <c r="BM34" s="313"/>
      <c r="BN34" s="313"/>
      <c r="BO34" s="313"/>
      <c r="BP34" s="313"/>
      <c r="BQ34" s="313"/>
      <c r="BR34" s="262"/>
      <c r="BS34" s="262"/>
      <c r="BW34" s="371"/>
    </row>
    <row r="35" spans="2:91">
      <c r="B35" s="124" t="s">
        <v>2</v>
      </c>
      <c r="C35" s="124" t="s">
        <v>124</v>
      </c>
      <c r="D35" s="124" t="s">
        <v>123</v>
      </c>
      <c r="E35" s="124" t="s">
        <v>122</v>
      </c>
      <c r="F35" s="124" t="s">
        <v>49</v>
      </c>
      <c r="G35" s="124" t="s">
        <v>48</v>
      </c>
      <c r="H35" s="124" t="s">
        <v>47</v>
      </c>
      <c r="I35" s="124" t="s">
        <v>46</v>
      </c>
      <c r="J35" s="124" t="s">
        <v>45</v>
      </c>
      <c r="K35" s="124" t="s">
        <v>44</v>
      </c>
      <c r="L35" s="124" t="s">
        <v>43</v>
      </c>
      <c r="M35" s="124" t="s">
        <v>96</v>
      </c>
      <c r="N35" s="124" t="s">
        <v>69</v>
      </c>
      <c r="O35" s="124" t="s">
        <v>77</v>
      </c>
      <c r="P35" s="124" t="s">
        <v>149</v>
      </c>
      <c r="Q35" s="124" t="str">
        <f>Q19</f>
        <v>2018-19</v>
      </c>
      <c r="R35" s="126"/>
      <c r="S35" s="87" t="s">
        <v>112</v>
      </c>
      <c r="T35" s="126"/>
      <c r="U35" s="310"/>
      <c r="V35" s="310"/>
      <c r="W35" s="124" t="s">
        <v>2</v>
      </c>
      <c r="X35" s="124" t="s">
        <v>124</v>
      </c>
      <c r="Y35" s="124" t="s">
        <v>123</v>
      </c>
      <c r="Z35" s="124" t="s">
        <v>122</v>
      </c>
      <c r="AA35" s="124" t="s">
        <v>49</v>
      </c>
      <c r="AB35" s="124" t="s">
        <v>48</v>
      </c>
      <c r="AC35" s="124" t="s">
        <v>47</v>
      </c>
      <c r="AD35" s="124" t="s">
        <v>46</v>
      </c>
      <c r="AE35" s="124" t="s">
        <v>45</v>
      </c>
      <c r="AF35" s="166" t="s">
        <v>44</v>
      </c>
      <c r="AG35" s="124" t="s">
        <v>43</v>
      </c>
      <c r="AH35" s="124" t="s">
        <v>96</v>
      </c>
      <c r="AI35" s="124" t="s">
        <v>69</v>
      </c>
      <c r="AJ35" s="124" t="str">
        <f>$AJ$3</f>
        <v>2016-17</v>
      </c>
      <c r="AK35" s="124" t="str">
        <f>AK3</f>
        <v>2017-18</v>
      </c>
      <c r="AL35" s="124" t="str">
        <f>AL19</f>
        <v>2018-19</v>
      </c>
      <c r="AN35" s="124" t="s">
        <v>2</v>
      </c>
      <c r="AO35" s="124" t="s">
        <v>124</v>
      </c>
      <c r="AP35" s="124" t="s">
        <v>123</v>
      </c>
      <c r="AQ35" s="124" t="s">
        <v>122</v>
      </c>
      <c r="AR35" s="124" t="s">
        <v>49</v>
      </c>
      <c r="AS35" s="124" t="s">
        <v>48</v>
      </c>
      <c r="AT35" s="124" t="s">
        <v>47</v>
      </c>
      <c r="AU35" s="124" t="s">
        <v>46</v>
      </c>
      <c r="AV35" s="124" t="s">
        <v>45</v>
      </c>
      <c r="AW35" s="124" t="s">
        <v>44</v>
      </c>
      <c r="AX35" s="124" t="s">
        <v>43</v>
      </c>
      <c r="AY35" s="124" t="s">
        <v>96</v>
      </c>
      <c r="AZ35" s="126" t="s">
        <v>69</v>
      </c>
      <c r="BA35" s="126" t="s">
        <v>77</v>
      </c>
      <c r="BB35" s="126" t="s">
        <v>149</v>
      </c>
      <c r="BC35" s="126" t="str">
        <f>BC19</f>
        <v>2018-19</v>
      </c>
      <c r="BE35" s="184"/>
      <c r="BF35" s="124" t="s">
        <v>2</v>
      </c>
      <c r="BG35" s="124" t="s">
        <v>124</v>
      </c>
      <c r="BH35" s="124" t="s">
        <v>123</v>
      </c>
      <c r="BI35" s="124" t="s">
        <v>122</v>
      </c>
      <c r="BJ35" s="124" t="s">
        <v>49</v>
      </c>
      <c r="BK35" s="124" t="s">
        <v>48</v>
      </c>
      <c r="BL35" s="124" t="s">
        <v>47</v>
      </c>
      <c r="BM35" s="124" t="s">
        <v>46</v>
      </c>
      <c r="BN35" s="124" t="s">
        <v>45</v>
      </c>
      <c r="BO35" s="124" t="s">
        <v>44</v>
      </c>
      <c r="BP35" s="124" t="s">
        <v>43</v>
      </c>
      <c r="BQ35" s="124" t="s">
        <v>96</v>
      </c>
      <c r="BR35" s="126" t="s">
        <v>69</v>
      </c>
      <c r="BS35" s="126" t="s">
        <v>77</v>
      </c>
      <c r="BT35" s="126" t="s">
        <v>149</v>
      </c>
      <c r="BU35" s="126" t="str">
        <f>BU19</f>
        <v>2018-19</v>
      </c>
      <c r="BW35" s="371"/>
      <c r="BX35" s="124" t="s">
        <v>2</v>
      </c>
      <c r="BY35" s="124" t="s">
        <v>124</v>
      </c>
      <c r="BZ35" s="124" t="s">
        <v>123</v>
      </c>
      <c r="CA35" s="124" t="s">
        <v>122</v>
      </c>
      <c r="CB35" s="124" t="s">
        <v>49</v>
      </c>
      <c r="CC35" s="124" t="s">
        <v>48</v>
      </c>
      <c r="CD35" s="124" t="s">
        <v>47</v>
      </c>
      <c r="CE35" s="124" t="s">
        <v>46</v>
      </c>
      <c r="CF35" s="124" t="s">
        <v>45</v>
      </c>
      <c r="CG35" s="124" t="s">
        <v>44</v>
      </c>
      <c r="CH35" s="124" t="s">
        <v>43</v>
      </c>
      <c r="CI35" s="124" t="s">
        <v>96</v>
      </c>
      <c r="CJ35" s="124" t="s">
        <v>69</v>
      </c>
      <c r="CK35" s="124" t="s">
        <v>77</v>
      </c>
      <c r="CL35" s="124" t="s">
        <v>149</v>
      </c>
      <c r="CM35" s="124" t="str">
        <f>CM19</f>
        <v>2018-19</v>
      </c>
    </row>
    <row r="36" spans="2:91">
      <c r="B36" s="162" t="s">
        <v>72</v>
      </c>
      <c r="C36" s="131">
        <f t="shared" ref="C36:Q38" si="119">X36+BG36*$U$6+BG43*$U$8</f>
        <v>1713.4</v>
      </c>
      <c r="D36" s="131">
        <f t="shared" si="119"/>
        <v>1920.6</v>
      </c>
      <c r="E36" s="131">
        <f t="shared" si="119"/>
        <v>1917.2</v>
      </c>
      <c r="F36" s="131">
        <f t="shared" si="119"/>
        <v>2199.4</v>
      </c>
      <c r="G36" s="131">
        <f t="shared" si="119"/>
        <v>2251.6</v>
      </c>
      <c r="H36" s="131">
        <f t="shared" si="119"/>
        <v>2522.8000000000002</v>
      </c>
      <c r="I36" s="131">
        <f t="shared" si="119"/>
        <v>2162</v>
      </c>
      <c r="J36" s="131">
        <f t="shared" si="119"/>
        <v>2259.8000000000002</v>
      </c>
      <c r="K36" s="131">
        <f t="shared" si="119"/>
        <v>2359.4</v>
      </c>
      <c r="L36" s="131">
        <f t="shared" si="119"/>
        <v>2560.8000000000002</v>
      </c>
      <c r="M36" s="131">
        <f t="shared" si="119"/>
        <v>2556</v>
      </c>
      <c r="N36" s="131">
        <f t="shared" si="119"/>
        <v>2055.8000000000002</v>
      </c>
      <c r="O36" s="131">
        <f t="shared" si="119"/>
        <v>1898.2</v>
      </c>
      <c r="P36" s="131">
        <f t="shared" si="119"/>
        <v>1938.2</v>
      </c>
      <c r="Q36" s="131">
        <f t="shared" si="119"/>
        <v>1989.8</v>
      </c>
      <c r="R36" s="163"/>
      <c r="S36" s="177">
        <v>261.26343367906867</v>
      </c>
      <c r="T36" s="131"/>
      <c r="U36" s="310"/>
      <c r="V36" s="310"/>
      <c r="W36" s="162" t="s">
        <v>72</v>
      </c>
      <c r="X36" s="131">
        <v>1179</v>
      </c>
      <c r="Y36" s="131">
        <v>1368</v>
      </c>
      <c r="Z36" s="131">
        <v>1375</v>
      </c>
      <c r="AA36" s="131">
        <v>1554</v>
      </c>
      <c r="AB36" s="131">
        <v>1580</v>
      </c>
      <c r="AC36" s="131">
        <v>1772</v>
      </c>
      <c r="AD36" s="131">
        <v>1504</v>
      </c>
      <c r="AE36" s="131">
        <v>1612</v>
      </c>
      <c r="AF36" s="413">
        <v>1749</v>
      </c>
      <c r="AG36" s="131">
        <v>1858</v>
      </c>
      <c r="AH36" s="131">
        <v>1944</v>
      </c>
      <c r="AI36" s="131">
        <v>1508</v>
      </c>
      <c r="AJ36" s="131">
        <v>1404</v>
      </c>
      <c r="AK36" s="131">
        <v>1443</v>
      </c>
      <c r="AL36" s="131">
        <v>1496</v>
      </c>
      <c r="AN36" s="162" t="s">
        <v>130</v>
      </c>
      <c r="AO36" s="131">
        <v>0</v>
      </c>
      <c r="AP36" s="131">
        <v>0</v>
      </c>
      <c r="AQ36" s="131">
        <v>0</v>
      </c>
      <c r="AR36" s="131">
        <v>0</v>
      </c>
      <c r="AS36" s="131">
        <v>0</v>
      </c>
      <c r="AT36" s="131">
        <v>0</v>
      </c>
      <c r="AU36" s="131">
        <v>0</v>
      </c>
      <c r="AV36" s="131">
        <v>0</v>
      </c>
      <c r="AW36" s="131">
        <v>0</v>
      </c>
      <c r="AX36" s="131">
        <v>0</v>
      </c>
      <c r="AY36" s="131">
        <v>0</v>
      </c>
      <c r="AZ36" s="130">
        <v>0</v>
      </c>
      <c r="BA36" s="130">
        <v>0</v>
      </c>
      <c r="BB36" s="130">
        <v>0</v>
      </c>
      <c r="BC36" s="130">
        <v>0</v>
      </c>
      <c r="BE36" s="502" t="s">
        <v>99</v>
      </c>
      <c r="BF36" s="162" t="s">
        <v>72</v>
      </c>
      <c r="BG36" s="131">
        <v>598</v>
      </c>
      <c r="BH36" s="132">
        <v>642</v>
      </c>
      <c r="BI36" s="132">
        <v>634</v>
      </c>
      <c r="BJ36" s="131">
        <v>758</v>
      </c>
      <c r="BK36" s="132">
        <v>787</v>
      </c>
      <c r="BL36" s="132">
        <v>876</v>
      </c>
      <c r="BM36" s="132">
        <v>775</v>
      </c>
      <c r="BN36" s="130">
        <v>746</v>
      </c>
      <c r="BO36" s="130">
        <v>738</v>
      </c>
      <c r="BP36" s="130">
        <v>851</v>
      </c>
      <c r="BQ36" s="130">
        <v>745</v>
      </c>
      <c r="BR36" s="130">
        <v>656</v>
      </c>
      <c r="BS36" s="130">
        <v>594</v>
      </c>
      <c r="BT36" s="130">
        <v>574</v>
      </c>
      <c r="BU36" s="130">
        <v>601</v>
      </c>
      <c r="BW36" s="515" t="s">
        <v>51</v>
      </c>
      <c r="BX36" s="164" t="s">
        <v>72</v>
      </c>
      <c r="BY36" s="130">
        <v>71</v>
      </c>
      <c r="BZ36" s="154">
        <v>48</v>
      </c>
      <c r="CA36" s="154">
        <v>47</v>
      </c>
      <c r="CB36" s="130">
        <v>70</v>
      </c>
      <c r="CC36" s="154">
        <v>67</v>
      </c>
      <c r="CD36" s="154">
        <v>70</v>
      </c>
      <c r="CE36" s="154">
        <v>48</v>
      </c>
      <c r="CF36" s="130">
        <v>68</v>
      </c>
      <c r="CG36" s="130">
        <v>54</v>
      </c>
      <c r="CH36" s="130">
        <v>65</v>
      </c>
      <c r="CI36" s="131">
        <v>39</v>
      </c>
      <c r="CJ36" s="131">
        <v>30</v>
      </c>
      <c r="CK36" s="131">
        <v>25</v>
      </c>
      <c r="CL36" s="130">
        <v>48</v>
      </c>
      <c r="CM36" s="130">
        <v>17</v>
      </c>
    </row>
    <row r="37" spans="2:91">
      <c r="B37" s="162" t="s">
        <v>73</v>
      </c>
      <c r="C37" s="131">
        <f t="shared" si="119"/>
        <v>1530.2</v>
      </c>
      <c r="D37" s="131">
        <f t="shared" si="119"/>
        <v>1730.8</v>
      </c>
      <c r="E37" s="131">
        <f t="shared" si="119"/>
        <v>1890.2</v>
      </c>
      <c r="F37" s="131">
        <f t="shared" si="119"/>
        <v>1917.2</v>
      </c>
      <c r="G37" s="131">
        <f t="shared" si="119"/>
        <v>2061.6</v>
      </c>
      <c r="H37" s="131">
        <f t="shared" si="119"/>
        <v>2207.8000000000002</v>
      </c>
      <c r="I37" s="131">
        <f t="shared" si="119"/>
        <v>2239</v>
      </c>
      <c r="J37" s="131">
        <f t="shared" si="119"/>
        <v>2195.1999999999998</v>
      </c>
      <c r="K37" s="131">
        <f t="shared" si="119"/>
        <v>2198.8000000000002</v>
      </c>
      <c r="L37" s="131">
        <f t="shared" si="119"/>
        <v>2429.6</v>
      </c>
      <c r="M37" s="131">
        <f t="shared" si="119"/>
        <v>2587.1999999999998</v>
      </c>
      <c r="N37" s="131">
        <f t="shared" si="119"/>
        <v>2591.4</v>
      </c>
      <c r="O37" s="131">
        <f t="shared" si="119"/>
        <v>2344</v>
      </c>
      <c r="P37" s="131">
        <f t="shared" si="119"/>
        <v>2218.1999999999998</v>
      </c>
      <c r="Q37" s="131">
        <f t="shared" si="119"/>
        <v>2059.1999999999998</v>
      </c>
      <c r="R37" s="163"/>
      <c r="S37" s="177">
        <v>262.87042858074011</v>
      </c>
      <c r="T37" s="131"/>
      <c r="U37" s="310"/>
      <c r="V37" s="310"/>
      <c r="W37" s="162" t="s">
        <v>73</v>
      </c>
      <c r="X37" s="131">
        <v>1081</v>
      </c>
      <c r="Y37" s="131">
        <v>1225</v>
      </c>
      <c r="Z37" s="131">
        <v>1341</v>
      </c>
      <c r="AA37" s="131">
        <v>1357</v>
      </c>
      <c r="AB37" s="131">
        <v>1456</v>
      </c>
      <c r="AC37" s="131">
        <v>1533</v>
      </c>
      <c r="AD37" s="131">
        <v>1550</v>
      </c>
      <c r="AE37" s="131">
        <v>1524</v>
      </c>
      <c r="AF37" s="413">
        <v>1534</v>
      </c>
      <c r="AG37" s="131">
        <v>1722</v>
      </c>
      <c r="AH37" s="131">
        <v>1845</v>
      </c>
      <c r="AI37" s="131">
        <v>1887</v>
      </c>
      <c r="AJ37" s="131">
        <v>1679</v>
      </c>
      <c r="AK37" s="131">
        <v>1583</v>
      </c>
      <c r="AL37" s="131">
        <v>1521</v>
      </c>
      <c r="AN37" s="129" t="s">
        <v>150</v>
      </c>
      <c r="AO37" s="131">
        <v>0</v>
      </c>
      <c r="AP37" s="132">
        <v>0</v>
      </c>
      <c r="AQ37" s="132">
        <v>0</v>
      </c>
      <c r="AR37" s="131">
        <v>0</v>
      </c>
      <c r="AS37" s="132">
        <v>0</v>
      </c>
      <c r="AT37" s="132">
        <v>0</v>
      </c>
      <c r="AU37" s="132">
        <v>0</v>
      </c>
      <c r="AV37" s="132">
        <v>0</v>
      </c>
      <c r="AW37" s="131">
        <v>0</v>
      </c>
      <c r="AX37" s="132">
        <v>0</v>
      </c>
      <c r="AY37" s="131">
        <v>0</v>
      </c>
      <c r="AZ37" s="131">
        <v>107</v>
      </c>
      <c r="BA37" s="131">
        <v>93</v>
      </c>
      <c r="BB37" s="131">
        <v>115</v>
      </c>
      <c r="BC37" s="131">
        <v>126</v>
      </c>
      <c r="BE37" s="500"/>
      <c r="BF37" s="162" t="s">
        <v>73</v>
      </c>
      <c r="BG37" s="131">
        <v>469</v>
      </c>
      <c r="BH37" s="132">
        <v>536</v>
      </c>
      <c r="BI37" s="132">
        <v>594</v>
      </c>
      <c r="BJ37" s="131">
        <v>599</v>
      </c>
      <c r="BK37" s="132">
        <v>642</v>
      </c>
      <c r="BL37" s="132">
        <v>721</v>
      </c>
      <c r="BM37" s="132">
        <v>740</v>
      </c>
      <c r="BN37" s="131">
        <v>719</v>
      </c>
      <c r="BO37" s="131">
        <v>731</v>
      </c>
      <c r="BP37" s="131">
        <v>792</v>
      </c>
      <c r="BQ37" s="131">
        <v>839</v>
      </c>
      <c r="BR37" s="131">
        <v>803</v>
      </c>
      <c r="BS37" s="131">
        <v>755</v>
      </c>
      <c r="BT37" s="131">
        <v>709</v>
      </c>
      <c r="BU37" s="131">
        <v>599</v>
      </c>
      <c r="BW37" s="516"/>
      <c r="BX37" s="162" t="s">
        <v>73</v>
      </c>
      <c r="BY37" s="131">
        <v>98</v>
      </c>
      <c r="BZ37" s="132">
        <v>98</v>
      </c>
      <c r="CA37" s="132">
        <v>106</v>
      </c>
      <c r="CB37" s="131">
        <v>104</v>
      </c>
      <c r="CC37" s="132">
        <v>126</v>
      </c>
      <c r="CD37" s="132">
        <v>141</v>
      </c>
      <c r="CE37" s="132">
        <v>129</v>
      </c>
      <c r="CF37" s="131">
        <v>126</v>
      </c>
      <c r="CG37" s="131">
        <v>101</v>
      </c>
      <c r="CH37" s="131">
        <v>121</v>
      </c>
      <c r="CI37" s="131">
        <v>104</v>
      </c>
      <c r="CJ37" s="131">
        <v>96</v>
      </c>
      <c r="CK37" s="131">
        <v>81</v>
      </c>
      <c r="CL37" s="131">
        <v>82</v>
      </c>
      <c r="CM37" s="131">
        <v>81</v>
      </c>
    </row>
    <row r="38" spans="2:91" ht="18" customHeight="1">
      <c r="B38" s="162" t="s">
        <v>74</v>
      </c>
      <c r="C38" s="131">
        <f t="shared" si="119"/>
        <v>1497.8</v>
      </c>
      <c r="D38" s="131">
        <f t="shared" si="119"/>
        <v>1831.2</v>
      </c>
      <c r="E38" s="131">
        <f t="shared" si="119"/>
        <v>2056.6</v>
      </c>
      <c r="F38" s="131">
        <f t="shared" si="119"/>
        <v>2247.1999999999998</v>
      </c>
      <c r="G38" s="131">
        <f t="shared" si="119"/>
        <v>2253.1999999999998</v>
      </c>
      <c r="H38" s="131">
        <f t="shared" si="119"/>
        <v>2475</v>
      </c>
      <c r="I38" s="131">
        <f t="shared" si="119"/>
        <v>2425.1999999999998</v>
      </c>
      <c r="J38" s="131">
        <f t="shared" si="119"/>
        <v>2662.6</v>
      </c>
      <c r="K38" s="131">
        <f t="shared" si="119"/>
        <v>2524.4</v>
      </c>
      <c r="L38" s="131">
        <f t="shared" si="119"/>
        <v>2592.1999999999998</v>
      </c>
      <c r="M38" s="131">
        <f t="shared" si="119"/>
        <v>2766.6</v>
      </c>
      <c r="N38" s="131">
        <f t="shared" si="119"/>
        <v>2922.2</v>
      </c>
      <c r="O38" s="131">
        <f t="shared" si="119"/>
        <v>2959.8</v>
      </c>
      <c r="P38" s="131">
        <f t="shared" si="119"/>
        <v>2789.8</v>
      </c>
      <c r="Q38" s="131">
        <f t="shared" si="119"/>
        <v>2596.1999999999998</v>
      </c>
      <c r="R38" s="163"/>
      <c r="S38" s="177">
        <v>366.20917459227707</v>
      </c>
      <c r="T38" s="131"/>
      <c r="U38" s="310"/>
      <c r="V38" s="310"/>
      <c r="W38" s="162" t="s">
        <v>74</v>
      </c>
      <c r="X38" s="131">
        <v>1064</v>
      </c>
      <c r="Y38" s="131">
        <v>1304</v>
      </c>
      <c r="Z38" s="131">
        <v>1422</v>
      </c>
      <c r="AA38" s="131">
        <v>1548</v>
      </c>
      <c r="AB38" s="131">
        <v>1555</v>
      </c>
      <c r="AC38" s="131">
        <v>1703</v>
      </c>
      <c r="AD38" s="131">
        <v>1639</v>
      </c>
      <c r="AE38" s="131">
        <v>1809</v>
      </c>
      <c r="AF38" s="413">
        <v>1706</v>
      </c>
      <c r="AG38" s="131">
        <v>1753</v>
      </c>
      <c r="AH38" s="131">
        <v>1907</v>
      </c>
      <c r="AI38" s="131">
        <v>2021</v>
      </c>
      <c r="AJ38" s="131">
        <v>2066</v>
      </c>
      <c r="AK38" s="131">
        <v>1935</v>
      </c>
      <c r="AL38" s="131">
        <v>1816</v>
      </c>
      <c r="AN38" s="162" t="s">
        <v>71</v>
      </c>
      <c r="AO38" s="131">
        <v>1270</v>
      </c>
      <c r="AP38" s="131">
        <v>1295</v>
      </c>
      <c r="AQ38" s="131">
        <v>1354</v>
      </c>
      <c r="AR38" s="131">
        <v>1445</v>
      </c>
      <c r="AS38" s="131">
        <v>1528</v>
      </c>
      <c r="AT38" s="131">
        <v>1528</v>
      </c>
      <c r="AU38" s="131">
        <v>1603</v>
      </c>
      <c r="AV38" s="131">
        <v>1696</v>
      </c>
      <c r="AW38" s="131">
        <v>1830</v>
      </c>
      <c r="AX38" s="131">
        <v>1804</v>
      </c>
      <c r="AY38" s="131">
        <v>1857</v>
      </c>
      <c r="AZ38" s="131">
        <v>1930</v>
      </c>
      <c r="BA38" s="131">
        <v>2115</v>
      </c>
      <c r="BB38" s="131">
        <v>2173</v>
      </c>
      <c r="BC38" s="131">
        <v>1966</v>
      </c>
      <c r="BE38" s="500"/>
      <c r="BF38" s="162" t="s">
        <v>74</v>
      </c>
      <c r="BG38" s="131">
        <v>396</v>
      </c>
      <c r="BH38" s="132">
        <v>479</v>
      </c>
      <c r="BI38" s="132">
        <v>592</v>
      </c>
      <c r="BJ38" s="131">
        <v>649</v>
      </c>
      <c r="BK38" s="132">
        <v>639</v>
      </c>
      <c r="BL38" s="132">
        <v>700</v>
      </c>
      <c r="BM38" s="132">
        <v>739</v>
      </c>
      <c r="BN38" s="131">
        <v>792</v>
      </c>
      <c r="BO38" s="131">
        <v>788</v>
      </c>
      <c r="BP38" s="131">
        <v>794</v>
      </c>
      <c r="BQ38" s="131">
        <v>852</v>
      </c>
      <c r="BR38" s="131">
        <v>929</v>
      </c>
      <c r="BS38" s="131">
        <v>916</v>
      </c>
      <c r="BT38" s="131">
        <v>876</v>
      </c>
      <c r="BU38" s="131">
        <v>784</v>
      </c>
      <c r="BW38" s="516"/>
      <c r="BX38" s="162" t="s">
        <v>74</v>
      </c>
      <c r="BY38" s="131">
        <v>160</v>
      </c>
      <c r="BZ38" s="132">
        <v>202</v>
      </c>
      <c r="CA38" s="132">
        <v>217</v>
      </c>
      <c r="CB38" s="131">
        <v>244</v>
      </c>
      <c r="CC38" s="132">
        <v>232</v>
      </c>
      <c r="CD38" s="132">
        <v>273</v>
      </c>
      <c r="CE38" s="132">
        <v>252</v>
      </c>
      <c r="CF38" s="131">
        <v>273</v>
      </c>
      <c r="CG38" s="131">
        <v>236</v>
      </c>
      <c r="CH38" s="131">
        <v>247</v>
      </c>
      <c r="CI38" s="131">
        <v>248</v>
      </c>
      <c r="CJ38" s="131">
        <v>206</v>
      </c>
      <c r="CK38" s="131">
        <v>204</v>
      </c>
      <c r="CL38" s="131">
        <v>194</v>
      </c>
      <c r="CM38" s="131">
        <v>174</v>
      </c>
    </row>
    <row r="39" spans="2:91">
      <c r="B39" s="162" t="s">
        <v>10</v>
      </c>
      <c r="C39" s="131">
        <f t="shared" ref="C39:Q39" si="120">X39+BG42*$U$6+BG49*$U$8</f>
        <v>1813.4</v>
      </c>
      <c r="D39" s="131">
        <f t="shared" si="120"/>
        <v>1865.6</v>
      </c>
      <c r="E39" s="131">
        <f t="shared" si="120"/>
        <v>1968.2</v>
      </c>
      <c r="F39" s="131">
        <f t="shared" si="120"/>
        <v>2126.6</v>
      </c>
      <c r="G39" s="131">
        <f t="shared" si="120"/>
        <v>2281</v>
      </c>
      <c r="H39" s="131">
        <f t="shared" si="120"/>
        <v>2292.4</v>
      </c>
      <c r="I39" s="131">
        <f t="shared" si="120"/>
        <v>2383.6</v>
      </c>
      <c r="J39" s="131">
        <f t="shared" si="120"/>
        <v>2575.6</v>
      </c>
      <c r="K39" s="131">
        <f t="shared" si="120"/>
        <v>2792.6</v>
      </c>
      <c r="L39" s="131">
        <f t="shared" si="120"/>
        <v>2750.6</v>
      </c>
      <c r="M39" s="131">
        <f t="shared" si="120"/>
        <v>2820</v>
      </c>
      <c r="N39" s="131">
        <f t="shared" si="120"/>
        <v>2994.1</v>
      </c>
      <c r="O39" s="131">
        <f t="shared" si="120"/>
        <v>3235.3</v>
      </c>
      <c r="P39" s="131">
        <f t="shared" si="120"/>
        <v>3281.5</v>
      </c>
      <c r="Q39" s="131">
        <f t="shared" si="120"/>
        <v>3022.2</v>
      </c>
      <c r="R39" s="131"/>
      <c r="S39" s="177">
        <v>348.0138343354904</v>
      </c>
      <c r="T39" s="131"/>
      <c r="U39" s="310"/>
      <c r="V39" s="310"/>
      <c r="W39" s="162" t="s">
        <v>10</v>
      </c>
      <c r="X39" s="131">
        <v>1270</v>
      </c>
      <c r="Y39" s="131">
        <v>1295</v>
      </c>
      <c r="Z39" s="131">
        <v>1354</v>
      </c>
      <c r="AA39" s="131">
        <v>1445</v>
      </c>
      <c r="AB39" s="131">
        <v>1528</v>
      </c>
      <c r="AC39" s="131">
        <v>1528</v>
      </c>
      <c r="AD39" s="131">
        <v>1603</v>
      </c>
      <c r="AE39" s="131">
        <v>1696</v>
      </c>
      <c r="AF39" s="413">
        <f>AW36+AW38+$U$11*AW37</f>
        <v>1830</v>
      </c>
      <c r="AG39" s="131">
        <f t="shared" ref="AG39" si="121">AX36+AX38+$U$11*AX37</f>
        <v>1804</v>
      </c>
      <c r="AH39" s="131">
        <v>1857</v>
      </c>
      <c r="AI39" s="131">
        <v>1983.5</v>
      </c>
      <c r="AJ39" s="131">
        <f t="shared" ref="AJ39:AL39" si="122">BA36+BA38+$U$11*BA37</f>
        <v>2161.5</v>
      </c>
      <c r="AK39" s="131">
        <f t="shared" si="122"/>
        <v>2230.5</v>
      </c>
      <c r="AL39" s="131">
        <f t="shared" si="122"/>
        <v>2029</v>
      </c>
      <c r="AN39" s="162" t="s">
        <v>131</v>
      </c>
      <c r="AO39" s="131">
        <v>467</v>
      </c>
      <c r="AP39" s="131">
        <v>532</v>
      </c>
      <c r="AQ39" s="131">
        <v>433</v>
      </c>
      <c r="AR39" s="131">
        <v>426</v>
      </c>
      <c r="AS39" s="131">
        <v>544</v>
      </c>
      <c r="AT39" s="131">
        <v>454</v>
      </c>
      <c r="AU39" s="131">
        <v>506</v>
      </c>
      <c r="AV39" s="131">
        <v>347</v>
      </c>
      <c r="AW39" s="131">
        <v>312</v>
      </c>
      <c r="AX39" s="131">
        <v>300</v>
      </c>
      <c r="AY39" s="131">
        <v>310</v>
      </c>
      <c r="AZ39" s="131">
        <v>300</v>
      </c>
      <c r="BA39" s="131">
        <v>367</v>
      </c>
      <c r="BB39" s="131">
        <v>331</v>
      </c>
      <c r="BC39" s="131">
        <v>358</v>
      </c>
      <c r="BE39" s="500"/>
      <c r="BF39" s="162" t="s">
        <v>36</v>
      </c>
      <c r="BG39" s="131">
        <v>0</v>
      </c>
      <c r="BH39" s="132">
        <v>0</v>
      </c>
      <c r="BI39" s="132">
        <v>0</v>
      </c>
      <c r="BJ39" s="131">
        <v>0</v>
      </c>
      <c r="BK39" s="132">
        <v>0</v>
      </c>
      <c r="BL39" s="132">
        <v>0</v>
      </c>
      <c r="BM39" s="132">
        <v>0</v>
      </c>
      <c r="BN39" s="132">
        <v>0</v>
      </c>
      <c r="BO39" s="131">
        <v>0</v>
      </c>
      <c r="BP39" s="131">
        <v>0</v>
      </c>
      <c r="BQ39" s="132">
        <v>0</v>
      </c>
      <c r="BR39" s="132">
        <v>0</v>
      </c>
      <c r="BS39" s="132">
        <v>0</v>
      </c>
      <c r="BT39" s="132">
        <v>0</v>
      </c>
      <c r="BU39" s="132">
        <v>0</v>
      </c>
      <c r="BW39" s="516"/>
      <c r="BX39" s="162" t="s">
        <v>36</v>
      </c>
      <c r="BY39" s="131">
        <v>0</v>
      </c>
      <c r="BZ39" s="132">
        <v>0</v>
      </c>
      <c r="CA39" s="132">
        <v>0</v>
      </c>
      <c r="CB39" s="131">
        <v>0</v>
      </c>
      <c r="CC39" s="132">
        <v>0</v>
      </c>
      <c r="CD39" s="132">
        <v>0</v>
      </c>
      <c r="CE39" s="132">
        <v>0</v>
      </c>
      <c r="CF39" s="132">
        <v>0</v>
      </c>
      <c r="CG39" s="131">
        <v>0</v>
      </c>
      <c r="CH39" s="131">
        <v>0</v>
      </c>
      <c r="CI39" s="132">
        <v>0</v>
      </c>
      <c r="CJ39" s="132">
        <v>0</v>
      </c>
      <c r="CK39" s="132">
        <v>0</v>
      </c>
      <c r="CL39" s="132">
        <v>0</v>
      </c>
      <c r="CM39" s="132">
        <v>0</v>
      </c>
    </row>
    <row r="40" spans="2:91">
      <c r="B40" s="162" t="s">
        <v>11</v>
      </c>
      <c r="C40" s="131">
        <f t="shared" ref="C40:C41" si="123">X40</f>
        <v>652</v>
      </c>
      <c r="D40" s="131">
        <f t="shared" ref="D40:D41" si="124">Y40</f>
        <v>822</v>
      </c>
      <c r="E40" s="131">
        <f t="shared" ref="E40:E41" si="125">Z40</f>
        <v>705</v>
      </c>
      <c r="F40" s="131">
        <f>AA40</f>
        <v>684</v>
      </c>
      <c r="G40" s="131">
        <f t="shared" ref="G40:G41" si="126">AB40</f>
        <v>804</v>
      </c>
      <c r="H40" s="131">
        <f t="shared" ref="H40:H41" si="127">AC40</f>
        <v>633</v>
      </c>
      <c r="I40" s="131">
        <f t="shared" ref="I40:I41" si="128">AD40</f>
        <v>644</v>
      </c>
      <c r="J40" s="131">
        <f t="shared" ref="J40:J41" si="129">AE40</f>
        <v>444</v>
      </c>
      <c r="K40" s="131">
        <f t="shared" ref="K40:K41" si="130">AF40</f>
        <v>376</v>
      </c>
      <c r="L40" s="131">
        <f t="shared" ref="L40:Q44" si="131">AG40</f>
        <v>352</v>
      </c>
      <c r="M40" s="131">
        <f t="shared" si="131"/>
        <v>341</v>
      </c>
      <c r="N40" s="131">
        <f t="shared" si="131"/>
        <v>327</v>
      </c>
      <c r="O40" s="131">
        <f t="shared" si="131"/>
        <v>398</v>
      </c>
      <c r="P40" s="131">
        <f t="shared" si="131"/>
        <v>364</v>
      </c>
      <c r="Q40" s="131">
        <f t="shared" si="131"/>
        <v>394</v>
      </c>
      <c r="R40" s="131"/>
      <c r="S40" s="177">
        <v>166.46000520645589</v>
      </c>
      <c r="T40" s="131"/>
      <c r="U40" s="310"/>
      <c r="V40" s="310"/>
      <c r="W40" s="162" t="s">
        <v>11</v>
      </c>
      <c r="X40" s="131">
        <v>652</v>
      </c>
      <c r="Y40" s="131">
        <v>822</v>
      </c>
      <c r="Z40" s="131">
        <v>705</v>
      </c>
      <c r="AA40" s="131">
        <v>684</v>
      </c>
      <c r="AB40" s="131">
        <v>804</v>
      </c>
      <c r="AC40" s="131">
        <v>633</v>
      </c>
      <c r="AD40" s="131">
        <v>644</v>
      </c>
      <c r="AE40" s="131">
        <v>444</v>
      </c>
      <c r="AF40" s="413">
        <f>AW39+AW40</f>
        <v>376</v>
      </c>
      <c r="AG40" s="131">
        <f>AX39+AX40</f>
        <v>352</v>
      </c>
      <c r="AH40" s="131">
        <v>341</v>
      </c>
      <c r="AI40" s="131">
        <v>327</v>
      </c>
      <c r="AJ40" s="131">
        <f t="shared" ref="AJ40:AL40" si="132">BA39+BA40</f>
        <v>398</v>
      </c>
      <c r="AK40" s="131">
        <f t="shared" si="132"/>
        <v>364</v>
      </c>
      <c r="AL40" s="131">
        <f t="shared" si="132"/>
        <v>394</v>
      </c>
      <c r="AN40" s="162" t="s">
        <v>132</v>
      </c>
      <c r="AO40" s="131">
        <v>185</v>
      </c>
      <c r="AP40" s="131">
        <v>290</v>
      </c>
      <c r="AQ40" s="131">
        <v>272</v>
      </c>
      <c r="AR40" s="131">
        <v>258</v>
      </c>
      <c r="AS40" s="131">
        <v>260</v>
      </c>
      <c r="AT40" s="131">
        <v>179</v>
      </c>
      <c r="AU40" s="131">
        <v>138</v>
      </c>
      <c r="AV40" s="131">
        <v>97</v>
      </c>
      <c r="AW40" s="131">
        <v>64</v>
      </c>
      <c r="AX40" s="131">
        <v>52</v>
      </c>
      <c r="AY40" s="131">
        <v>31</v>
      </c>
      <c r="AZ40" s="131">
        <v>27</v>
      </c>
      <c r="BA40" s="131">
        <v>31</v>
      </c>
      <c r="BB40" s="131">
        <v>33</v>
      </c>
      <c r="BC40" s="131">
        <v>36</v>
      </c>
      <c r="BE40" s="500"/>
      <c r="BF40" s="129" t="s">
        <v>150</v>
      </c>
      <c r="BG40" s="131">
        <v>0</v>
      </c>
      <c r="BH40" s="132">
        <v>0</v>
      </c>
      <c r="BI40" s="132">
        <v>0</v>
      </c>
      <c r="BJ40" s="131">
        <v>0</v>
      </c>
      <c r="BK40" s="132">
        <v>0</v>
      </c>
      <c r="BL40" s="132">
        <v>0</v>
      </c>
      <c r="BM40" s="132">
        <v>0</v>
      </c>
      <c r="BN40" s="132">
        <v>0</v>
      </c>
      <c r="BO40" s="131">
        <v>0</v>
      </c>
      <c r="BP40" s="132">
        <v>0</v>
      </c>
      <c r="BQ40" s="131">
        <v>0</v>
      </c>
      <c r="BR40" s="132">
        <v>50</v>
      </c>
      <c r="BS40" s="132">
        <v>45</v>
      </c>
      <c r="BT40" s="132">
        <v>55</v>
      </c>
      <c r="BU40" s="132">
        <v>66</v>
      </c>
      <c r="BW40" s="516"/>
      <c r="BX40" s="129" t="s">
        <v>150</v>
      </c>
      <c r="BY40" s="131">
        <v>0</v>
      </c>
      <c r="BZ40" s="132">
        <v>0</v>
      </c>
      <c r="CA40" s="132">
        <v>0</v>
      </c>
      <c r="CB40" s="131">
        <v>0</v>
      </c>
      <c r="CC40" s="132">
        <v>0</v>
      </c>
      <c r="CD40" s="132">
        <v>0</v>
      </c>
      <c r="CE40" s="132">
        <v>0</v>
      </c>
      <c r="CF40" s="132">
        <v>0</v>
      </c>
      <c r="CG40" s="131">
        <v>0</v>
      </c>
      <c r="CH40" s="132">
        <v>0</v>
      </c>
      <c r="CI40" s="131">
        <v>0</v>
      </c>
      <c r="CJ40" s="132">
        <v>28</v>
      </c>
      <c r="CK40" s="132">
        <v>27</v>
      </c>
      <c r="CL40" s="132">
        <v>28</v>
      </c>
      <c r="CM40" s="132">
        <v>24</v>
      </c>
    </row>
    <row r="41" spans="2:91">
      <c r="B41" s="162" t="s">
        <v>12</v>
      </c>
      <c r="C41" s="131">
        <f t="shared" si="123"/>
        <v>14</v>
      </c>
      <c r="D41" s="131">
        <f t="shared" si="124"/>
        <v>13</v>
      </c>
      <c r="E41" s="131">
        <f t="shared" si="125"/>
        <v>22</v>
      </c>
      <c r="F41" s="131">
        <f t="shared" ref="F41" si="133">AA41</f>
        <v>24</v>
      </c>
      <c r="G41" s="131">
        <f t="shared" si="126"/>
        <v>17</v>
      </c>
      <c r="H41" s="131">
        <f t="shared" si="127"/>
        <v>19</v>
      </c>
      <c r="I41" s="131">
        <f t="shared" si="128"/>
        <v>21</v>
      </c>
      <c r="J41" s="131">
        <f t="shared" si="129"/>
        <v>18</v>
      </c>
      <c r="K41" s="131">
        <f t="shared" si="130"/>
        <v>12</v>
      </c>
      <c r="L41" s="131">
        <f t="shared" si="131"/>
        <v>23</v>
      </c>
      <c r="M41" s="131">
        <f t="shared" si="131"/>
        <v>19</v>
      </c>
      <c r="N41" s="131">
        <f t="shared" si="131"/>
        <v>12</v>
      </c>
      <c r="O41" s="131">
        <f t="shared" si="131"/>
        <v>23</v>
      </c>
      <c r="P41" s="131">
        <f t="shared" si="131"/>
        <v>19</v>
      </c>
      <c r="Q41" s="131">
        <f t="shared" si="131"/>
        <v>25</v>
      </c>
      <c r="R41" s="131"/>
      <c r="S41" s="177">
        <v>4.2700507413066324</v>
      </c>
      <c r="T41" s="131"/>
      <c r="U41" s="310"/>
      <c r="V41" s="310"/>
      <c r="W41" s="162" t="s">
        <v>12</v>
      </c>
      <c r="X41" s="131">
        <v>14</v>
      </c>
      <c r="Y41" s="131">
        <v>13</v>
      </c>
      <c r="Z41" s="131">
        <v>22</v>
      </c>
      <c r="AA41" s="131">
        <v>24</v>
      </c>
      <c r="AB41" s="131">
        <v>17</v>
      </c>
      <c r="AC41" s="131">
        <v>19</v>
      </c>
      <c r="AD41" s="131">
        <v>21</v>
      </c>
      <c r="AE41" s="131">
        <v>18</v>
      </c>
      <c r="AF41" s="413">
        <f>SUM(AW41:AW43)</f>
        <v>12</v>
      </c>
      <c r="AG41" s="131">
        <f>SUM(AX41:AX43)</f>
        <v>23</v>
      </c>
      <c r="AH41" s="131">
        <v>19</v>
      </c>
      <c r="AI41" s="131">
        <v>12</v>
      </c>
      <c r="AJ41" s="131">
        <f t="shared" ref="AJ41:AL41" si="134">SUM(BA41:BA43)</f>
        <v>23</v>
      </c>
      <c r="AK41" s="131">
        <f t="shared" si="134"/>
        <v>19</v>
      </c>
      <c r="AL41" s="131">
        <f t="shared" si="134"/>
        <v>25</v>
      </c>
      <c r="AN41" s="162" t="s">
        <v>133</v>
      </c>
      <c r="AO41" s="131">
        <v>0</v>
      </c>
      <c r="AP41" s="131">
        <v>0</v>
      </c>
      <c r="AQ41" s="131">
        <v>0</v>
      </c>
      <c r="AR41" s="131">
        <v>0</v>
      </c>
      <c r="AS41" s="131">
        <v>0</v>
      </c>
      <c r="AT41" s="131">
        <v>0</v>
      </c>
      <c r="AU41" s="131">
        <v>0</v>
      </c>
      <c r="AV41" s="131">
        <v>0</v>
      </c>
      <c r="AW41" s="131">
        <v>0</v>
      </c>
      <c r="AX41" s="131">
        <v>0</v>
      </c>
      <c r="AY41" s="131">
        <v>0</v>
      </c>
      <c r="AZ41" s="131">
        <v>0</v>
      </c>
      <c r="BA41" s="131">
        <v>0</v>
      </c>
      <c r="BB41" s="131">
        <v>0</v>
      </c>
      <c r="BC41" s="131">
        <v>0</v>
      </c>
      <c r="BE41" s="500"/>
      <c r="BF41" s="162" t="s">
        <v>71</v>
      </c>
      <c r="BG41" s="131">
        <v>403</v>
      </c>
      <c r="BH41" s="132">
        <v>402</v>
      </c>
      <c r="BI41" s="132">
        <v>454</v>
      </c>
      <c r="BJ41" s="131">
        <v>522</v>
      </c>
      <c r="BK41" s="132">
        <v>555</v>
      </c>
      <c r="BL41" s="132">
        <v>543</v>
      </c>
      <c r="BM41" s="132">
        <v>567</v>
      </c>
      <c r="BN41" s="132">
        <v>667</v>
      </c>
      <c r="BO41" s="131">
        <v>702</v>
      </c>
      <c r="BP41" s="131">
        <v>772</v>
      </c>
      <c r="BQ41" s="132">
        <v>760</v>
      </c>
      <c r="BR41" s="132">
        <v>787</v>
      </c>
      <c r="BS41" s="132">
        <v>921</v>
      </c>
      <c r="BT41" s="132">
        <v>840</v>
      </c>
      <c r="BU41" s="132">
        <v>821</v>
      </c>
      <c r="BW41" s="516"/>
      <c r="BX41" s="162" t="s">
        <v>71</v>
      </c>
      <c r="BY41" s="131">
        <v>394</v>
      </c>
      <c r="BZ41" s="132">
        <v>408</v>
      </c>
      <c r="CA41" s="132">
        <v>392</v>
      </c>
      <c r="CB41" s="131">
        <v>421</v>
      </c>
      <c r="CC41" s="132">
        <v>454</v>
      </c>
      <c r="CD41" s="132">
        <v>460</v>
      </c>
      <c r="CE41" s="132">
        <v>423</v>
      </c>
      <c r="CF41" s="132">
        <v>469</v>
      </c>
      <c r="CG41" s="131">
        <v>550</v>
      </c>
      <c r="CH41" s="131">
        <v>424</v>
      </c>
      <c r="CI41" s="132">
        <v>489</v>
      </c>
      <c r="CJ41" s="132">
        <v>505</v>
      </c>
      <c r="CK41" s="132">
        <v>438</v>
      </c>
      <c r="CL41" s="132">
        <v>458</v>
      </c>
      <c r="CM41" s="132">
        <v>423</v>
      </c>
    </row>
    <row r="42" spans="2:91">
      <c r="B42" s="162" t="s">
        <v>152</v>
      </c>
      <c r="C42" s="170"/>
      <c r="D42" s="170"/>
      <c r="E42" s="170"/>
      <c r="F42" s="170">
        <f t="shared" ref="F42:F44" si="135">AA42</f>
        <v>9274441.7100000009</v>
      </c>
      <c r="G42" s="170">
        <f t="shared" ref="G42:G44" si="136">AB42</f>
        <v>10266019.76</v>
      </c>
      <c r="H42" s="170">
        <f t="shared" ref="H42:H44" si="137">AC42</f>
        <v>11039730.83</v>
      </c>
      <c r="I42" s="170">
        <f t="shared" ref="I42:I44" si="138">AD42</f>
        <v>10396767.689999999</v>
      </c>
      <c r="J42" s="170">
        <f t="shared" ref="J42:J44" si="139">AE42</f>
        <v>9586008.5899999999</v>
      </c>
      <c r="K42" s="170">
        <f t="shared" ref="K42:K44" si="140">AF42</f>
        <v>11904930.470000001</v>
      </c>
      <c r="L42" s="170">
        <f t="shared" ref="L42:Q42" si="141">AG42</f>
        <v>12081470.039999999</v>
      </c>
      <c r="M42" s="170">
        <f t="shared" si="141"/>
        <v>12327774.300000001</v>
      </c>
      <c r="N42" s="170">
        <f t="shared" si="141"/>
        <v>12486425.039999999</v>
      </c>
      <c r="O42" s="170">
        <f t="shared" si="141"/>
        <v>15115327.296</v>
      </c>
      <c r="P42" s="444">
        <f t="shared" si="141"/>
        <v>16587502.609999999</v>
      </c>
      <c r="Q42" s="418">
        <f t="shared" si="141"/>
        <v>0</v>
      </c>
      <c r="R42" s="170"/>
      <c r="S42" s="177">
        <v>940216.67179969035</v>
      </c>
      <c r="T42" s="131"/>
      <c r="U42" s="310"/>
      <c r="V42" s="310"/>
      <c r="W42" s="162" t="s">
        <v>152</v>
      </c>
      <c r="X42" s="170"/>
      <c r="Y42" s="170"/>
      <c r="Z42" s="170"/>
      <c r="AA42" s="170">
        <v>9274441.7100000009</v>
      </c>
      <c r="AB42" s="170">
        <v>10266019.76</v>
      </c>
      <c r="AC42" s="170">
        <v>11039730.83</v>
      </c>
      <c r="AD42" s="170">
        <v>10396767.689999999</v>
      </c>
      <c r="AE42" s="170">
        <v>9586008.5899999999</v>
      </c>
      <c r="AF42" s="414">
        <v>11904930.470000001</v>
      </c>
      <c r="AG42" s="170">
        <v>12081470.039999999</v>
      </c>
      <c r="AH42" s="170">
        <v>12327774.300000001</v>
      </c>
      <c r="AI42" s="170">
        <v>12486425.039999999</v>
      </c>
      <c r="AJ42" s="170">
        <v>15115327.296</v>
      </c>
      <c r="AK42" s="170">
        <v>16587502.609999999</v>
      </c>
      <c r="AL42" s="170"/>
      <c r="AN42" s="162" t="s">
        <v>153</v>
      </c>
      <c r="AO42" s="131">
        <v>0</v>
      </c>
      <c r="AP42" s="131">
        <v>0</v>
      </c>
      <c r="AQ42" s="131">
        <v>0</v>
      </c>
      <c r="AR42" s="131">
        <v>0</v>
      </c>
      <c r="AS42" s="131">
        <v>0</v>
      </c>
      <c r="AT42" s="131">
        <v>0</v>
      </c>
      <c r="AU42" s="131">
        <v>0</v>
      </c>
      <c r="AV42" s="131">
        <v>0</v>
      </c>
      <c r="AW42" s="131">
        <v>0</v>
      </c>
      <c r="AX42" s="131">
        <v>0</v>
      </c>
      <c r="AY42" s="131">
        <v>0</v>
      </c>
      <c r="AZ42" s="131">
        <v>0</v>
      </c>
      <c r="BA42" s="131">
        <v>0</v>
      </c>
      <c r="BB42" s="131">
        <v>0</v>
      </c>
      <c r="BC42" s="131">
        <v>0</v>
      </c>
      <c r="BE42" s="501"/>
      <c r="BF42" s="166" t="s">
        <v>53</v>
      </c>
      <c r="BG42" s="167">
        <f>BG39+BG41+$U$11*BG40</f>
        <v>403</v>
      </c>
      <c r="BH42" s="168">
        <f t="shared" ref="BH42" si="142">BH39+BH41+$U$11*BH40</f>
        <v>402</v>
      </c>
      <c r="BI42" s="168">
        <f t="shared" ref="BI42" si="143">BI39+BI41+$U$11*BI40</f>
        <v>454</v>
      </c>
      <c r="BJ42" s="167">
        <f t="shared" ref="BJ42" si="144">BJ39+BJ41+$U$11*BJ40</f>
        <v>522</v>
      </c>
      <c r="BK42" s="168">
        <f t="shared" ref="BK42" si="145">BK39+BK41+$U$11*BK40</f>
        <v>555</v>
      </c>
      <c r="BL42" s="168">
        <f t="shared" ref="BL42" si="146">BL39+BL41+$U$11*BL40</f>
        <v>543</v>
      </c>
      <c r="BM42" s="168">
        <f t="shared" ref="BM42" si="147">BM39+BM41+$U$11*BM40</f>
        <v>567</v>
      </c>
      <c r="BN42" s="169">
        <f t="shared" ref="BN42" si="148">BN39+BN41+$U$11*BN40</f>
        <v>667</v>
      </c>
      <c r="BO42" s="169">
        <f t="shared" ref="BO42" si="149">BO39+BO41+$U$11*BO40</f>
        <v>702</v>
      </c>
      <c r="BP42" s="169">
        <f t="shared" ref="BP42" si="150">BP39+BP41+$U$11*BP40</f>
        <v>772</v>
      </c>
      <c r="BQ42" s="168">
        <v>760</v>
      </c>
      <c r="BR42" s="382">
        <v>812</v>
      </c>
      <c r="BS42" s="382">
        <f t="shared" ref="BS42:BT42" si="151">BS39+BS41+$U$11*BS40</f>
        <v>943.5</v>
      </c>
      <c r="BT42" s="382">
        <f t="shared" si="151"/>
        <v>867.5</v>
      </c>
      <c r="BU42" s="382">
        <f t="shared" ref="BU42" si="152">BU39+BU41+$U$11*BU40</f>
        <v>854</v>
      </c>
      <c r="BW42" s="517"/>
      <c r="BX42" s="124" t="s">
        <v>53</v>
      </c>
      <c r="BY42" s="169">
        <f t="shared" ref="BY42" si="153">BY39+BY41+$U$11*BY40</f>
        <v>394</v>
      </c>
      <c r="BZ42" s="169">
        <f t="shared" ref="BZ42" si="154">BZ39+BZ41+$U$11*BZ40</f>
        <v>408</v>
      </c>
      <c r="CA42" s="169">
        <f t="shared" ref="CA42" si="155">CA39+CA41+$U$11*CA40</f>
        <v>392</v>
      </c>
      <c r="CB42" s="169">
        <f t="shared" ref="CB42" si="156">CB39+CB41+$U$11*CB40</f>
        <v>421</v>
      </c>
      <c r="CC42" s="169">
        <f t="shared" ref="CC42" si="157">CC39+CC41+$U$11*CC40</f>
        <v>454</v>
      </c>
      <c r="CD42" s="169">
        <f t="shared" ref="CD42" si="158">CD39+CD41+$U$11*CD40</f>
        <v>460</v>
      </c>
      <c r="CE42" s="169">
        <f t="shared" ref="CE42" si="159">CE39+CE41+$U$11*CE40</f>
        <v>423</v>
      </c>
      <c r="CF42" s="169">
        <f t="shared" ref="CF42" si="160">CF39+CF41+$U$11*CF40</f>
        <v>469</v>
      </c>
      <c r="CG42" s="169">
        <f t="shared" ref="CG42" si="161">CG39+CG41+$U$11*CG40</f>
        <v>550</v>
      </c>
      <c r="CH42" s="169">
        <v>424</v>
      </c>
      <c r="CI42" s="169">
        <v>489</v>
      </c>
      <c r="CJ42" s="169">
        <v>519</v>
      </c>
      <c r="CK42" s="169">
        <f t="shared" ref="CK42:CL42" si="162">CK39+CK41+$U$11*CK40</f>
        <v>451.5</v>
      </c>
      <c r="CL42" s="382">
        <f t="shared" si="162"/>
        <v>472</v>
      </c>
      <c r="CM42" s="382">
        <f t="shared" ref="CM42" si="163">CM39+CM41+$U$11*CM40</f>
        <v>435</v>
      </c>
    </row>
    <row r="43" spans="2:91" ht="18" customHeight="1">
      <c r="B43" s="162" t="s">
        <v>16</v>
      </c>
      <c r="C43" s="173">
        <f t="shared" ref="C43:C44" si="164">X43</f>
        <v>19.768383039661291</v>
      </c>
      <c r="D43" s="173">
        <f t="shared" ref="D43:D44" si="165">Y43</f>
        <v>19.570210965362993</v>
      </c>
      <c r="E43" s="173">
        <f t="shared" ref="E43:E44" si="166">Z43</f>
        <v>19.561856787174513</v>
      </c>
      <c r="F43" s="173">
        <f t="shared" si="135"/>
        <v>19.794430162419349</v>
      </c>
      <c r="G43" s="173">
        <f t="shared" si="136"/>
        <v>20.274932328432673</v>
      </c>
      <c r="H43" s="173">
        <f t="shared" si="137"/>
        <v>19.082269391357197</v>
      </c>
      <c r="I43" s="173">
        <f t="shared" si="138"/>
        <v>18.952471033341215</v>
      </c>
      <c r="J43" s="173">
        <f t="shared" si="139"/>
        <v>19.24458935041946</v>
      </c>
      <c r="K43" s="173">
        <f t="shared" si="140"/>
        <v>20.461864154093863</v>
      </c>
      <c r="L43" s="173">
        <f t="shared" ref="L43:Q44" si="167">AG43</f>
        <v>19.562624254473164</v>
      </c>
      <c r="M43" s="173">
        <f t="shared" si="167"/>
        <v>19.736072978478436</v>
      </c>
      <c r="N43" s="173">
        <f t="shared" si="167"/>
        <v>22.132583492339794</v>
      </c>
      <c r="O43" s="173">
        <f t="shared" si="167"/>
        <v>25.043738196480092</v>
      </c>
      <c r="P43" s="173">
        <f t="shared" si="167"/>
        <v>26.44610787909447</v>
      </c>
      <c r="Q43" s="173">
        <f t="shared" si="167"/>
        <v>24.550096393511385</v>
      </c>
      <c r="R43" s="173"/>
      <c r="S43" s="352">
        <v>0.48009335891478438</v>
      </c>
      <c r="T43" s="131"/>
      <c r="U43" s="310"/>
      <c r="V43" s="310"/>
      <c r="W43" s="162" t="s">
        <v>16</v>
      </c>
      <c r="X43" s="173">
        <v>19.768383039661291</v>
      </c>
      <c r="Y43" s="173">
        <v>19.570210965362993</v>
      </c>
      <c r="Z43" s="173">
        <v>19.561856787174513</v>
      </c>
      <c r="AA43" s="173">
        <v>19.794430162419349</v>
      </c>
      <c r="AB43" s="173">
        <v>20.274932328432673</v>
      </c>
      <c r="AC43" s="173">
        <v>19.082269391357197</v>
      </c>
      <c r="AD43" s="173">
        <v>18.952471033341215</v>
      </c>
      <c r="AE43" s="173">
        <v>19.24458935041946</v>
      </c>
      <c r="AF43" s="415">
        <f>(AW36+AW38+$U$11*AW37)/CY6*100</f>
        <v>20.461864154093863</v>
      </c>
      <c r="AG43" s="173">
        <f>(AX36+AX38+$U$11*AX37)/CZ6*100</f>
        <v>19.562624254473164</v>
      </c>
      <c r="AH43" s="173">
        <v>19.736072978478436</v>
      </c>
      <c r="AI43" s="173">
        <v>22.132583492339794</v>
      </c>
      <c r="AJ43" s="173">
        <f>(BA36+BA38+$U$11*BA37)/DC6*100</f>
        <v>25.043738196480092</v>
      </c>
      <c r="AK43" s="173">
        <f>(BB36+BB38+$U$11*BB37)/DD6*100</f>
        <v>26.44610787909447</v>
      </c>
      <c r="AL43" s="173">
        <f>(BC36+BC38+$U$11*BC37)/DE6*100</f>
        <v>24.550096393511385</v>
      </c>
      <c r="AN43" s="171" t="s">
        <v>134</v>
      </c>
      <c r="AO43" s="172">
        <v>14</v>
      </c>
      <c r="AP43" s="172">
        <v>13</v>
      </c>
      <c r="AQ43" s="172">
        <v>22</v>
      </c>
      <c r="AR43" s="172">
        <v>24</v>
      </c>
      <c r="AS43" s="172">
        <v>17</v>
      </c>
      <c r="AT43" s="172">
        <v>19</v>
      </c>
      <c r="AU43" s="172">
        <v>21</v>
      </c>
      <c r="AV43" s="172">
        <v>18</v>
      </c>
      <c r="AW43" s="172">
        <v>12</v>
      </c>
      <c r="AX43" s="172">
        <v>23</v>
      </c>
      <c r="AY43" s="172">
        <v>19</v>
      </c>
      <c r="AZ43" s="172">
        <v>12</v>
      </c>
      <c r="BA43" s="172">
        <v>23</v>
      </c>
      <c r="BB43" s="172">
        <v>19</v>
      </c>
      <c r="BC43" s="172">
        <v>25</v>
      </c>
      <c r="BE43" s="502" t="s">
        <v>100</v>
      </c>
      <c r="BF43" s="162" t="s">
        <v>72</v>
      </c>
      <c r="BG43" s="161">
        <v>56</v>
      </c>
      <c r="BH43" s="161">
        <v>39</v>
      </c>
      <c r="BI43" s="161">
        <v>35</v>
      </c>
      <c r="BJ43" s="161">
        <v>39</v>
      </c>
      <c r="BK43" s="161">
        <v>42</v>
      </c>
      <c r="BL43" s="161">
        <v>50</v>
      </c>
      <c r="BM43" s="161">
        <v>38</v>
      </c>
      <c r="BN43" s="130">
        <v>51</v>
      </c>
      <c r="BO43" s="130">
        <v>20</v>
      </c>
      <c r="BP43" s="130">
        <v>22</v>
      </c>
      <c r="BQ43" s="130">
        <v>16</v>
      </c>
      <c r="BR43" s="130">
        <v>23</v>
      </c>
      <c r="BS43" s="130">
        <v>19</v>
      </c>
      <c r="BT43" s="131">
        <v>36</v>
      </c>
      <c r="BU43" s="131">
        <v>13</v>
      </c>
      <c r="BW43" s="518" t="s">
        <v>52</v>
      </c>
      <c r="BX43" s="162" t="s">
        <v>72</v>
      </c>
      <c r="BY43" s="131">
        <v>639</v>
      </c>
      <c r="BZ43" s="132">
        <v>672</v>
      </c>
      <c r="CA43" s="132">
        <v>657</v>
      </c>
      <c r="CB43" s="131">
        <v>766</v>
      </c>
      <c r="CC43" s="132">
        <v>804</v>
      </c>
      <c r="CD43" s="132">
        <v>906</v>
      </c>
      <c r="CE43" s="132">
        <v>803</v>
      </c>
      <c r="CF43" s="131">
        <v>780</v>
      </c>
      <c r="CG43" s="131">
        <v>724</v>
      </c>
      <c r="CH43" s="131">
        <v>830</v>
      </c>
      <c r="CI43" s="131">
        <v>738</v>
      </c>
      <c r="CJ43" s="131">
        <v>672</v>
      </c>
      <c r="CK43" s="131">
        <v>607</v>
      </c>
      <c r="CL43" s="131">
        <v>598</v>
      </c>
      <c r="CM43" s="131">
        <v>610</v>
      </c>
    </row>
    <row r="44" spans="2:91">
      <c r="B44" s="171" t="s">
        <v>17</v>
      </c>
      <c r="C44" s="174">
        <f t="shared" si="164"/>
        <v>0.50043365134431916</v>
      </c>
      <c r="D44" s="174">
        <f t="shared" si="165"/>
        <v>0.50772025431425971</v>
      </c>
      <c r="E44" s="174">
        <f t="shared" si="166"/>
        <v>0.47882136279926335</v>
      </c>
      <c r="F44" s="174">
        <f t="shared" si="135"/>
        <v>0.49659863945578231</v>
      </c>
      <c r="G44" s="174">
        <f t="shared" si="136"/>
        <v>0.57192676547515253</v>
      </c>
      <c r="H44" s="174">
        <f t="shared" si="137"/>
        <v>0.54479999999999995</v>
      </c>
      <c r="I44" s="174">
        <f t="shared" si="138"/>
        <v>0.56499575191163975</v>
      </c>
      <c r="J44" s="174">
        <f t="shared" si="139"/>
        <v>0.57911646586345378</v>
      </c>
      <c r="K44" s="174">
        <f t="shared" si="140"/>
        <v>0.60211049037864683</v>
      </c>
      <c r="L44" s="174">
        <f t="shared" si="167"/>
        <v>0.59877675840978595</v>
      </c>
      <c r="M44" s="174">
        <f t="shared" si="131"/>
        <v>0.61854022376132123</v>
      </c>
      <c r="N44" s="174">
        <f t="shared" si="131"/>
        <v>0.60094886663152347</v>
      </c>
      <c r="O44" s="174">
        <f t="shared" si="131"/>
        <v>0.58444216990788123</v>
      </c>
      <c r="P44" s="174">
        <f t="shared" si="131"/>
        <v>0.63906478324403315</v>
      </c>
      <c r="Q44" s="174">
        <f t="shared" si="131"/>
        <v>0.63711911357340723</v>
      </c>
      <c r="R44" s="175"/>
      <c r="S44" s="353">
        <v>4.3974848126431283</v>
      </c>
      <c r="T44" s="176"/>
      <c r="U44" s="310"/>
      <c r="V44" s="310"/>
      <c r="W44" s="171" t="s">
        <v>17</v>
      </c>
      <c r="X44" s="174">
        <v>0.50043365134431916</v>
      </c>
      <c r="Y44" s="174">
        <v>0.50772025431425971</v>
      </c>
      <c r="Z44" s="174">
        <v>0.47882136279926335</v>
      </c>
      <c r="AA44" s="174">
        <v>0.49659863945578231</v>
      </c>
      <c r="AB44" s="174">
        <v>0.57192676547515253</v>
      </c>
      <c r="AC44" s="174">
        <v>0.54479999999999995</v>
      </c>
      <c r="AD44" s="174">
        <v>0.56499575191163975</v>
      </c>
      <c r="AE44" s="174">
        <v>0.57911646586345378</v>
      </c>
      <c r="AF44" s="416">
        <v>0.60211049037864683</v>
      </c>
      <c r="AG44" s="174">
        <v>0.59877675840978595</v>
      </c>
      <c r="AH44" s="174">
        <v>0.61854022376132123</v>
      </c>
      <c r="AI44" s="174">
        <v>0.60094886663152347</v>
      </c>
      <c r="AJ44" s="174">
        <v>0.58444216990788123</v>
      </c>
      <c r="AK44" s="174">
        <v>0.63906478324403315</v>
      </c>
      <c r="AL44" s="174">
        <v>0.63711911357340723</v>
      </c>
      <c r="BE44" s="500"/>
      <c r="BF44" s="162" t="s">
        <v>73</v>
      </c>
      <c r="BG44" s="131">
        <v>74</v>
      </c>
      <c r="BH44" s="132">
        <v>77</v>
      </c>
      <c r="BI44" s="132">
        <v>74</v>
      </c>
      <c r="BJ44" s="131">
        <v>81</v>
      </c>
      <c r="BK44" s="132">
        <v>92</v>
      </c>
      <c r="BL44" s="132">
        <v>98</v>
      </c>
      <c r="BM44" s="132">
        <v>97</v>
      </c>
      <c r="BN44" s="131">
        <v>96</v>
      </c>
      <c r="BO44" s="131">
        <v>80</v>
      </c>
      <c r="BP44" s="131">
        <v>74</v>
      </c>
      <c r="BQ44" s="131">
        <v>71</v>
      </c>
      <c r="BR44" s="131">
        <v>62</v>
      </c>
      <c r="BS44" s="131">
        <v>61</v>
      </c>
      <c r="BT44" s="131">
        <v>68</v>
      </c>
      <c r="BU44" s="131">
        <v>59</v>
      </c>
      <c r="BW44" s="519"/>
      <c r="BX44" s="162" t="s">
        <v>73</v>
      </c>
      <c r="BY44" s="131">
        <v>519</v>
      </c>
      <c r="BZ44" s="132">
        <v>592</v>
      </c>
      <c r="CA44" s="132">
        <v>636</v>
      </c>
      <c r="CB44" s="131">
        <v>657</v>
      </c>
      <c r="CC44" s="132">
        <v>700</v>
      </c>
      <c r="CD44" s="132">
        <v>776</v>
      </c>
      <c r="CE44" s="132">
        <v>805</v>
      </c>
      <c r="CF44" s="131">
        <v>785</v>
      </c>
      <c r="CG44" s="131">
        <v>790</v>
      </c>
      <c r="CH44" s="131">
        <v>819</v>
      </c>
      <c r="CI44" s="131">
        <v>877</v>
      </c>
      <c r="CJ44" s="131">
        <v>831</v>
      </c>
      <c r="CK44" s="131">
        <v>796</v>
      </c>
      <c r="CL44" s="131">
        <v>763</v>
      </c>
      <c r="CM44" s="131">
        <v>636</v>
      </c>
    </row>
    <row r="45" spans="2:91">
      <c r="G45" s="310"/>
      <c r="H45" s="310"/>
      <c r="I45" s="310"/>
      <c r="J45" s="310"/>
      <c r="K45" s="310"/>
      <c r="L45" s="310"/>
      <c r="M45" s="310"/>
      <c r="N45" s="310"/>
      <c r="O45" s="310"/>
      <c r="P45" s="310"/>
      <c r="Q45" s="310"/>
      <c r="R45" s="262"/>
      <c r="S45" s="93"/>
      <c r="T45" s="310"/>
      <c r="U45" s="310"/>
      <c r="V45" s="310"/>
      <c r="AF45" s="240"/>
      <c r="AK45" s="262"/>
      <c r="AL45" s="262"/>
      <c r="BE45" s="500"/>
      <c r="BF45" s="162" t="s">
        <v>74</v>
      </c>
      <c r="BG45" s="131">
        <v>117</v>
      </c>
      <c r="BH45" s="132">
        <v>144</v>
      </c>
      <c r="BI45" s="132">
        <v>161</v>
      </c>
      <c r="BJ45" s="131">
        <v>180</v>
      </c>
      <c r="BK45" s="132">
        <v>187</v>
      </c>
      <c r="BL45" s="132">
        <v>212</v>
      </c>
      <c r="BM45" s="132">
        <v>195</v>
      </c>
      <c r="BN45" s="131">
        <v>220</v>
      </c>
      <c r="BO45" s="131">
        <v>188</v>
      </c>
      <c r="BP45" s="131">
        <v>204</v>
      </c>
      <c r="BQ45" s="131">
        <v>178</v>
      </c>
      <c r="BR45" s="131">
        <v>158</v>
      </c>
      <c r="BS45" s="131">
        <v>161</v>
      </c>
      <c r="BT45" s="131">
        <v>154</v>
      </c>
      <c r="BU45" s="131">
        <v>153</v>
      </c>
      <c r="BW45" s="519"/>
      <c r="BX45" s="162" t="s">
        <v>74</v>
      </c>
      <c r="BY45" s="131">
        <v>470</v>
      </c>
      <c r="BZ45" s="132">
        <v>565</v>
      </c>
      <c r="CA45" s="132">
        <v>697</v>
      </c>
      <c r="CB45" s="131">
        <v>765</v>
      </c>
      <c r="CC45" s="132">
        <v>781</v>
      </c>
      <c r="CD45" s="132">
        <v>851</v>
      </c>
      <c r="CE45" s="132">
        <v>877</v>
      </c>
      <c r="CF45" s="131">
        <v>959</v>
      </c>
      <c r="CG45" s="131">
        <v>928</v>
      </c>
      <c r="CH45" s="131">
        <v>955</v>
      </c>
      <c r="CI45" s="131">
        <v>960</v>
      </c>
      <c r="CJ45" s="131">
        <v>1039</v>
      </c>
      <c r="CK45" s="131">
        <v>1034</v>
      </c>
      <c r="CL45" s="131">
        <v>990</v>
      </c>
      <c r="CM45" s="131">
        <v>916</v>
      </c>
    </row>
    <row r="46" spans="2:91">
      <c r="G46" s="310"/>
      <c r="H46" s="310"/>
      <c r="I46" s="310"/>
      <c r="J46" s="310"/>
      <c r="K46" s="310"/>
      <c r="L46" s="310"/>
      <c r="M46" s="310"/>
      <c r="N46" s="310"/>
      <c r="O46" s="310"/>
      <c r="P46" s="310"/>
      <c r="Q46" s="310"/>
      <c r="R46" s="262"/>
      <c r="S46" s="93"/>
      <c r="T46" s="310"/>
      <c r="U46" s="310"/>
      <c r="V46" s="310"/>
      <c r="AF46" s="240"/>
      <c r="AK46" s="262"/>
      <c r="AL46" s="262"/>
      <c r="AM46" s="262"/>
      <c r="BE46" s="500"/>
      <c r="BF46" s="162" t="s">
        <v>36</v>
      </c>
      <c r="BG46" s="131">
        <v>0</v>
      </c>
      <c r="BH46" s="132">
        <v>0</v>
      </c>
      <c r="BI46" s="132">
        <v>0</v>
      </c>
      <c r="BJ46" s="131">
        <v>0</v>
      </c>
      <c r="BK46" s="132">
        <v>0</v>
      </c>
      <c r="BL46" s="132">
        <v>0</v>
      </c>
      <c r="BM46" s="132">
        <v>0</v>
      </c>
      <c r="BN46" s="132">
        <v>0</v>
      </c>
      <c r="BO46" s="131">
        <v>0</v>
      </c>
      <c r="BP46" s="131">
        <v>0</v>
      </c>
      <c r="BQ46" s="132">
        <v>0</v>
      </c>
      <c r="BR46" s="132">
        <v>0</v>
      </c>
      <c r="BS46" s="132">
        <v>0</v>
      </c>
      <c r="BT46" s="132">
        <v>0</v>
      </c>
      <c r="BU46" s="132">
        <v>0</v>
      </c>
      <c r="BW46" s="519"/>
      <c r="BX46" s="162" t="s">
        <v>36</v>
      </c>
      <c r="BY46" s="131">
        <v>0</v>
      </c>
      <c r="BZ46" s="132">
        <v>0</v>
      </c>
      <c r="CA46" s="132">
        <v>0</v>
      </c>
      <c r="CB46" s="131">
        <v>0</v>
      </c>
      <c r="CC46" s="132">
        <v>0</v>
      </c>
      <c r="CD46" s="132">
        <v>0</v>
      </c>
      <c r="CE46" s="132">
        <v>0</v>
      </c>
      <c r="CF46" s="132">
        <v>0</v>
      </c>
      <c r="CG46" s="131">
        <v>0</v>
      </c>
      <c r="CH46" s="131">
        <v>0</v>
      </c>
      <c r="CI46" s="132">
        <v>0</v>
      </c>
      <c r="CJ46" s="132">
        <v>0</v>
      </c>
      <c r="CK46" s="132">
        <v>0</v>
      </c>
      <c r="CL46" s="132">
        <v>0</v>
      </c>
      <c r="CM46" s="132">
        <v>0</v>
      </c>
    </row>
    <row r="47" spans="2:91">
      <c r="G47" s="310"/>
      <c r="H47" s="310"/>
      <c r="I47" s="310"/>
      <c r="J47" s="310"/>
      <c r="K47" s="310"/>
      <c r="L47" s="310"/>
      <c r="M47" s="310"/>
      <c r="N47" s="310"/>
      <c r="O47" s="310"/>
      <c r="P47" s="310"/>
      <c r="Q47" s="310"/>
      <c r="R47" s="262"/>
      <c r="S47" s="93"/>
      <c r="T47" s="310"/>
      <c r="U47" s="310"/>
      <c r="V47" s="310"/>
      <c r="AF47" s="240"/>
      <c r="AK47" s="262"/>
      <c r="AL47" s="262"/>
      <c r="AN47" s="262"/>
      <c r="AO47" s="262"/>
      <c r="AP47" s="262"/>
      <c r="AQ47" s="262"/>
      <c r="AR47" s="262"/>
      <c r="AS47" s="262"/>
      <c r="AT47" s="262"/>
      <c r="AU47" s="262"/>
      <c r="AV47" s="262"/>
      <c r="AW47" s="262"/>
      <c r="AX47" s="262"/>
      <c r="AY47" s="262"/>
      <c r="AZ47" s="262"/>
      <c r="BA47" s="262"/>
      <c r="BB47" s="262"/>
      <c r="BC47" s="262"/>
      <c r="BE47" s="500"/>
      <c r="BF47" s="129" t="s">
        <v>150</v>
      </c>
      <c r="BG47" s="131">
        <v>0</v>
      </c>
      <c r="BH47" s="132">
        <v>0</v>
      </c>
      <c r="BI47" s="132">
        <v>0</v>
      </c>
      <c r="BJ47" s="131">
        <v>0</v>
      </c>
      <c r="BK47" s="132">
        <v>0</v>
      </c>
      <c r="BL47" s="132">
        <v>0</v>
      </c>
      <c r="BM47" s="132">
        <v>0</v>
      </c>
      <c r="BN47" s="132">
        <v>0</v>
      </c>
      <c r="BO47" s="131">
        <v>0</v>
      </c>
      <c r="BP47" s="132">
        <v>0</v>
      </c>
      <c r="BQ47" s="131">
        <v>0</v>
      </c>
      <c r="BR47" s="132">
        <v>26</v>
      </c>
      <c r="BS47" s="132">
        <v>24</v>
      </c>
      <c r="BT47" s="132">
        <v>24</v>
      </c>
      <c r="BU47" s="132">
        <v>24</v>
      </c>
      <c r="BW47" s="519"/>
      <c r="BX47" s="129" t="s">
        <v>150</v>
      </c>
      <c r="BY47" s="131">
        <v>0</v>
      </c>
      <c r="BZ47" s="132">
        <v>0</v>
      </c>
      <c r="CA47" s="132">
        <v>0</v>
      </c>
      <c r="CB47" s="131">
        <v>0</v>
      </c>
      <c r="CC47" s="132">
        <v>0</v>
      </c>
      <c r="CD47" s="132">
        <v>0</v>
      </c>
      <c r="CE47" s="132">
        <v>0</v>
      </c>
      <c r="CF47" s="132">
        <v>0</v>
      </c>
      <c r="CG47" s="131">
        <v>0</v>
      </c>
      <c r="CH47" s="132">
        <v>0</v>
      </c>
      <c r="CI47" s="131">
        <v>0</v>
      </c>
      <c r="CJ47" s="132">
        <v>74</v>
      </c>
      <c r="CK47" s="132">
        <v>66</v>
      </c>
      <c r="CL47" s="132">
        <v>75</v>
      </c>
      <c r="CM47" s="132">
        <v>90</v>
      </c>
    </row>
    <row r="48" spans="2:91">
      <c r="G48" s="310"/>
      <c r="H48" s="310"/>
      <c r="I48" s="310"/>
      <c r="J48" s="310"/>
      <c r="K48" s="310"/>
      <c r="L48" s="310"/>
      <c r="M48" s="310"/>
      <c r="N48" s="310"/>
      <c r="O48" s="310"/>
      <c r="P48" s="310"/>
      <c r="Q48" s="310"/>
      <c r="R48" s="262"/>
      <c r="S48" s="93"/>
      <c r="T48" s="310"/>
      <c r="U48" s="310"/>
      <c r="V48" s="310"/>
      <c r="AF48" s="240"/>
      <c r="AK48" s="262"/>
      <c r="AL48" s="262"/>
      <c r="AN48" s="262"/>
      <c r="AO48" s="262"/>
      <c r="AP48" s="262"/>
      <c r="AQ48" s="262"/>
      <c r="AR48" s="262"/>
      <c r="AS48" s="262"/>
      <c r="AT48" s="262"/>
      <c r="AU48" s="262"/>
      <c r="AV48" s="262"/>
      <c r="AW48" s="262"/>
      <c r="AX48" s="262"/>
      <c r="AY48" s="262"/>
      <c r="AZ48" s="262"/>
      <c r="BA48" s="262"/>
      <c r="BB48" s="262"/>
      <c r="BC48" s="262"/>
      <c r="BE48" s="500"/>
      <c r="BF48" s="162" t="s">
        <v>71</v>
      </c>
      <c r="BG48" s="131">
        <v>221</v>
      </c>
      <c r="BH48" s="132">
        <v>249</v>
      </c>
      <c r="BI48" s="132">
        <v>251</v>
      </c>
      <c r="BJ48" s="131">
        <v>264</v>
      </c>
      <c r="BK48" s="132">
        <v>309</v>
      </c>
      <c r="BL48" s="132">
        <v>330</v>
      </c>
      <c r="BM48" s="132">
        <v>327</v>
      </c>
      <c r="BN48" s="132">
        <v>346</v>
      </c>
      <c r="BO48" s="131">
        <v>401</v>
      </c>
      <c r="BP48" s="131">
        <v>329</v>
      </c>
      <c r="BQ48" s="132">
        <v>355</v>
      </c>
      <c r="BR48" s="132">
        <v>348</v>
      </c>
      <c r="BS48" s="132">
        <v>307</v>
      </c>
      <c r="BT48" s="132">
        <v>345</v>
      </c>
      <c r="BU48" s="132">
        <v>298</v>
      </c>
      <c r="BW48" s="519"/>
      <c r="BX48" s="162" t="s">
        <v>71</v>
      </c>
      <c r="BY48" s="131">
        <v>451</v>
      </c>
      <c r="BZ48" s="132">
        <v>492</v>
      </c>
      <c r="CA48" s="132">
        <v>564</v>
      </c>
      <c r="CB48" s="131">
        <v>629</v>
      </c>
      <c r="CC48" s="132">
        <v>719</v>
      </c>
      <c r="CD48" s="132">
        <v>743</v>
      </c>
      <c r="CE48" s="132">
        <v>798</v>
      </c>
      <c r="CF48" s="132">
        <v>890</v>
      </c>
      <c r="CG48" s="131">
        <v>954</v>
      </c>
      <c r="CH48" s="131">
        <v>1006</v>
      </c>
      <c r="CI48" s="132">
        <v>981</v>
      </c>
      <c r="CJ48" s="132">
        <v>978</v>
      </c>
      <c r="CK48" s="132">
        <v>1097</v>
      </c>
      <c r="CL48" s="132">
        <v>1072</v>
      </c>
      <c r="CM48" s="132">
        <v>994</v>
      </c>
    </row>
    <row r="49" spans="2:91">
      <c r="G49" s="310"/>
      <c r="H49" s="310"/>
      <c r="I49" s="310"/>
      <c r="J49" s="310"/>
      <c r="K49" s="310"/>
      <c r="L49" s="310"/>
      <c r="M49" s="310"/>
      <c r="N49" s="310"/>
      <c r="O49" s="310"/>
      <c r="P49" s="310"/>
      <c r="Q49" s="310"/>
      <c r="R49" s="262"/>
      <c r="S49" s="93"/>
      <c r="T49" s="310"/>
      <c r="U49" s="310"/>
      <c r="V49" s="310"/>
      <c r="AF49" s="240"/>
      <c r="AK49" s="262"/>
      <c r="AL49" s="262"/>
      <c r="AN49" s="262"/>
      <c r="AO49" s="262"/>
      <c r="AP49" s="262"/>
      <c r="AQ49" s="262"/>
      <c r="AR49" s="262"/>
      <c r="AS49" s="262"/>
      <c r="AT49" s="262"/>
      <c r="AU49" s="262"/>
      <c r="AV49" s="262"/>
      <c r="AW49" s="262"/>
      <c r="AX49" s="262"/>
      <c r="AY49" s="262"/>
      <c r="AZ49" s="262"/>
      <c r="BA49" s="262"/>
      <c r="BB49" s="262"/>
      <c r="BC49" s="262"/>
      <c r="BE49" s="501"/>
      <c r="BF49" s="178" t="s">
        <v>53</v>
      </c>
      <c r="BG49" s="167">
        <f>BG46+BG48+$U$11*BG47</f>
        <v>221</v>
      </c>
      <c r="BH49" s="168">
        <f t="shared" ref="BH49" si="168">BH46+BH48+$U$11*BH47</f>
        <v>249</v>
      </c>
      <c r="BI49" s="168">
        <f t="shared" ref="BI49" si="169">BI46+BI48+$U$11*BI47</f>
        <v>251</v>
      </c>
      <c r="BJ49" s="167">
        <f t="shared" ref="BJ49" si="170">BJ46+BJ48+$U$11*BJ47</f>
        <v>264</v>
      </c>
      <c r="BK49" s="168">
        <f t="shared" ref="BK49" si="171">BK46+BK48+$U$11*BK47</f>
        <v>309</v>
      </c>
      <c r="BL49" s="168">
        <f t="shared" ref="BL49" si="172">BL46+BL48+$U$11*BL47</f>
        <v>330</v>
      </c>
      <c r="BM49" s="168">
        <f t="shared" ref="BM49" si="173">BM46+BM48+$U$11*BM47</f>
        <v>327</v>
      </c>
      <c r="BN49" s="169">
        <f t="shared" ref="BN49" si="174">BN46+BN48+$U$11*BN47</f>
        <v>346</v>
      </c>
      <c r="BO49" s="169">
        <f t="shared" ref="BO49" si="175">BO46+BO48+$U$11*BO47</f>
        <v>401</v>
      </c>
      <c r="BP49" s="169">
        <f t="shared" ref="BP49" si="176">BP46+BP48+$U$11*BP47</f>
        <v>329</v>
      </c>
      <c r="BQ49" s="168">
        <v>355</v>
      </c>
      <c r="BR49" s="382">
        <v>361</v>
      </c>
      <c r="BS49" s="382">
        <f t="shared" ref="BS49:BT49" si="177">BS46+BS48+$U$11*BS47</f>
        <v>319</v>
      </c>
      <c r="BT49" s="382">
        <f t="shared" si="177"/>
        <v>357</v>
      </c>
      <c r="BU49" s="382">
        <f t="shared" ref="BU49" si="178">BU46+BU48+$U$11*BU47</f>
        <v>310</v>
      </c>
      <c r="BW49" s="520"/>
      <c r="BX49" s="124" t="s">
        <v>53</v>
      </c>
      <c r="BY49" s="169">
        <f t="shared" ref="BY49" si="179">BY46+BY48+$U$11*BY47</f>
        <v>451</v>
      </c>
      <c r="BZ49" s="169">
        <f t="shared" ref="BZ49" si="180">BZ46+BZ48+$U$11*BZ47</f>
        <v>492</v>
      </c>
      <c r="CA49" s="169">
        <f t="shared" ref="CA49" si="181">CA46+CA48+$U$11*CA47</f>
        <v>564</v>
      </c>
      <c r="CB49" s="169">
        <f t="shared" ref="CB49" si="182">CB46+CB48+$U$11*CB47</f>
        <v>629</v>
      </c>
      <c r="CC49" s="169">
        <f t="shared" ref="CC49" si="183">CC46+CC48+$U$11*CC47</f>
        <v>719</v>
      </c>
      <c r="CD49" s="169">
        <f t="shared" ref="CD49" si="184">CD46+CD48+$U$11*CD47</f>
        <v>743</v>
      </c>
      <c r="CE49" s="169">
        <f t="shared" ref="CE49" si="185">CE46+CE48+$U$11*CE47</f>
        <v>798</v>
      </c>
      <c r="CF49" s="169">
        <f t="shared" ref="CF49" si="186">CF46+CF48+$U$11*CF47</f>
        <v>890</v>
      </c>
      <c r="CG49" s="169">
        <f t="shared" ref="CG49" si="187">CG46+CG48+$U$11*CG47</f>
        <v>954</v>
      </c>
      <c r="CH49" s="169">
        <v>1006</v>
      </c>
      <c r="CI49" s="169">
        <v>981</v>
      </c>
      <c r="CJ49" s="169">
        <v>1015</v>
      </c>
      <c r="CK49" s="169">
        <f t="shared" ref="CK49:CL49" si="188">CK46+CK48+$U$11*CK47</f>
        <v>1130</v>
      </c>
      <c r="CL49" s="382">
        <f t="shared" si="188"/>
        <v>1109.5</v>
      </c>
      <c r="CM49" s="382">
        <f t="shared" ref="CM49" si="189">CM46+CM48+$U$11*CM47</f>
        <v>1039</v>
      </c>
    </row>
    <row r="50" spans="2:91">
      <c r="B50" s="162"/>
      <c r="C50" s="162"/>
      <c r="D50" s="162"/>
      <c r="E50" s="162"/>
      <c r="F50" s="170"/>
      <c r="G50" s="170"/>
      <c r="H50" s="170"/>
      <c r="I50" s="170"/>
      <c r="J50" s="170"/>
      <c r="K50" s="170"/>
      <c r="L50" s="170"/>
      <c r="M50" s="170"/>
      <c r="N50" s="170"/>
      <c r="O50" s="170"/>
      <c r="P50" s="170"/>
      <c r="Q50" s="170"/>
      <c r="R50" s="170"/>
      <c r="S50" s="181"/>
      <c r="T50" s="170"/>
      <c r="U50" s="546"/>
      <c r="V50" s="127"/>
      <c r="W50" s="162"/>
      <c r="X50" s="162"/>
      <c r="Y50" s="162"/>
      <c r="Z50" s="162"/>
      <c r="AA50" s="170"/>
      <c r="AB50" s="170"/>
      <c r="AC50" s="170"/>
      <c r="AD50" s="170"/>
      <c r="AE50" s="170"/>
      <c r="AF50" s="414"/>
      <c r="AG50" s="170"/>
      <c r="AH50" s="170"/>
      <c r="AI50" s="170"/>
      <c r="AJ50" s="170"/>
      <c r="AK50" s="170"/>
      <c r="AL50" s="170"/>
      <c r="AN50" s="262"/>
      <c r="AO50" s="262"/>
      <c r="AP50" s="262"/>
      <c r="AQ50" s="262"/>
      <c r="AR50" s="262"/>
      <c r="AS50" s="262"/>
      <c r="AT50" s="262"/>
      <c r="AU50" s="262"/>
      <c r="AV50" s="262"/>
      <c r="AW50" s="262"/>
      <c r="AX50" s="262"/>
      <c r="AY50" s="262"/>
      <c r="AZ50" s="262"/>
      <c r="BA50" s="262"/>
      <c r="BB50" s="262"/>
      <c r="BC50" s="262"/>
      <c r="BE50" s="372"/>
      <c r="BF50" s="313"/>
      <c r="BG50" s="313"/>
      <c r="BH50" s="313"/>
      <c r="BI50" s="313"/>
      <c r="BJ50" s="313"/>
      <c r="BK50" s="313"/>
      <c r="BL50" s="313"/>
      <c r="BM50" s="313"/>
      <c r="BN50" s="313"/>
      <c r="BO50" s="313"/>
      <c r="BP50" s="313"/>
      <c r="BQ50" s="313"/>
      <c r="BR50" s="262"/>
      <c r="BS50" s="262"/>
      <c r="BW50" s="371"/>
      <c r="CI50" s="262"/>
      <c r="CJ50" s="262"/>
      <c r="CK50" s="262"/>
    </row>
    <row r="51" spans="2:91">
      <c r="B51" s="124" t="s">
        <v>3</v>
      </c>
      <c r="C51" s="124" t="s">
        <v>124</v>
      </c>
      <c r="D51" s="124" t="s">
        <v>123</v>
      </c>
      <c r="E51" s="124" t="s">
        <v>122</v>
      </c>
      <c r="F51" s="124" t="s">
        <v>49</v>
      </c>
      <c r="G51" s="124" t="s">
        <v>48</v>
      </c>
      <c r="H51" s="124" t="s">
        <v>47</v>
      </c>
      <c r="I51" s="124" t="s">
        <v>46</v>
      </c>
      <c r="J51" s="124" t="s">
        <v>45</v>
      </c>
      <c r="K51" s="124" t="s">
        <v>44</v>
      </c>
      <c r="L51" s="124" t="s">
        <v>43</v>
      </c>
      <c r="M51" s="124" t="s">
        <v>96</v>
      </c>
      <c r="N51" s="124" t="s">
        <v>69</v>
      </c>
      <c r="O51" s="124" t="s">
        <v>77</v>
      </c>
      <c r="P51" s="124" t="s">
        <v>149</v>
      </c>
      <c r="Q51" s="124" t="str">
        <f>Q35</f>
        <v>2018-19</v>
      </c>
      <c r="R51" s="126"/>
      <c r="S51" s="87" t="s">
        <v>112</v>
      </c>
      <c r="T51" s="126"/>
      <c r="U51" s="310"/>
      <c r="V51" s="310"/>
      <c r="W51" s="124" t="s">
        <v>3</v>
      </c>
      <c r="X51" s="124" t="s">
        <v>124</v>
      </c>
      <c r="Y51" s="124" t="s">
        <v>123</v>
      </c>
      <c r="Z51" s="124" t="s">
        <v>122</v>
      </c>
      <c r="AA51" s="124" t="s">
        <v>49</v>
      </c>
      <c r="AB51" s="124" t="s">
        <v>48</v>
      </c>
      <c r="AC51" s="124" t="s">
        <v>47</v>
      </c>
      <c r="AD51" s="124" t="s">
        <v>46</v>
      </c>
      <c r="AE51" s="124" t="s">
        <v>45</v>
      </c>
      <c r="AF51" s="166" t="s">
        <v>44</v>
      </c>
      <c r="AG51" s="124" t="s">
        <v>43</v>
      </c>
      <c r="AH51" s="124" t="s">
        <v>96</v>
      </c>
      <c r="AI51" s="124" t="s">
        <v>69</v>
      </c>
      <c r="AJ51" s="124" t="str">
        <f>$AJ$3</f>
        <v>2016-17</v>
      </c>
      <c r="AK51" s="124" t="str">
        <f>AK19</f>
        <v>2017-18</v>
      </c>
      <c r="AL51" s="124" t="str">
        <f>AL35</f>
        <v>2018-19</v>
      </c>
      <c r="AN51" s="124" t="s">
        <v>3</v>
      </c>
      <c r="AO51" s="124" t="s">
        <v>124</v>
      </c>
      <c r="AP51" s="124" t="s">
        <v>123</v>
      </c>
      <c r="AQ51" s="124" t="s">
        <v>122</v>
      </c>
      <c r="AR51" s="124" t="s">
        <v>49</v>
      </c>
      <c r="AS51" s="124" t="s">
        <v>48</v>
      </c>
      <c r="AT51" s="124" t="s">
        <v>47</v>
      </c>
      <c r="AU51" s="124" t="s">
        <v>46</v>
      </c>
      <c r="AV51" s="124" t="s">
        <v>45</v>
      </c>
      <c r="AW51" s="124" t="s">
        <v>44</v>
      </c>
      <c r="AX51" s="124" t="s">
        <v>43</v>
      </c>
      <c r="AY51" s="124" t="s">
        <v>96</v>
      </c>
      <c r="AZ51" s="126" t="s">
        <v>69</v>
      </c>
      <c r="BA51" s="126" t="s">
        <v>77</v>
      </c>
      <c r="BB51" s="126" t="s">
        <v>149</v>
      </c>
      <c r="BC51" s="126" t="str">
        <f>BC35</f>
        <v>2018-19</v>
      </c>
      <c r="BE51" s="184"/>
      <c r="BF51" s="124" t="s">
        <v>3</v>
      </c>
      <c r="BG51" s="124" t="s">
        <v>124</v>
      </c>
      <c r="BH51" s="124" t="s">
        <v>123</v>
      </c>
      <c r="BI51" s="124" t="s">
        <v>122</v>
      </c>
      <c r="BJ51" s="124" t="s">
        <v>49</v>
      </c>
      <c r="BK51" s="124" t="s">
        <v>48</v>
      </c>
      <c r="BL51" s="124" t="s">
        <v>47</v>
      </c>
      <c r="BM51" s="124" t="s">
        <v>46</v>
      </c>
      <c r="BN51" s="124" t="s">
        <v>45</v>
      </c>
      <c r="BO51" s="124" t="s">
        <v>44</v>
      </c>
      <c r="BP51" s="124" t="s">
        <v>43</v>
      </c>
      <c r="BQ51" s="124" t="s">
        <v>96</v>
      </c>
      <c r="BR51" s="126" t="s">
        <v>69</v>
      </c>
      <c r="BS51" s="126" t="s">
        <v>77</v>
      </c>
      <c r="BT51" s="126" t="s">
        <v>149</v>
      </c>
      <c r="BU51" s="126" t="str">
        <f>BU35</f>
        <v>2018-19</v>
      </c>
      <c r="BW51" s="371"/>
      <c r="BX51" s="124" t="s">
        <v>3</v>
      </c>
      <c r="BY51" s="124" t="s">
        <v>124</v>
      </c>
      <c r="BZ51" s="124" t="s">
        <v>123</v>
      </c>
      <c r="CA51" s="124" t="s">
        <v>122</v>
      </c>
      <c r="CB51" s="124" t="s">
        <v>49</v>
      </c>
      <c r="CC51" s="124" t="s">
        <v>48</v>
      </c>
      <c r="CD51" s="124" t="s">
        <v>47</v>
      </c>
      <c r="CE51" s="124" t="s">
        <v>46</v>
      </c>
      <c r="CF51" s="124" t="s">
        <v>45</v>
      </c>
      <c r="CG51" s="124" t="s">
        <v>44</v>
      </c>
      <c r="CH51" s="124" t="s">
        <v>43</v>
      </c>
      <c r="CI51" s="124" t="s">
        <v>96</v>
      </c>
      <c r="CJ51" s="124" t="s">
        <v>69</v>
      </c>
      <c r="CK51" s="124" t="s">
        <v>77</v>
      </c>
      <c r="CL51" s="124" t="s">
        <v>149</v>
      </c>
      <c r="CM51" s="124" t="str">
        <f>CM35</f>
        <v>2018-19</v>
      </c>
    </row>
    <row r="52" spans="2:91" ht="18" customHeight="1">
      <c r="B52" s="162" t="s">
        <v>72</v>
      </c>
      <c r="C52" s="131">
        <f t="shared" ref="C52:Q54" si="190">X52+BG52*$U$6+BG59*$U$8</f>
        <v>1803.2</v>
      </c>
      <c r="D52" s="131">
        <f t="shared" si="190"/>
        <v>1749.6</v>
      </c>
      <c r="E52" s="131">
        <f t="shared" si="190"/>
        <v>1864.8</v>
      </c>
      <c r="F52" s="131">
        <f t="shared" si="190"/>
        <v>2217.8000000000002</v>
      </c>
      <c r="G52" s="131">
        <f t="shared" si="190"/>
        <v>2273.8000000000002</v>
      </c>
      <c r="H52" s="131">
        <f t="shared" si="190"/>
        <v>2662</v>
      </c>
      <c r="I52" s="131">
        <f t="shared" si="190"/>
        <v>2492</v>
      </c>
      <c r="J52" s="131">
        <f t="shared" si="190"/>
        <v>2241.1999999999998</v>
      </c>
      <c r="K52" s="131">
        <f t="shared" si="190"/>
        <v>2342.1999999999998</v>
      </c>
      <c r="L52" s="131">
        <f t="shared" si="190"/>
        <v>2506.1999999999998</v>
      </c>
      <c r="M52" s="131">
        <f t="shared" si="190"/>
        <v>2316.6</v>
      </c>
      <c r="N52" s="131">
        <f t="shared" si="190"/>
        <v>2219</v>
      </c>
      <c r="O52" s="131">
        <f t="shared" si="190"/>
        <v>2166.4</v>
      </c>
      <c r="P52" s="131">
        <f t="shared" si="190"/>
        <v>2270</v>
      </c>
      <c r="Q52" s="131">
        <f t="shared" si="190"/>
        <v>2330.4</v>
      </c>
      <c r="R52" s="163"/>
      <c r="S52" s="177">
        <v>308.33434666499983</v>
      </c>
      <c r="T52" s="131"/>
      <c r="U52" s="310"/>
      <c r="V52" s="310"/>
      <c r="W52" s="162" t="s">
        <v>72</v>
      </c>
      <c r="X52" s="131">
        <v>1294</v>
      </c>
      <c r="Y52" s="131">
        <v>1260</v>
      </c>
      <c r="Z52" s="131">
        <v>1338</v>
      </c>
      <c r="AA52" s="131">
        <v>1577</v>
      </c>
      <c r="AB52" s="131">
        <v>1639</v>
      </c>
      <c r="AC52" s="131">
        <v>1916</v>
      </c>
      <c r="AD52" s="131">
        <v>1793</v>
      </c>
      <c r="AE52" s="131">
        <v>1647</v>
      </c>
      <c r="AF52" s="413">
        <v>1745</v>
      </c>
      <c r="AG52" s="131">
        <v>1863</v>
      </c>
      <c r="AH52" s="131">
        <v>1728</v>
      </c>
      <c r="AI52" s="131">
        <v>1664</v>
      </c>
      <c r="AJ52" s="131">
        <v>1654</v>
      </c>
      <c r="AK52" s="131">
        <v>1734</v>
      </c>
      <c r="AL52" s="131">
        <v>1775</v>
      </c>
      <c r="AN52" s="162" t="s">
        <v>130</v>
      </c>
      <c r="AO52" s="131">
        <v>0</v>
      </c>
      <c r="AP52" s="131">
        <v>0</v>
      </c>
      <c r="AQ52" s="131">
        <v>0</v>
      </c>
      <c r="AR52" s="131">
        <v>0</v>
      </c>
      <c r="AS52" s="131">
        <v>0</v>
      </c>
      <c r="AT52" s="131">
        <v>0</v>
      </c>
      <c r="AU52" s="131">
        <v>0</v>
      </c>
      <c r="AV52" s="131">
        <v>0</v>
      </c>
      <c r="AW52" s="131">
        <v>0</v>
      </c>
      <c r="AX52" s="131">
        <v>0</v>
      </c>
      <c r="AY52" s="131">
        <v>0</v>
      </c>
      <c r="AZ52" s="130">
        <v>0</v>
      </c>
      <c r="BA52" s="130">
        <v>0</v>
      </c>
      <c r="BB52" s="130">
        <v>0</v>
      </c>
      <c r="BC52" s="130">
        <v>0</v>
      </c>
      <c r="BE52" s="502" t="s">
        <v>99</v>
      </c>
      <c r="BF52" s="162" t="s">
        <v>72</v>
      </c>
      <c r="BG52" s="131">
        <v>604</v>
      </c>
      <c r="BH52" s="132">
        <v>587</v>
      </c>
      <c r="BI52" s="132">
        <v>626</v>
      </c>
      <c r="BJ52" s="131">
        <v>771</v>
      </c>
      <c r="BK52" s="132">
        <v>766</v>
      </c>
      <c r="BL52" s="132">
        <v>910</v>
      </c>
      <c r="BM52" s="132">
        <v>835</v>
      </c>
      <c r="BN52" s="130">
        <v>719</v>
      </c>
      <c r="BO52" s="130">
        <v>724</v>
      </c>
      <c r="BP52" s="130">
        <v>779</v>
      </c>
      <c r="BQ52" s="130">
        <v>712</v>
      </c>
      <c r="BR52" s="130">
        <v>665</v>
      </c>
      <c r="BS52" s="130">
        <v>623</v>
      </c>
      <c r="BT52" s="130">
        <v>655</v>
      </c>
      <c r="BU52" s="130">
        <v>678</v>
      </c>
      <c r="BW52" s="515" t="s">
        <v>51</v>
      </c>
      <c r="BX52" s="164" t="s">
        <v>72</v>
      </c>
      <c r="BY52" s="130">
        <v>38</v>
      </c>
      <c r="BZ52" s="154">
        <v>37</v>
      </c>
      <c r="CA52" s="154">
        <v>44</v>
      </c>
      <c r="CB52" s="130">
        <v>37</v>
      </c>
      <c r="CC52" s="154">
        <v>32</v>
      </c>
      <c r="CD52" s="154">
        <v>28</v>
      </c>
      <c r="CE52" s="154">
        <v>43</v>
      </c>
      <c r="CF52" s="130">
        <v>25</v>
      </c>
      <c r="CG52" s="130">
        <v>31</v>
      </c>
      <c r="CH52" s="130">
        <v>24</v>
      </c>
      <c r="CI52" s="131">
        <v>28</v>
      </c>
      <c r="CJ52" s="131">
        <v>29</v>
      </c>
      <c r="CK52" s="131">
        <v>25</v>
      </c>
      <c r="CL52" s="130">
        <v>23</v>
      </c>
      <c r="CM52" s="130">
        <v>20</v>
      </c>
    </row>
    <row r="53" spans="2:91">
      <c r="B53" s="162" t="s">
        <v>73</v>
      </c>
      <c r="C53" s="131">
        <f t="shared" si="190"/>
        <v>1631.2</v>
      </c>
      <c r="D53" s="131">
        <f t="shared" si="190"/>
        <v>1662.8</v>
      </c>
      <c r="E53" s="131">
        <f t="shared" si="190"/>
        <v>1558.4</v>
      </c>
      <c r="F53" s="131">
        <f t="shared" si="190"/>
        <v>1695.4</v>
      </c>
      <c r="G53" s="131">
        <f t="shared" si="190"/>
        <v>1954.8000000000002</v>
      </c>
      <c r="H53" s="131">
        <f t="shared" si="190"/>
        <v>2098.6</v>
      </c>
      <c r="I53" s="131">
        <f t="shared" si="190"/>
        <v>2351.8000000000002</v>
      </c>
      <c r="J53" s="131">
        <f t="shared" si="190"/>
        <v>2117.8000000000002</v>
      </c>
      <c r="K53" s="131">
        <f t="shared" si="190"/>
        <v>2150.6</v>
      </c>
      <c r="L53" s="131">
        <f t="shared" si="190"/>
        <v>2244</v>
      </c>
      <c r="M53" s="131">
        <f t="shared" si="190"/>
        <v>2417.4</v>
      </c>
      <c r="N53" s="131">
        <f t="shared" si="190"/>
        <v>2390.4</v>
      </c>
      <c r="O53" s="131">
        <f t="shared" si="190"/>
        <v>2317</v>
      </c>
      <c r="P53" s="131">
        <f t="shared" si="190"/>
        <v>2246.8000000000002</v>
      </c>
      <c r="Q53" s="131">
        <f t="shared" si="190"/>
        <v>2256.8000000000002</v>
      </c>
      <c r="R53" s="163"/>
      <c r="S53" s="177">
        <v>280.96789535856732</v>
      </c>
      <c r="T53" s="131"/>
      <c r="U53" s="310"/>
      <c r="V53" s="310"/>
      <c r="W53" s="162" t="s">
        <v>73</v>
      </c>
      <c r="X53" s="131">
        <v>1178</v>
      </c>
      <c r="Y53" s="131">
        <v>1205</v>
      </c>
      <c r="Z53" s="131">
        <v>1131</v>
      </c>
      <c r="AA53" s="131">
        <v>1218</v>
      </c>
      <c r="AB53" s="131">
        <v>1384</v>
      </c>
      <c r="AC53" s="131">
        <v>1496</v>
      </c>
      <c r="AD53" s="131">
        <v>1664</v>
      </c>
      <c r="AE53" s="131">
        <v>1523</v>
      </c>
      <c r="AF53" s="413">
        <v>1561</v>
      </c>
      <c r="AG53" s="131">
        <v>1636</v>
      </c>
      <c r="AH53" s="131">
        <v>1764</v>
      </c>
      <c r="AI53" s="131">
        <v>1722</v>
      </c>
      <c r="AJ53" s="131">
        <v>1702</v>
      </c>
      <c r="AK53" s="131">
        <v>1678</v>
      </c>
      <c r="AL53" s="131">
        <v>1714</v>
      </c>
      <c r="AN53" s="129" t="s">
        <v>150</v>
      </c>
      <c r="AO53" s="131">
        <v>0</v>
      </c>
      <c r="AP53" s="132">
        <v>0</v>
      </c>
      <c r="AQ53" s="132">
        <v>0</v>
      </c>
      <c r="AR53" s="131">
        <v>0</v>
      </c>
      <c r="AS53" s="132">
        <v>0</v>
      </c>
      <c r="AT53" s="132">
        <v>0</v>
      </c>
      <c r="AU53" s="132">
        <v>0</v>
      </c>
      <c r="AV53" s="132">
        <v>0</v>
      </c>
      <c r="AW53" s="131">
        <v>0</v>
      </c>
      <c r="AX53" s="132">
        <v>0</v>
      </c>
      <c r="AY53" s="131">
        <v>0</v>
      </c>
      <c r="AZ53" s="131">
        <v>54</v>
      </c>
      <c r="BA53" s="131">
        <v>37</v>
      </c>
      <c r="BB53" s="131">
        <v>49</v>
      </c>
      <c r="BC53" s="131">
        <v>49</v>
      </c>
      <c r="BE53" s="500"/>
      <c r="BF53" s="162" t="s">
        <v>73</v>
      </c>
      <c r="BG53" s="131">
        <v>469</v>
      </c>
      <c r="BH53" s="132">
        <v>501</v>
      </c>
      <c r="BI53" s="132">
        <v>458</v>
      </c>
      <c r="BJ53" s="131">
        <v>538</v>
      </c>
      <c r="BK53" s="132">
        <v>641</v>
      </c>
      <c r="BL53" s="132">
        <v>667</v>
      </c>
      <c r="BM53" s="132">
        <v>771</v>
      </c>
      <c r="BN53" s="131">
        <v>671</v>
      </c>
      <c r="BO53" s="131">
        <v>662</v>
      </c>
      <c r="BP53" s="131">
        <v>700</v>
      </c>
      <c r="BQ53" s="131">
        <v>748</v>
      </c>
      <c r="BR53" s="131">
        <v>778</v>
      </c>
      <c r="BS53" s="131">
        <v>695</v>
      </c>
      <c r="BT53" s="131">
        <v>656</v>
      </c>
      <c r="BU53" s="131">
        <v>641</v>
      </c>
      <c r="BW53" s="516"/>
      <c r="BX53" s="162" t="s">
        <v>73</v>
      </c>
      <c r="BY53" s="131">
        <v>108</v>
      </c>
      <c r="BZ53" s="132">
        <v>84</v>
      </c>
      <c r="CA53" s="132">
        <v>96</v>
      </c>
      <c r="CB53" s="131">
        <v>72</v>
      </c>
      <c r="CC53" s="132">
        <v>92</v>
      </c>
      <c r="CD53" s="132">
        <v>96</v>
      </c>
      <c r="CE53" s="132">
        <v>99</v>
      </c>
      <c r="CF53" s="131">
        <v>73</v>
      </c>
      <c r="CG53" s="131">
        <v>85</v>
      </c>
      <c r="CH53" s="131">
        <v>59</v>
      </c>
      <c r="CI53" s="131">
        <v>73</v>
      </c>
      <c r="CJ53" s="131">
        <v>66</v>
      </c>
      <c r="CK53" s="131">
        <v>80</v>
      </c>
      <c r="CL53" s="131">
        <v>59</v>
      </c>
      <c r="CM53" s="131">
        <v>59</v>
      </c>
    </row>
    <row r="54" spans="2:91">
      <c r="B54" s="162" t="s">
        <v>74</v>
      </c>
      <c r="C54" s="131">
        <f t="shared" si="190"/>
        <v>1689.4</v>
      </c>
      <c r="D54" s="131">
        <f t="shared" si="190"/>
        <v>1779.8</v>
      </c>
      <c r="E54" s="131">
        <f t="shared" si="190"/>
        <v>1773.8</v>
      </c>
      <c r="F54" s="131">
        <f t="shared" si="190"/>
        <v>1777.4</v>
      </c>
      <c r="G54" s="131">
        <f t="shared" si="190"/>
        <v>1958.2</v>
      </c>
      <c r="H54" s="131">
        <f t="shared" si="190"/>
        <v>2287.8000000000002</v>
      </c>
      <c r="I54" s="131">
        <f t="shared" si="190"/>
        <v>2350.8000000000002</v>
      </c>
      <c r="J54" s="131">
        <f t="shared" si="190"/>
        <v>2420.6</v>
      </c>
      <c r="K54" s="131">
        <f t="shared" si="190"/>
        <v>2329.8000000000002</v>
      </c>
      <c r="L54" s="131">
        <f t="shared" si="190"/>
        <v>2422</v>
      </c>
      <c r="M54" s="131">
        <f t="shared" si="190"/>
        <v>2583.1999999999998</v>
      </c>
      <c r="N54" s="131">
        <f t="shared" si="190"/>
        <v>2778.6</v>
      </c>
      <c r="O54" s="131">
        <f t="shared" si="190"/>
        <v>2770</v>
      </c>
      <c r="P54" s="131">
        <f t="shared" si="190"/>
        <v>2769.8</v>
      </c>
      <c r="Q54" s="131">
        <f t="shared" si="190"/>
        <v>2654</v>
      </c>
      <c r="R54" s="163"/>
      <c r="S54" s="177">
        <v>303.75969742178904</v>
      </c>
      <c r="T54" s="131"/>
      <c r="U54" s="310"/>
      <c r="V54" s="310"/>
      <c r="W54" s="162" t="s">
        <v>74</v>
      </c>
      <c r="X54" s="131">
        <v>1195</v>
      </c>
      <c r="Y54" s="131">
        <v>1244</v>
      </c>
      <c r="Z54" s="131">
        <v>1256</v>
      </c>
      <c r="AA54" s="131">
        <v>1243</v>
      </c>
      <c r="AB54" s="131">
        <v>1370</v>
      </c>
      <c r="AC54" s="131">
        <v>1552</v>
      </c>
      <c r="AD54" s="131">
        <v>1621</v>
      </c>
      <c r="AE54" s="131">
        <v>1661</v>
      </c>
      <c r="AF54" s="413">
        <v>1619</v>
      </c>
      <c r="AG54" s="131">
        <v>1702</v>
      </c>
      <c r="AH54" s="131">
        <v>1815</v>
      </c>
      <c r="AI54" s="131">
        <v>1942</v>
      </c>
      <c r="AJ54" s="131">
        <v>1952</v>
      </c>
      <c r="AK54" s="131">
        <v>1993</v>
      </c>
      <c r="AL54" s="131">
        <v>1914</v>
      </c>
      <c r="AN54" s="162" t="s">
        <v>71</v>
      </c>
      <c r="AO54" s="131">
        <v>1204</v>
      </c>
      <c r="AP54" s="131">
        <v>1121</v>
      </c>
      <c r="AQ54" s="131">
        <v>1116</v>
      </c>
      <c r="AR54" s="131">
        <v>1258</v>
      </c>
      <c r="AS54" s="131">
        <v>1256</v>
      </c>
      <c r="AT54" s="131">
        <v>1275</v>
      </c>
      <c r="AU54" s="131">
        <v>1320</v>
      </c>
      <c r="AV54" s="131">
        <v>1514</v>
      </c>
      <c r="AW54" s="131">
        <v>1638</v>
      </c>
      <c r="AX54" s="131">
        <v>1756</v>
      </c>
      <c r="AY54" s="131">
        <v>1825</v>
      </c>
      <c r="AZ54" s="131">
        <v>1997</v>
      </c>
      <c r="BA54" s="131">
        <v>1993</v>
      </c>
      <c r="BB54" s="131">
        <v>2024</v>
      </c>
      <c r="BC54" s="131">
        <v>2082</v>
      </c>
      <c r="BE54" s="500"/>
      <c r="BF54" s="162" t="s">
        <v>74</v>
      </c>
      <c r="BG54" s="131">
        <v>448</v>
      </c>
      <c r="BH54" s="132">
        <v>486</v>
      </c>
      <c r="BI54" s="132">
        <v>481</v>
      </c>
      <c r="BJ54" s="131">
        <v>498</v>
      </c>
      <c r="BK54" s="132">
        <v>549</v>
      </c>
      <c r="BL54" s="132">
        <v>676</v>
      </c>
      <c r="BM54" s="132">
        <v>686</v>
      </c>
      <c r="BN54" s="131">
        <v>732</v>
      </c>
      <c r="BO54" s="131">
        <v>686</v>
      </c>
      <c r="BP54" s="131">
        <v>725</v>
      </c>
      <c r="BQ54" s="131">
        <v>739</v>
      </c>
      <c r="BR54" s="131">
        <v>852</v>
      </c>
      <c r="BS54" s="131">
        <v>825</v>
      </c>
      <c r="BT54" s="131">
        <v>806</v>
      </c>
      <c r="BU54" s="131">
        <v>750</v>
      </c>
      <c r="BW54" s="516"/>
      <c r="BX54" s="162" t="s">
        <v>74</v>
      </c>
      <c r="BY54" s="131">
        <v>242</v>
      </c>
      <c r="BZ54" s="132">
        <v>240</v>
      </c>
      <c r="CA54" s="132">
        <v>194</v>
      </c>
      <c r="CB54" s="131">
        <v>210</v>
      </c>
      <c r="CC54" s="132">
        <v>225</v>
      </c>
      <c r="CD54" s="132">
        <v>263</v>
      </c>
      <c r="CE54" s="132">
        <v>247</v>
      </c>
      <c r="CF54" s="131">
        <v>239</v>
      </c>
      <c r="CG54" s="131">
        <v>199</v>
      </c>
      <c r="CH54" s="131">
        <v>177</v>
      </c>
      <c r="CI54" s="131">
        <v>226</v>
      </c>
      <c r="CJ54" s="131">
        <v>203</v>
      </c>
      <c r="CK54" s="131">
        <v>217</v>
      </c>
      <c r="CL54" s="131">
        <v>189</v>
      </c>
      <c r="CM54" s="131">
        <v>197</v>
      </c>
    </row>
    <row r="55" spans="2:91">
      <c r="B55" s="162" t="s">
        <v>10</v>
      </c>
      <c r="C55" s="131">
        <f t="shared" ref="C55:Q55" si="191">X55+BG58*$U$6+BG65*$U$8</f>
        <v>1720.2</v>
      </c>
      <c r="D55" s="131">
        <f t="shared" si="191"/>
        <v>1642</v>
      </c>
      <c r="E55" s="131">
        <f t="shared" si="191"/>
        <v>1622.6</v>
      </c>
      <c r="F55" s="131">
        <f t="shared" si="191"/>
        <v>1847.4</v>
      </c>
      <c r="G55" s="131">
        <f t="shared" si="191"/>
        <v>1870.4</v>
      </c>
      <c r="H55" s="131">
        <f t="shared" si="191"/>
        <v>1875</v>
      </c>
      <c r="I55" s="131">
        <f t="shared" si="191"/>
        <v>1964.2</v>
      </c>
      <c r="J55" s="131">
        <f t="shared" si="191"/>
        <v>2285.1999999999998</v>
      </c>
      <c r="K55" s="131">
        <f t="shared" si="191"/>
        <v>2476</v>
      </c>
      <c r="L55" s="131">
        <f t="shared" si="191"/>
        <v>2627.6</v>
      </c>
      <c r="M55" s="131">
        <f t="shared" si="191"/>
        <v>2708.4</v>
      </c>
      <c r="N55" s="131">
        <f t="shared" si="191"/>
        <v>2985.3</v>
      </c>
      <c r="O55" s="131">
        <f t="shared" si="191"/>
        <v>2963.5</v>
      </c>
      <c r="P55" s="131">
        <f t="shared" si="191"/>
        <v>3013</v>
      </c>
      <c r="Q55" s="131">
        <f t="shared" si="191"/>
        <v>3061</v>
      </c>
      <c r="R55" s="131"/>
      <c r="S55" s="177">
        <v>350.58250510955224</v>
      </c>
      <c r="T55" s="131"/>
      <c r="U55" s="310"/>
      <c r="V55" s="310"/>
      <c r="W55" s="162" t="s">
        <v>10</v>
      </c>
      <c r="X55" s="131">
        <v>1204</v>
      </c>
      <c r="Y55" s="131">
        <v>1121</v>
      </c>
      <c r="Z55" s="131">
        <v>1116</v>
      </c>
      <c r="AA55" s="131">
        <v>1258</v>
      </c>
      <c r="AB55" s="131">
        <v>1256</v>
      </c>
      <c r="AC55" s="131">
        <v>1275</v>
      </c>
      <c r="AD55" s="131">
        <v>1320</v>
      </c>
      <c r="AE55" s="131">
        <v>1514</v>
      </c>
      <c r="AF55" s="413">
        <f>AW52+AW54+$U$11*AW53</f>
        <v>1638</v>
      </c>
      <c r="AG55" s="131">
        <f t="shared" ref="AG55" si="192">AX52+AX54+$U$11*AX53</f>
        <v>1756</v>
      </c>
      <c r="AH55" s="131">
        <v>1825</v>
      </c>
      <c r="AI55" s="131">
        <v>2024</v>
      </c>
      <c r="AJ55" s="131">
        <f t="shared" ref="AJ55:AL55" si="193">BA52+BA54+$U$11*BA53</f>
        <v>2011.5</v>
      </c>
      <c r="AK55" s="131">
        <f t="shared" si="193"/>
        <v>2048.5</v>
      </c>
      <c r="AL55" s="131">
        <f t="shared" si="193"/>
        <v>2106.5</v>
      </c>
      <c r="AN55" s="162" t="s">
        <v>131</v>
      </c>
      <c r="AO55" s="131">
        <v>382</v>
      </c>
      <c r="AP55" s="131">
        <v>347</v>
      </c>
      <c r="AQ55" s="131">
        <v>366</v>
      </c>
      <c r="AR55" s="131">
        <v>390</v>
      </c>
      <c r="AS55" s="131">
        <v>377</v>
      </c>
      <c r="AT55" s="131">
        <v>407</v>
      </c>
      <c r="AU55" s="131">
        <v>417</v>
      </c>
      <c r="AV55" s="131">
        <v>481</v>
      </c>
      <c r="AW55" s="131">
        <v>429</v>
      </c>
      <c r="AX55" s="131">
        <v>421</v>
      </c>
      <c r="AY55" s="131">
        <v>414</v>
      </c>
      <c r="AZ55" s="131">
        <v>373</v>
      </c>
      <c r="BA55" s="131">
        <v>344</v>
      </c>
      <c r="BB55" s="131">
        <v>379</v>
      </c>
      <c r="BC55" s="131">
        <v>383</v>
      </c>
      <c r="BE55" s="500"/>
      <c r="BF55" s="162" t="s">
        <v>36</v>
      </c>
      <c r="BG55" s="131">
        <v>0</v>
      </c>
      <c r="BH55" s="132">
        <v>0</v>
      </c>
      <c r="BI55" s="132">
        <v>0</v>
      </c>
      <c r="BJ55" s="131">
        <v>0</v>
      </c>
      <c r="BK55" s="132">
        <v>0</v>
      </c>
      <c r="BL55" s="132">
        <v>0</v>
      </c>
      <c r="BM55" s="132">
        <v>0</v>
      </c>
      <c r="BN55" s="132">
        <v>0</v>
      </c>
      <c r="BO55" s="131">
        <v>0</v>
      </c>
      <c r="BP55" s="131">
        <v>0</v>
      </c>
      <c r="BQ55" s="132">
        <v>0</v>
      </c>
      <c r="BR55" s="132">
        <v>0</v>
      </c>
      <c r="BS55" s="132">
        <v>0</v>
      </c>
      <c r="BT55" s="132">
        <v>0</v>
      </c>
      <c r="BU55" s="132">
        <v>0</v>
      </c>
      <c r="BW55" s="516"/>
      <c r="BX55" s="162" t="s">
        <v>36</v>
      </c>
      <c r="BY55" s="131">
        <v>0</v>
      </c>
      <c r="BZ55" s="132">
        <v>0</v>
      </c>
      <c r="CA55" s="132">
        <v>0</v>
      </c>
      <c r="CB55" s="131">
        <v>0</v>
      </c>
      <c r="CC55" s="132">
        <v>0</v>
      </c>
      <c r="CD55" s="132">
        <v>0</v>
      </c>
      <c r="CE55" s="132">
        <v>0</v>
      </c>
      <c r="CF55" s="132">
        <v>0</v>
      </c>
      <c r="CG55" s="131">
        <v>0</v>
      </c>
      <c r="CH55" s="131">
        <v>0</v>
      </c>
      <c r="CI55" s="132">
        <v>0</v>
      </c>
      <c r="CJ55" s="132">
        <v>0</v>
      </c>
      <c r="CK55" s="132">
        <v>0</v>
      </c>
      <c r="CL55" s="132">
        <v>0</v>
      </c>
      <c r="CM55" s="132">
        <v>0</v>
      </c>
    </row>
    <row r="56" spans="2:91">
      <c r="B56" s="162" t="s">
        <v>11</v>
      </c>
      <c r="C56" s="131">
        <f t="shared" ref="C56:C57" si="194">X56</f>
        <v>391</v>
      </c>
      <c r="D56" s="131">
        <f t="shared" ref="D56:D57" si="195">Y56</f>
        <v>370</v>
      </c>
      <c r="E56" s="131">
        <f t="shared" ref="E56:E57" si="196">Z56</f>
        <v>379</v>
      </c>
      <c r="F56" s="131">
        <f>AA56</f>
        <v>400</v>
      </c>
      <c r="G56" s="131">
        <f t="shared" ref="G56:G57" si="197">AB56</f>
        <v>404</v>
      </c>
      <c r="H56" s="131">
        <f t="shared" ref="H56:H57" si="198">AC56</f>
        <v>427</v>
      </c>
      <c r="I56" s="131">
        <f t="shared" ref="I56:I57" si="199">AD56</f>
        <v>432</v>
      </c>
      <c r="J56" s="131">
        <f t="shared" ref="J56:J57" si="200">AE56</f>
        <v>490</v>
      </c>
      <c r="K56" s="131">
        <f t="shared" ref="K56:K57" si="201">AF56</f>
        <v>446</v>
      </c>
      <c r="L56" s="131">
        <f t="shared" ref="L56:Q60" si="202">AG56</f>
        <v>433</v>
      </c>
      <c r="M56" s="131">
        <f t="shared" si="202"/>
        <v>428</v>
      </c>
      <c r="N56" s="131">
        <f t="shared" si="202"/>
        <v>385</v>
      </c>
      <c r="O56" s="131">
        <f t="shared" si="202"/>
        <v>358</v>
      </c>
      <c r="P56" s="131">
        <f t="shared" si="202"/>
        <v>395</v>
      </c>
      <c r="Q56" s="131">
        <f t="shared" si="202"/>
        <v>402</v>
      </c>
      <c r="R56" s="131"/>
      <c r="S56" s="177">
        <v>35.804406929253211</v>
      </c>
      <c r="T56" s="131"/>
      <c r="U56" s="310"/>
      <c r="V56" s="310"/>
      <c r="W56" s="162" t="s">
        <v>11</v>
      </c>
      <c r="X56" s="131">
        <v>391</v>
      </c>
      <c r="Y56" s="131">
        <v>370</v>
      </c>
      <c r="Z56" s="131">
        <v>379</v>
      </c>
      <c r="AA56" s="131">
        <v>400</v>
      </c>
      <c r="AB56" s="131">
        <v>404</v>
      </c>
      <c r="AC56" s="131">
        <v>427</v>
      </c>
      <c r="AD56" s="131">
        <v>432</v>
      </c>
      <c r="AE56" s="131">
        <v>490</v>
      </c>
      <c r="AF56" s="413">
        <f>AW55+AW56</f>
        <v>446</v>
      </c>
      <c r="AG56" s="131">
        <f>AX55+AX56</f>
        <v>433</v>
      </c>
      <c r="AH56" s="131">
        <v>428</v>
      </c>
      <c r="AI56" s="131">
        <v>385</v>
      </c>
      <c r="AJ56" s="131">
        <f t="shared" ref="AJ56:AL56" si="203">BA55+BA56</f>
        <v>358</v>
      </c>
      <c r="AK56" s="131">
        <f t="shared" si="203"/>
        <v>395</v>
      </c>
      <c r="AL56" s="131">
        <f t="shared" si="203"/>
        <v>402</v>
      </c>
      <c r="AN56" s="162" t="s">
        <v>132</v>
      </c>
      <c r="AO56" s="131">
        <v>9</v>
      </c>
      <c r="AP56" s="131">
        <v>23</v>
      </c>
      <c r="AQ56" s="131">
        <v>13</v>
      </c>
      <c r="AR56" s="131">
        <v>10</v>
      </c>
      <c r="AS56" s="131">
        <v>27</v>
      </c>
      <c r="AT56" s="131">
        <v>20</v>
      </c>
      <c r="AU56" s="131">
        <v>15</v>
      </c>
      <c r="AV56" s="131">
        <v>9</v>
      </c>
      <c r="AW56" s="131">
        <v>17</v>
      </c>
      <c r="AX56" s="131">
        <v>12</v>
      </c>
      <c r="AY56" s="131">
        <v>14</v>
      </c>
      <c r="AZ56" s="131">
        <v>12</v>
      </c>
      <c r="BA56" s="131">
        <v>14</v>
      </c>
      <c r="BB56" s="131">
        <v>16</v>
      </c>
      <c r="BC56" s="131">
        <v>19</v>
      </c>
      <c r="BE56" s="500"/>
      <c r="BF56" s="129" t="s">
        <v>150</v>
      </c>
      <c r="BG56" s="131">
        <v>0</v>
      </c>
      <c r="BH56" s="132">
        <v>0</v>
      </c>
      <c r="BI56" s="132">
        <v>0</v>
      </c>
      <c r="BJ56" s="131">
        <v>0</v>
      </c>
      <c r="BK56" s="132">
        <v>0</v>
      </c>
      <c r="BL56" s="132">
        <v>0</v>
      </c>
      <c r="BM56" s="132">
        <v>0</v>
      </c>
      <c r="BN56" s="132">
        <v>0</v>
      </c>
      <c r="BO56" s="131">
        <v>0</v>
      </c>
      <c r="BP56" s="132">
        <v>0</v>
      </c>
      <c r="BQ56" s="131">
        <v>0</v>
      </c>
      <c r="BR56" s="132">
        <v>39</v>
      </c>
      <c r="BS56" s="132">
        <v>19</v>
      </c>
      <c r="BT56" s="132">
        <v>19</v>
      </c>
      <c r="BU56" s="132">
        <v>16</v>
      </c>
      <c r="BW56" s="516"/>
      <c r="BX56" s="129" t="s">
        <v>150</v>
      </c>
      <c r="BY56" s="131">
        <v>0</v>
      </c>
      <c r="BZ56" s="132">
        <v>0</v>
      </c>
      <c r="CA56" s="132">
        <v>0</v>
      </c>
      <c r="CB56" s="131">
        <v>0</v>
      </c>
      <c r="CC56" s="132">
        <v>0</v>
      </c>
      <c r="CD56" s="132">
        <v>0</v>
      </c>
      <c r="CE56" s="132">
        <v>0</v>
      </c>
      <c r="CF56" s="132">
        <v>0</v>
      </c>
      <c r="CG56" s="131">
        <v>0</v>
      </c>
      <c r="CH56" s="132">
        <v>0</v>
      </c>
      <c r="CI56" s="131">
        <v>0</v>
      </c>
      <c r="CJ56" s="132">
        <v>17</v>
      </c>
      <c r="CK56" s="132">
        <v>13</v>
      </c>
      <c r="CL56" s="132">
        <v>11</v>
      </c>
      <c r="CM56" s="132">
        <v>11</v>
      </c>
    </row>
    <row r="57" spans="2:91">
      <c r="B57" s="162" t="s">
        <v>12</v>
      </c>
      <c r="C57" s="131">
        <f t="shared" si="194"/>
        <v>21</v>
      </c>
      <c r="D57" s="131">
        <f t="shared" si="195"/>
        <v>27</v>
      </c>
      <c r="E57" s="131">
        <f t="shared" si="196"/>
        <v>27</v>
      </c>
      <c r="F57" s="131">
        <f t="shared" ref="F57" si="204">AA57</f>
        <v>38</v>
      </c>
      <c r="G57" s="131">
        <f t="shared" si="197"/>
        <v>50</v>
      </c>
      <c r="H57" s="131">
        <f t="shared" si="198"/>
        <v>52</v>
      </c>
      <c r="I57" s="131">
        <f t="shared" si="199"/>
        <v>60</v>
      </c>
      <c r="J57" s="131">
        <f t="shared" si="200"/>
        <v>54</v>
      </c>
      <c r="K57" s="131">
        <f t="shared" si="201"/>
        <v>68</v>
      </c>
      <c r="L57" s="131">
        <f t="shared" si="202"/>
        <v>70</v>
      </c>
      <c r="M57" s="131">
        <f t="shared" si="202"/>
        <v>64</v>
      </c>
      <c r="N57" s="131">
        <f t="shared" si="202"/>
        <v>40</v>
      </c>
      <c r="O57" s="131">
        <f t="shared" si="202"/>
        <v>79</v>
      </c>
      <c r="P57" s="131">
        <f t="shared" si="202"/>
        <v>86</v>
      </c>
      <c r="Q57" s="131">
        <f t="shared" si="202"/>
        <v>68</v>
      </c>
      <c r="R57" s="131"/>
      <c r="S57" s="177">
        <v>17.569228149744589</v>
      </c>
      <c r="T57" s="131"/>
      <c r="U57" s="310"/>
      <c r="V57" s="310"/>
      <c r="W57" s="162" t="s">
        <v>12</v>
      </c>
      <c r="X57" s="131">
        <v>21</v>
      </c>
      <c r="Y57" s="131">
        <v>27</v>
      </c>
      <c r="Z57" s="131">
        <v>27</v>
      </c>
      <c r="AA57" s="131">
        <v>38</v>
      </c>
      <c r="AB57" s="131">
        <v>50</v>
      </c>
      <c r="AC57" s="131">
        <v>52</v>
      </c>
      <c r="AD57" s="131">
        <v>60</v>
      </c>
      <c r="AE57" s="131">
        <v>54</v>
      </c>
      <c r="AF57" s="413">
        <f>SUM(AW57:AW59)</f>
        <v>68</v>
      </c>
      <c r="AG57" s="131">
        <f>SUM(AX57:AX59)</f>
        <v>70</v>
      </c>
      <c r="AH57" s="131">
        <v>64</v>
      </c>
      <c r="AI57" s="131">
        <v>40</v>
      </c>
      <c r="AJ57" s="131">
        <f t="shared" ref="AJ57:AL57" si="205">SUM(BA57:BA59)</f>
        <v>79</v>
      </c>
      <c r="AK57" s="131">
        <f t="shared" si="205"/>
        <v>86</v>
      </c>
      <c r="AL57" s="131">
        <f t="shared" si="205"/>
        <v>68</v>
      </c>
      <c r="AN57" s="162" t="s">
        <v>133</v>
      </c>
      <c r="AO57" s="131">
        <v>0</v>
      </c>
      <c r="AP57" s="131">
        <v>0</v>
      </c>
      <c r="AQ57" s="131">
        <v>0</v>
      </c>
      <c r="AR57" s="131">
        <v>0</v>
      </c>
      <c r="AS57" s="131">
        <v>0</v>
      </c>
      <c r="AT57" s="131">
        <v>0</v>
      </c>
      <c r="AU57" s="131">
        <v>0</v>
      </c>
      <c r="AV57" s="131">
        <v>0</v>
      </c>
      <c r="AW57" s="131">
        <v>0</v>
      </c>
      <c r="AX57" s="131">
        <v>0</v>
      </c>
      <c r="AY57" s="131">
        <v>0</v>
      </c>
      <c r="AZ57" s="131">
        <v>0</v>
      </c>
      <c r="BA57" s="131">
        <v>0</v>
      </c>
      <c r="BB57" s="131">
        <v>0</v>
      </c>
      <c r="BC57" s="131">
        <v>0</v>
      </c>
      <c r="BE57" s="500"/>
      <c r="BF57" s="162" t="s">
        <v>71</v>
      </c>
      <c r="BG57" s="131">
        <v>429</v>
      </c>
      <c r="BH57" s="132">
        <v>400</v>
      </c>
      <c r="BI57" s="132">
        <v>392</v>
      </c>
      <c r="BJ57" s="131">
        <v>493</v>
      </c>
      <c r="BK57" s="132">
        <v>493</v>
      </c>
      <c r="BL57" s="132">
        <v>475</v>
      </c>
      <c r="BM57" s="132">
        <v>499</v>
      </c>
      <c r="BN57" s="132">
        <v>564</v>
      </c>
      <c r="BO57" s="131">
        <v>665</v>
      </c>
      <c r="BP57" s="131">
        <v>672</v>
      </c>
      <c r="BQ57" s="132">
        <v>718</v>
      </c>
      <c r="BR57" s="132">
        <v>784</v>
      </c>
      <c r="BS57" s="132">
        <v>773</v>
      </c>
      <c r="BT57" s="132">
        <v>798</v>
      </c>
      <c r="BU57" s="132">
        <v>802</v>
      </c>
      <c r="BW57" s="516"/>
      <c r="BX57" s="162" t="s">
        <v>71</v>
      </c>
      <c r="BY57" s="131">
        <v>431</v>
      </c>
      <c r="BZ57" s="132">
        <v>418</v>
      </c>
      <c r="CA57" s="132">
        <v>372</v>
      </c>
      <c r="CB57" s="131">
        <v>393</v>
      </c>
      <c r="CC57" s="132">
        <v>424</v>
      </c>
      <c r="CD57" s="132">
        <v>396</v>
      </c>
      <c r="CE57" s="132">
        <v>406</v>
      </c>
      <c r="CF57" s="132">
        <v>490</v>
      </c>
      <c r="CG57" s="131">
        <v>486</v>
      </c>
      <c r="CH57" s="131">
        <v>482</v>
      </c>
      <c r="CI57" s="132">
        <v>497</v>
      </c>
      <c r="CJ57" s="132">
        <v>473</v>
      </c>
      <c r="CK57" s="132">
        <v>458</v>
      </c>
      <c r="CL57" s="132">
        <v>480</v>
      </c>
      <c r="CM57" s="132">
        <v>460</v>
      </c>
    </row>
    <row r="58" spans="2:91">
      <c r="B58" s="162" t="s">
        <v>152</v>
      </c>
      <c r="C58" s="170"/>
      <c r="D58" s="170"/>
      <c r="E58" s="170"/>
      <c r="F58" s="170">
        <f t="shared" ref="F58:F60" si="206">AA58</f>
        <v>11077570.690000005</v>
      </c>
      <c r="G58" s="170">
        <f t="shared" ref="G58:G60" si="207">AB58</f>
        <v>9277657.0000000019</v>
      </c>
      <c r="H58" s="170">
        <f t="shared" ref="H58:H60" si="208">AC58</f>
        <v>10899108.649999999</v>
      </c>
      <c r="I58" s="170">
        <f t="shared" ref="I58:I60" si="209">AD58</f>
        <v>10350478.84</v>
      </c>
      <c r="J58" s="170">
        <f t="shared" ref="J58:J60" si="210">AE58</f>
        <v>11444946.98</v>
      </c>
      <c r="K58" s="170">
        <f t="shared" ref="K58:K60" si="211">AF58</f>
        <v>13479053.18</v>
      </c>
      <c r="L58" s="170">
        <f t="shared" ref="L58:Q58" si="212">AG58</f>
        <v>11614458.239999998</v>
      </c>
      <c r="M58" s="170">
        <f t="shared" si="212"/>
        <v>11255056.159999998</v>
      </c>
      <c r="N58" s="170">
        <f t="shared" si="212"/>
        <v>9561461.7199999969</v>
      </c>
      <c r="O58" s="170">
        <f t="shared" si="212"/>
        <v>9143624.0200000014</v>
      </c>
      <c r="P58" s="444">
        <f t="shared" si="212"/>
        <v>9482192.5099999998</v>
      </c>
      <c r="Q58" s="418">
        <f t="shared" si="212"/>
        <v>0</v>
      </c>
      <c r="R58" s="170"/>
      <c r="S58" s="177">
        <v>869160.26375066559</v>
      </c>
      <c r="T58" s="131"/>
      <c r="U58" s="310"/>
      <c r="V58" s="310"/>
      <c r="W58" s="162" t="s">
        <v>152</v>
      </c>
      <c r="X58" s="170"/>
      <c r="Y58" s="170"/>
      <c r="Z58" s="170"/>
      <c r="AA58" s="170">
        <v>11077570.690000005</v>
      </c>
      <c r="AB58" s="170">
        <v>9277657.0000000019</v>
      </c>
      <c r="AC58" s="170">
        <v>10899108.649999999</v>
      </c>
      <c r="AD58" s="170">
        <v>10350478.84</v>
      </c>
      <c r="AE58" s="170">
        <v>11444946.98</v>
      </c>
      <c r="AF58" s="414">
        <v>13479053.18</v>
      </c>
      <c r="AG58" s="170">
        <v>11614458.239999998</v>
      </c>
      <c r="AH58" s="170">
        <v>11255056.159999998</v>
      </c>
      <c r="AI58" s="170">
        <v>9561461.7199999969</v>
      </c>
      <c r="AJ58" s="170">
        <v>9143624.0200000014</v>
      </c>
      <c r="AK58" s="170">
        <v>9482192.5099999998</v>
      </c>
      <c r="AL58" s="170"/>
      <c r="AN58" s="162" t="s">
        <v>153</v>
      </c>
      <c r="AO58" s="131">
        <v>0</v>
      </c>
      <c r="AP58" s="131">
        <v>0</v>
      </c>
      <c r="AQ58" s="131">
        <v>0</v>
      </c>
      <c r="AR58" s="131">
        <v>0</v>
      </c>
      <c r="AS58" s="131">
        <v>0</v>
      </c>
      <c r="AT58" s="131">
        <v>0</v>
      </c>
      <c r="AU58" s="131">
        <v>0</v>
      </c>
      <c r="AV58" s="131">
        <v>0</v>
      </c>
      <c r="AW58" s="131">
        <v>0</v>
      </c>
      <c r="AX58" s="131">
        <v>0</v>
      </c>
      <c r="AY58" s="131">
        <v>0</v>
      </c>
      <c r="AZ58" s="131">
        <v>0</v>
      </c>
      <c r="BA58" s="131">
        <v>0</v>
      </c>
      <c r="BB58" s="131">
        <v>0</v>
      </c>
      <c r="BC58" s="131">
        <v>0</v>
      </c>
      <c r="BE58" s="501"/>
      <c r="BF58" s="166" t="s">
        <v>53</v>
      </c>
      <c r="BG58" s="167">
        <f>BG55+BG57+$U$11*BG56</f>
        <v>429</v>
      </c>
      <c r="BH58" s="168">
        <f t="shared" ref="BH58" si="213">BH55+BH57+$U$11*BH56</f>
        <v>400</v>
      </c>
      <c r="BI58" s="168">
        <f t="shared" ref="BI58" si="214">BI55+BI57+$U$11*BI56</f>
        <v>392</v>
      </c>
      <c r="BJ58" s="167">
        <f t="shared" ref="BJ58" si="215">BJ55+BJ57+$U$11*BJ56</f>
        <v>493</v>
      </c>
      <c r="BK58" s="168">
        <f t="shared" ref="BK58" si="216">BK55+BK57+$U$11*BK56</f>
        <v>493</v>
      </c>
      <c r="BL58" s="168">
        <f t="shared" ref="BL58" si="217">BL55+BL57+$U$11*BL56</f>
        <v>475</v>
      </c>
      <c r="BM58" s="168">
        <f t="shared" ref="BM58" si="218">BM55+BM57+$U$11*BM56</f>
        <v>499</v>
      </c>
      <c r="BN58" s="169">
        <f t="shared" ref="BN58" si="219">BN55+BN57+$U$11*BN56</f>
        <v>564</v>
      </c>
      <c r="BO58" s="169">
        <f t="shared" ref="BO58" si="220">BO55+BO57+$U$11*BO56</f>
        <v>665</v>
      </c>
      <c r="BP58" s="169">
        <f t="shared" ref="BP58" si="221">BP55+BP57+$U$11*BP56</f>
        <v>672</v>
      </c>
      <c r="BQ58" s="168">
        <v>718</v>
      </c>
      <c r="BR58" s="382">
        <v>803.5</v>
      </c>
      <c r="BS58" s="382">
        <f t="shared" ref="BS58:BT58" si="222">BS55+BS57+$U$11*BS56</f>
        <v>782.5</v>
      </c>
      <c r="BT58" s="382">
        <f t="shared" si="222"/>
        <v>807.5</v>
      </c>
      <c r="BU58" s="382">
        <f t="shared" ref="BU58" si="223">BU55+BU57+$U$11*BU56</f>
        <v>810</v>
      </c>
      <c r="BW58" s="517"/>
      <c r="BX58" s="124" t="s">
        <v>53</v>
      </c>
      <c r="BY58" s="169">
        <f t="shared" ref="BY58" si="224">BY55+BY57+$U$11*BY56</f>
        <v>431</v>
      </c>
      <c r="BZ58" s="169">
        <f t="shared" ref="BZ58" si="225">BZ55+BZ57+$U$11*BZ56</f>
        <v>418</v>
      </c>
      <c r="CA58" s="169">
        <f t="shared" ref="CA58" si="226">CA55+CA57+$U$11*CA56</f>
        <v>372</v>
      </c>
      <c r="CB58" s="169">
        <f t="shared" ref="CB58" si="227">CB55+CB57+$U$11*CB56</f>
        <v>393</v>
      </c>
      <c r="CC58" s="169">
        <f t="shared" ref="CC58" si="228">CC55+CC57+$U$11*CC56</f>
        <v>424</v>
      </c>
      <c r="CD58" s="169">
        <f t="shared" ref="CD58" si="229">CD55+CD57+$U$11*CD56</f>
        <v>396</v>
      </c>
      <c r="CE58" s="169">
        <f t="shared" ref="CE58" si="230">CE55+CE57+$U$11*CE56</f>
        <v>406</v>
      </c>
      <c r="CF58" s="169">
        <f t="shared" ref="CF58" si="231">CF55+CF57+$U$11*CF56</f>
        <v>490</v>
      </c>
      <c r="CG58" s="169">
        <f t="shared" ref="CG58" si="232">CG55+CG57+$U$11*CG56</f>
        <v>486</v>
      </c>
      <c r="CH58" s="169">
        <v>482</v>
      </c>
      <c r="CI58" s="169">
        <v>497</v>
      </c>
      <c r="CJ58" s="169">
        <v>481.5</v>
      </c>
      <c r="CK58" s="169">
        <f t="shared" ref="CK58:CL58" si="233">CK55+CK57+$U$11*CK56</f>
        <v>464.5</v>
      </c>
      <c r="CL58" s="382">
        <f t="shared" si="233"/>
        <v>485.5</v>
      </c>
      <c r="CM58" s="382">
        <f t="shared" ref="CM58" si="234">CM55+CM57+$U$11*CM56</f>
        <v>465.5</v>
      </c>
    </row>
    <row r="59" spans="2:91" ht="18" customHeight="1">
      <c r="B59" s="162" t="s">
        <v>16</v>
      </c>
      <c r="C59" s="173">
        <f t="shared" ref="C59:C60" si="235">X59</f>
        <v>17.96416119999801</v>
      </c>
      <c r="D59" s="173">
        <f t="shared" ref="D59:D60" si="236">Y59</f>
        <v>16.880145545704536</v>
      </c>
      <c r="E59" s="173">
        <f t="shared" ref="E59:E60" si="237">Z59</f>
        <v>16.354923330190658</v>
      </c>
      <c r="F59" s="173">
        <f t="shared" si="206"/>
        <v>17.512761020881669</v>
      </c>
      <c r="G59" s="173">
        <f t="shared" si="207"/>
        <v>16.465437002661211</v>
      </c>
      <c r="H59" s="173">
        <f t="shared" si="208"/>
        <v>15.449551660069474</v>
      </c>
      <c r="I59" s="173">
        <f t="shared" si="209"/>
        <v>15.478163867633556</v>
      </c>
      <c r="J59" s="173">
        <f t="shared" si="210"/>
        <v>17.036823093860068</v>
      </c>
      <c r="K59" s="173">
        <f t="shared" si="211"/>
        <v>18.089719708738578</v>
      </c>
      <c r="L59" s="173">
        <f t="shared" ref="L59:Q60" si="238">AG59</f>
        <v>18.82786867668818</v>
      </c>
      <c r="M59" s="173">
        <f t="shared" si="238"/>
        <v>19.812693151140994</v>
      </c>
      <c r="N59" s="173">
        <f t="shared" si="238"/>
        <v>22.194118120079246</v>
      </c>
      <c r="O59" s="173">
        <f t="shared" si="238"/>
        <v>21.782053133121572</v>
      </c>
      <c r="P59" s="173">
        <f t="shared" si="238"/>
        <v>21.985825751911307</v>
      </c>
      <c r="Q59" s="173">
        <f t="shared" si="238"/>
        <v>22.428742293946243</v>
      </c>
      <c r="R59" s="173"/>
      <c r="S59" s="352">
        <v>1.1134653990013725</v>
      </c>
      <c r="T59" s="131"/>
      <c r="U59" s="310"/>
      <c r="V59" s="310"/>
      <c r="W59" s="162" t="s">
        <v>16</v>
      </c>
      <c r="X59" s="173">
        <v>17.96416119999801</v>
      </c>
      <c r="Y59" s="173">
        <v>16.880145545704536</v>
      </c>
      <c r="Z59" s="173">
        <v>16.354923330190658</v>
      </c>
      <c r="AA59" s="173">
        <v>17.512761020881669</v>
      </c>
      <c r="AB59" s="173">
        <v>16.465437002661211</v>
      </c>
      <c r="AC59" s="173">
        <v>15.449551660069474</v>
      </c>
      <c r="AD59" s="173">
        <v>15.478163867633556</v>
      </c>
      <c r="AE59" s="173">
        <v>17.036823093860068</v>
      </c>
      <c r="AF59" s="415">
        <f>(AW52+AW54+$U$11*AW53)/CY7*100</f>
        <v>18.089719708738578</v>
      </c>
      <c r="AG59" s="173">
        <f>(AX52+AX54+$U$11*AX53)/CZ7*100</f>
        <v>18.82786867668818</v>
      </c>
      <c r="AH59" s="173">
        <v>19.812693151140994</v>
      </c>
      <c r="AI59" s="173">
        <v>22.194118120079246</v>
      </c>
      <c r="AJ59" s="173">
        <f>(BA52+BA54+$U$11*BA53)/DC7*100</f>
        <v>21.782053133121572</v>
      </c>
      <c r="AK59" s="173">
        <f>(BB52+BB54+$U$11*BB53)/DD7*100</f>
        <v>21.985825751911307</v>
      </c>
      <c r="AL59" s="173">
        <f>(BC52+BC54+$U$11*BC53)/DE7*100</f>
        <v>22.428742293946243</v>
      </c>
      <c r="AN59" s="171" t="s">
        <v>134</v>
      </c>
      <c r="AO59" s="172">
        <v>21</v>
      </c>
      <c r="AP59" s="172">
        <v>27</v>
      </c>
      <c r="AQ59" s="172">
        <v>27</v>
      </c>
      <c r="AR59" s="172">
        <v>38</v>
      </c>
      <c r="AS59" s="172">
        <v>50</v>
      </c>
      <c r="AT59" s="172">
        <v>52</v>
      </c>
      <c r="AU59" s="172">
        <v>60</v>
      </c>
      <c r="AV59" s="172">
        <v>54</v>
      </c>
      <c r="AW59" s="172">
        <v>68</v>
      </c>
      <c r="AX59" s="172">
        <v>70</v>
      </c>
      <c r="AY59" s="172">
        <v>64</v>
      </c>
      <c r="AZ59" s="172">
        <v>40</v>
      </c>
      <c r="BA59" s="172">
        <v>79</v>
      </c>
      <c r="BB59" s="172">
        <v>86</v>
      </c>
      <c r="BC59" s="172">
        <v>68</v>
      </c>
      <c r="BE59" s="502" t="s">
        <v>100</v>
      </c>
      <c r="BF59" s="162" t="s">
        <v>72</v>
      </c>
      <c r="BG59" s="131">
        <v>26</v>
      </c>
      <c r="BH59" s="132">
        <v>20</v>
      </c>
      <c r="BI59" s="132">
        <v>26</v>
      </c>
      <c r="BJ59" s="131">
        <v>24</v>
      </c>
      <c r="BK59" s="132">
        <v>22</v>
      </c>
      <c r="BL59" s="132">
        <v>18</v>
      </c>
      <c r="BM59" s="132">
        <v>31</v>
      </c>
      <c r="BN59" s="130">
        <v>19</v>
      </c>
      <c r="BO59" s="130">
        <v>18</v>
      </c>
      <c r="BP59" s="130">
        <v>20</v>
      </c>
      <c r="BQ59" s="130">
        <v>19</v>
      </c>
      <c r="BR59" s="130">
        <v>23</v>
      </c>
      <c r="BS59" s="130">
        <v>14</v>
      </c>
      <c r="BT59" s="131">
        <v>12</v>
      </c>
      <c r="BU59" s="131">
        <v>13</v>
      </c>
      <c r="BW59" s="518" t="s">
        <v>52</v>
      </c>
      <c r="BX59" s="162" t="s">
        <v>72</v>
      </c>
      <c r="BY59" s="131">
        <v>618</v>
      </c>
      <c r="BZ59" s="132">
        <v>590</v>
      </c>
      <c r="CA59" s="132">
        <v>634</v>
      </c>
      <c r="CB59" s="131">
        <v>782</v>
      </c>
      <c r="CC59" s="132">
        <v>778</v>
      </c>
      <c r="CD59" s="132">
        <v>918</v>
      </c>
      <c r="CE59" s="132">
        <v>854</v>
      </c>
      <c r="CF59" s="131">
        <v>732</v>
      </c>
      <c r="CG59" s="131">
        <v>729</v>
      </c>
      <c r="CH59" s="131">
        <v>795</v>
      </c>
      <c r="CI59" s="131">
        <v>722</v>
      </c>
      <c r="CJ59" s="131">
        <v>682</v>
      </c>
      <c r="CK59" s="131">
        <v>626</v>
      </c>
      <c r="CL59" s="131">
        <v>656</v>
      </c>
      <c r="CM59" s="131">
        <v>684</v>
      </c>
    </row>
    <row r="60" spans="2:91">
      <c r="B60" s="171" t="s">
        <v>17</v>
      </c>
      <c r="C60" s="174">
        <f t="shared" si="235"/>
        <v>0.52558139534883719</v>
      </c>
      <c r="D60" s="174">
        <f t="shared" si="236"/>
        <v>0.53617810760667906</v>
      </c>
      <c r="E60" s="174">
        <f t="shared" si="237"/>
        <v>0.50234741784037562</v>
      </c>
      <c r="F60" s="174">
        <f t="shared" si="206"/>
        <v>0.47193877551020408</v>
      </c>
      <c r="G60" s="174">
        <f t="shared" si="207"/>
        <v>0.52894356005788712</v>
      </c>
      <c r="H60" s="174">
        <f t="shared" si="208"/>
        <v>0.49630624580255206</v>
      </c>
      <c r="I60" s="174">
        <f t="shared" si="209"/>
        <v>0.54760250173731762</v>
      </c>
      <c r="J60" s="174">
        <f t="shared" si="210"/>
        <v>0.54164305949008495</v>
      </c>
      <c r="K60" s="174">
        <f t="shared" si="211"/>
        <v>0.53395541731467078</v>
      </c>
      <c r="L60" s="174">
        <f t="shared" si="238"/>
        <v>0.54198841698841704</v>
      </c>
      <c r="M60" s="174">
        <f t="shared" si="202"/>
        <v>0.59798994974874375</v>
      </c>
      <c r="N60" s="174">
        <f t="shared" si="202"/>
        <v>0.60081883316274309</v>
      </c>
      <c r="O60" s="174">
        <f t="shared" si="202"/>
        <v>0.62188365650969524</v>
      </c>
      <c r="P60" s="174">
        <f t="shared" si="202"/>
        <v>0.64723926380368102</v>
      </c>
      <c r="Q60" s="174">
        <f t="shared" si="202"/>
        <v>0.63897216274089941</v>
      </c>
      <c r="R60" s="175"/>
      <c r="S60" s="353">
        <v>2.3577058954554575</v>
      </c>
      <c r="T60" s="176"/>
      <c r="U60" s="310"/>
      <c r="V60" s="310"/>
      <c r="W60" s="171" t="s">
        <v>17</v>
      </c>
      <c r="X60" s="174">
        <v>0.52558139534883719</v>
      </c>
      <c r="Y60" s="174">
        <v>0.53617810760667906</v>
      </c>
      <c r="Z60" s="174">
        <v>0.50234741784037562</v>
      </c>
      <c r="AA60" s="174">
        <v>0.47193877551020408</v>
      </c>
      <c r="AB60" s="174">
        <v>0.52894356005788712</v>
      </c>
      <c r="AC60" s="174">
        <v>0.49630624580255206</v>
      </c>
      <c r="AD60" s="174">
        <v>0.54760250173731762</v>
      </c>
      <c r="AE60" s="174">
        <v>0.54164305949008495</v>
      </c>
      <c r="AF60" s="416">
        <v>0.53395541731467078</v>
      </c>
      <c r="AG60" s="174">
        <v>0.54198841698841704</v>
      </c>
      <c r="AH60" s="174">
        <v>0.59798994974874375</v>
      </c>
      <c r="AI60" s="174">
        <v>0.60081883316274309</v>
      </c>
      <c r="AJ60" s="174">
        <v>0.62188365650969524</v>
      </c>
      <c r="AK60" s="174">
        <v>0.64723926380368102</v>
      </c>
      <c r="AL60" s="174">
        <v>0.63897216274089941</v>
      </c>
      <c r="BE60" s="500"/>
      <c r="BF60" s="162" t="s">
        <v>73</v>
      </c>
      <c r="BG60" s="131">
        <v>78</v>
      </c>
      <c r="BH60" s="132">
        <v>57</v>
      </c>
      <c r="BI60" s="132">
        <v>61</v>
      </c>
      <c r="BJ60" s="131">
        <v>47</v>
      </c>
      <c r="BK60" s="132">
        <v>58</v>
      </c>
      <c r="BL60" s="132">
        <v>69</v>
      </c>
      <c r="BM60" s="132">
        <v>71</v>
      </c>
      <c r="BN60" s="131">
        <v>58</v>
      </c>
      <c r="BO60" s="131">
        <v>60</v>
      </c>
      <c r="BP60" s="131">
        <v>48</v>
      </c>
      <c r="BQ60" s="131">
        <v>55</v>
      </c>
      <c r="BR60" s="131">
        <v>46</v>
      </c>
      <c r="BS60" s="131">
        <v>59</v>
      </c>
      <c r="BT60" s="131">
        <v>44</v>
      </c>
      <c r="BU60" s="131">
        <v>30</v>
      </c>
      <c r="BW60" s="519"/>
      <c r="BX60" s="162" t="s">
        <v>73</v>
      </c>
      <c r="BY60" s="131">
        <v>517</v>
      </c>
      <c r="BZ60" s="132">
        <v>531</v>
      </c>
      <c r="CA60" s="132">
        <v>484</v>
      </c>
      <c r="CB60" s="131">
        <v>560</v>
      </c>
      <c r="CC60" s="132">
        <v>665</v>
      </c>
      <c r="CD60" s="132">
        <v>709</v>
      </c>
      <c r="CE60" s="132">
        <v>814</v>
      </c>
      <c r="CF60" s="131">
        <v>714</v>
      </c>
      <c r="CG60" s="131">
        <v>697</v>
      </c>
      <c r="CH60" s="131">
        <v>737</v>
      </c>
      <c r="CI60" s="131">
        <v>785</v>
      </c>
      <c r="CJ60" s="131">
        <v>804</v>
      </c>
      <c r="CK60" s="131">
        <v>733</v>
      </c>
      <c r="CL60" s="131">
        <v>685</v>
      </c>
      <c r="CM60" s="131">
        <v>642</v>
      </c>
    </row>
    <row r="61" spans="2:91">
      <c r="G61" s="310"/>
      <c r="H61" s="310"/>
      <c r="I61" s="310"/>
      <c r="J61" s="310"/>
      <c r="K61" s="310"/>
      <c r="L61" s="310"/>
      <c r="M61" s="310"/>
      <c r="N61" s="310"/>
      <c r="O61" s="310"/>
      <c r="P61" s="310"/>
      <c r="Q61" s="310"/>
      <c r="R61" s="262"/>
      <c r="S61" s="93"/>
      <c r="T61" s="310"/>
      <c r="U61" s="310"/>
      <c r="V61" s="310"/>
      <c r="AF61" s="240"/>
      <c r="AK61" s="262"/>
      <c r="AL61" s="262"/>
      <c r="AM61" s="262"/>
      <c r="BE61" s="500"/>
      <c r="BF61" s="162" t="s">
        <v>74</v>
      </c>
      <c r="BG61" s="131">
        <v>136</v>
      </c>
      <c r="BH61" s="132">
        <v>147</v>
      </c>
      <c r="BI61" s="132">
        <v>133</v>
      </c>
      <c r="BJ61" s="131">
        <v>136</v>
      </c>
      <c r="BK61" s="132">
        <v>149</v>
      </c>
      <c r="BL61" s="132">
        <v>195</v>
      </c>
      <c r="BM61" s="132">
        <v>181</v>
      </c>
      <c r="BN61" s="131">
        <v>174</v>
      </c>
      <c r="BO61" s="131">
        <v>162</v>
      </c>
      <c r="BP61" s="131">
        <v>140</v>
      </c>
      <c r="BQ61" s="131">
        <v>177</v>
      </c>
      <c r="BR61" s="131">
        <v>155</v>
      </c>
      <c r="BS61" s="131">
        <v>158</v>
      </c>
      <c r="BT61" s="131">
        <v>132</v>
      </c>
      <c r="BU61" s="131">
        <v>140</v>
      </c>
      <c r="BW61" s="519"/>
      <c r="BX61" s="162" t="s">
        <v>74</v>
      </c>
      <c r="BY61" s="131">
        <v>478</v>
      </c>
      <c r="BZ61" s="132">
        <v>540</v>
      </c>
      <c r="CA61" s="132">
        <v>553</v>
      </c>
      <c r="CB61" s="131">
        <v>560</v>
      </c>
      <c r="CC61" s="132">
        <v>622</v>
      </c>
      <c r="CD61" s="132">
        <v>803</v>
      </c>
      <c r="CE61" s="132">
        <v>801</v>
      </c>
      <c r="CF61" s="131">
        <v>841</v>
      </c>
      <c r="CG61" s="131">
        <v>811</v>
      </c>
      <c r="CH61" s="131">
        <v>828</v>
      </c>
      <c r="CI61" s="131">
        <v>867</v>
      </c>
      <c r="CJ61" s="131">
        <v>959</v>
      </c>
      <c r="CK61" s="131">
        <v>924</v>
      </c>
      <c r="CL61" s="131">
        <v>881</v>
      </c>
      <c r="CM61" s="131">
        <v>833</v>
      </c>
    </row>
    <row r="62" spans="2:91">
      <c r="G62" s="310"/>
      <c r="H62" s="310"/>
      <c r="I62" s="310"/>
      <c r="J62" s="310"/>
      <c r="K62" s="310"/>
      <c r="L62" s="310"/>
      <c r="M62" s="310"/>
      <c r="N62" s="310"/>
      <c r="O62" s="310"/>
      <c r="P62" s="310"/>
      <c r="Q62" s="310"/>
      <c r="R62" s="262"/>
      <c r="S62" s="93"/>
      <c r="T62" s="310"/>
      <c r="U62" s="310"/>
      <c r="V62" s="310"/>
      <c r="AF62" s="240"/>
      <c r="AK62" s="262"/>
      <c r="AL62" s="262"/>
      <c r="BE62" s="500"/>
      <c r="BF62" s="162" t="s">
        <v>36</v>
      </c>
      <c r="BG62" s="131">
        <v>0</v>
      </c>
      <c r="BH62" s="132">
        <v>0</v>
      </c>
      <c r="BI62" s="132">
        <v>0</v>
      </c>
      <c r="BJ62" s="131">
        <v>0</v>
      </c>
      <c r="BK62" s="132">
        <v>0</v>
      </c>
      <c r="BL62" s="132">
        <v>0</v>
      </c>
      <c r="BM62" s="132">
        <v>0</v>
      </c>
      <c r="BN62" s="132">
        <v>0</v>
      </c>
      <c r="BO62" s="131">
        <v>0</v>
      </c>
      <c r="BP62" s="131">
        <v>0</v>
      </c>
      <c r="BQ62" s="132">
        <v>0</v>
      </c>
      <c r="BR62" s="132">
        <v>0</v>
      </c>
      <c r="BS62" s="132">
        <v>0</v>
      </c>
      <c r="BT62" s="132">
        <v>0</v>
      </c>
      <c r="BU62" s="132">
        <v>0</v>
      </c>
      <c r="BW62" s="519"/>
      <c r="BX62" s="162" t="s">
        <v>36</v>
      </c>
      <c r="BY62" s="131">
        <v>0</v>
      </c>
      <c r="BZ62" s="132">
        <v>0</v>
      </c>
      <c r="CA62" s="132">
        <v>0</v>
      </c>
      <c r="CB62" s="131">
        <v>0</v>
      </c>
      <c r="CC62" s="132">
        <v>0</v>
      </c>
      <c r="CD62" s="132">
        <v>0</v>
      </c>
      <c r="CE62" s="132">
        <v>0</v>
      </c>
      <c r="CF62" s="132">
        <v>0</v>
      </c>
      <c r="CG62" s="131">
        <v>0</v>
      </c>
      <c r="CH62" s="131">
        <v>0</v>
      </c>
      <c r="CI62" s="132">
        <v>0</v>
      </c>
      <c r="CJ62" s="132">
        <v>0</v>
      </c>
      <c r="CK62" s="132">
        <v>0</v>
      </c>
      <c r="CL62" s="132">
        <v>0</v>
      </c>
      <c r="CM62" s="132">
        <v>0</v>
      </c>
    </row>
    <row r="63" spans="2:91">
      <c r="G63" s="310"/>
      <c r="H63" s="310"/>
      <c r="I63" s="310"/>
      <c r="J63" s="310"/>
      <c r="K63" s="310"/>
      <c r="L63" s="310"/>
      <c r="M63" s="310"/>
      <c r="N63" s="310"/>
      <c r="O63" s="310"/>
      <c r="P63" s="310"/>
      <c r="Q63" s="310"/>
      <c r="R63" s="262"/>
      <c r="S63" s="93"/>
      <c r="T63" s="310"/>
      <c r="U63" s="310"/>
      <c r="V63" s="310"/>
      <c r="AF63" s="240"/>
      <c r="AK63" s="262"/>
      <c r="AL63" s="262"/>
      <c r="AN63" s="262"/>
      <c r="AO63" s="262"/>
      <c r="AP63" s="262"/>
      <c r="AQ63" s="262"/>
      <c r="AR63" s="262"/>
      <c r="AS63" s="262"/>
      <c r="AT63" s="262"/>
      <c r="AU63" s="262"/>
      <c r="AV63" s="262"/>
      <c r="AW63" s="262"/>
      <c r="AX63" s="262"/>
      <c r="AY63" s="262"/>
      <c r="AZ63" s="262"/>
      <c r="BA63" s="262"/>
      <c r="BB63" s="262"/>
      <c r="BC63" s="262"/>
      <c r="BE63" s="500"/>
      <c r="BF63" s="129" t="s">
        <v>150</v>
      </c>
      <c r="BG63" s="131">
        <v>0</v>
      </c>
      <c r="BH63" s="132">
        <v>0</v>
      </c>
      <c r="BI63" s="132">
        <v>0</v>
      </c>
      <c r="BJ63" s="131">
        <v>0</v>
      </c>
      <c r="BK63" s="132">
        <v>0</v>
      </c>
      <c r="BL63" s="132">
        <v>0</v>
      </c>
      <c r="BM63" s="132">
        <v>0</v>
      </c>
      <c r="BN63" s="132">
        <v>0</v>
      </c>
      <c r="BO63" s="131">
        <v>0</v>
      </c>
      <c r="BP63" s="132">
        <v>0</v>
      </c>
      <c r="BQ63" s="131">
        <v>0</v>
      </c>
      <c r="BR63" s="132">
        <v>9</v>
      </c>
      <c r="BS63" s="132">
        <v>10</v>
      </c>
      <c r="BT63" s="132">
        <v>11</v>
      </c>
      <c r="BU63" s="132">
        <v>11</v>
      </c>
      <c r="BW63" s="519"/>
      <c r="BX63" s="129" t="s">
        <v>150</v>
      </c>
      <c r="BY63" s="131">
        <v>0</v>
      </c>
      <c r="BZ63" s="132">
        <v>0</v>
      </c>
      <c r="CA63" s="132">
        <v>0</v>
      </c>
      <c r="CB63" s="131">
        <v>0</v>
      </c>
      <c r="CC63" s="132">
        <v>0</v>
      </c>
      <c r="CD63" s="132">
        <v>0</v>
      </c>
      <c r="CE63" s="132">
        <v>0</v>
      </c>
      <c r="CF63" s="132">
        <v>0</v>
      </c>
      <c r="CG63" s="131">
        <v>0</v>
      </c>
      <c r="CH63" s="132">
        <v>0</v>
      </c>
      <c r="CI63" s="131">
        <v>0</v>
      </c>
      <c r="CJ63" s="132">
        <v>40</v>
      </c>
      <c r="CK63" s="132">
        <v>26</v>
      </c>
      <c r="CL63" s="132">
        <v>30</v>
      </c>
      <c r="CM63" s="132">
        <v>27</v>
      </c>
    </row>
    <row r="64" spans="2:91">
      <c r="G64" s="310"/>
      <c r="H64" s="310"/>
      <c r="I64" s="310"/>
      <c r="J64" s="310"/>
      <c r="K64" s="310"/>
      <c r="L64" s="310"/>
      <c r="M64" s="310"/>
      <c r="N64" s="310"/>
      <c r="O64" s="310"/>
      <c r="P64" s="310"/>
      <c r="Q64" s="310"/>
      <c r="R64" s="262"/>
      <c r="S64" s="93"/>
      <c r="T64" s="310"/>
      <c r="U64" s="310"/>
      <c r="V64" s="310"/>
      <c r="AF64" s="240"/>
      <c r="AK64" s="262"/>
      <c r="AL64" s="262"/>
      <c r="AN64" s="262"/>
      <c r="AO64" s="262"/>
      <c r="AP64" s="262"/>
      <c r="AQ64" s="262"/>
      <c r="AR64" s="262"/>
      <c r="AS64" s="262"/>
      <c r="AT64" s="262"/>
      <c r="AU64" s="262"/>
      <c r="AV64" s="262"/>
      <c r="AW64" s="262"/>
      <c r="AX64" s="262"/>
      <c r="AY64" s="262"/>
      <c r="AZ64" s="262"/>
      <c r="BA64" s="262"/>
      <c r="BB64" s="262"/>
      <c r="BC64" s="262"/>
      <c r="BE64" s="500"/>
      <c r="BF64" s="162" t="s">
        <v>71</v>
      </c>
      <c r="BG64" s="131">
        <v>173</v>
      </c>
      <c r="BH64" s="132">
        <v>201</v>
      </c>
      <c r="BI64" s="132">
        <v>193</v>
      </c>
      <c r="BJ64" s="131">
        <v>195</v>
      </c>
      <c r="BK64" s="132">
        <v>220</v>
      </c>
      <c r="BL64" s="132">
        <v>220</v>
      </c>
      <c r="BM64" s="132">
        <v>245</v>
      </c>
      <c r="BN64" s="132">
        <v>320</v>
      </c>
      <c r="BO64" s="131">
        <v>306</v>
      </c>
      <c r="BP64" s="131">
        <v>334</v>
      </c>
      <c r="BQ64" s="132">
        <v>309</v>
      </c>
      <c r="BR64" s="132">
        <v>314</v>
      </c>
      <c r="BS64" s="132">
        <v>321</v>
      </c>
      <c r="BT64" s="132">
        <v>313</v>
      </c>
      <c r="BU64" s="132">
        <v>301</v>
      </c>
      <c r="BW64" s="519"/>
      <c r="BX64" s="162" t="s">
        <v>71</v>
      </c>
      <c r="BY64" s="131">
        <v>344</v>
      </c>
      <c r="BZ64" s="132">
        <v>384</v>
      </c>
      <c r="CA64" s="132">
        <v>406</v>
      </c>
      <c r="CB64" s="131">
        <v>490</v>
      </c>
      <c r="CC64" s="132">
        <v>509</v>
      </c>
      <c r="CD64" s="132">
        <v>519</v>
      </c>
      <c r="CE64" s="132">
        <v>583</v>
      </c>
      <c r="CF64" s="132">
        <v>714</v>
      </c>
      <c r="CG64" s="131">
        <v>791</v>
      </c>
      <c r="CH64" s="131">
        <v>858</v>
      </c>
      <c r="CI64" s="132">
        <v>839</v>
      </c>
      <c r="CJ64" s="132">
        <v>939</v>
      </c>
      <c r="CK64" s="132">
        <v>957</v>
      </c>
      <c r="CL64" s="132">
        <v>944</v>
      </c>
      <c r="CM64" s="132">
        <v>944</v>
      </c>
    </row>
    <row r="65" spans="2:91">
      <c r="F65" s="311"/>
      <c r="S65" s="354"/>
      <c r="U65" s="310"/>
      <c r="V65" s="310"/>
      <c r="AA65" s="311"/>
      <c r="AB65" s="311"/>
      <c r="AC65" s="311"/>
      <c r="AD65" s="311"/>
      <c r="AE65" s="311"/>
      <c r="AF65" s="187"/>
      <c r="AG65" s="311"/>
      <c r="AH65" s="311"/>
      <c r="AI65" s="311"/>
      <c r="AJ65" s="162"/>
      <c r="AK65" s="162"/>
      <c r="AL65" s="162"/>
      <c r="AN65" s="262"/>
      <c r="AO65" s="262"/>
      <c r="AP65" s="262"/>
      <c r="AQ65" s="262"/>
      <c r="AR65" s="262"/>
      <c r="AS65" s="262"/>
      <c r="AT65" s="262"/>
      <c r="AU65" s="262"/>
      <c r="AV65" s="262"/>
      <c r="AW65" s="262"/>
      <c r="AX65" s="262"/>
      <c r="AY65" s="262"/>
      <c r="AZ65" s="262"/>
      <c r="BA65" s="262"/>
      <c r="BB65" s="262"/>
      <c r="BC65" s="262"/>
      <c r="BE65" s="501"/>
      <c r="BF65" s="178" t="s">
        <v>53</v>
      </c>
      <c r="BG65" s="167">
        <f>BG62+BG64+$U$11*BG63</f>
        <v>173</v>
      </c>
      <c r="BH65" s="168">
        <f t="shared" ref="BH65" si="239">BH62+BH64+$U$11*BH63</f>
        <v>201</v>
      </c>
      <c r="BI65" s="168">
        <f t="shared" ref="BI65" si="240">BI62+BI64+$U$11*BI63</f>
        <v>193</v>
      </c>
      <c r="BJ65" s="167">
        <f t="shared" ref="BJ65" si="241">BJ62+BJ64+$U$11*BJ63</f>
        <v>195</v>
      </c>
      <c r="BK65" s="168">
        <f t="shared" ref="BK65" si="242">BK62+BK64+$U$11*BK63</f>
        <v>220</v>
      </c>
      <c r="BL65" s="168">
        <f t="shared" ref="BL65" si="243">BL62+BL64+$U$11*BL63</f>
        <v>220</v>
      </c>
      <c r="BM65" s="168">
        <f t="shared" ref="BM65" si="244">BM62+BM64+$U$11*BM63</f>
        <v>245</v>
      </c>
      <c r="BN65" s="169">
        <f t="shared" ref="BN65" si="245">BN62+BN64+$U$11*BN63</f>
        <v>320</v>
      </c>
      <c r="BO65" s="169">
        <f t="shared" ref="BO65" si="246">BO62+BO64+$U$11*BO63</f>
        <v>306</v>
      </c>
      <c r="BP65" s="169">
        <f t="shared" ref="BP65" si="247">BP62+BP64+$U$11*BP63</f>
        <v>334</v>
      </c>
      <c r="BQ65" s="168">
        <v>309</v>
      </c>
      <c r="BR65" s="382">
        <v>318.5</v>
      </c>
      <c r="BS65" s="382">
        <f t="shared" ref="BS65:BT65" si="248">BS62+BS64+$U$11*BS63</f>
        <v>326</v>
      </c>
      <c r="BT65" s="382">
        <f t="shared" si="248"/>
        <v>318.5</v>
      </c>
      <c r="BU65" s="382">
        <f t="shared" ref="BU65" si="249">BU62+BU64+$U$11*BU63</f>
        <v>306.5</v>
      </c>
      <c r="BW65" s="520"/>
      <c r="BX65" s="124" t="s">
        <v>53</v>
      </c>
      <c r="BY65" s="169">
        <f t="shared" ref="BY65" si="250">BY62+BY64+$U$11*BY63</f>
        <v>344</v>
      </c>
      <c r="BZ65" s="169">
        <f t="shared" ref="BZ65" si="251">BZ62+BZ64+$U$11*BZ63</f>
        <v>384</v>
      </c>
      <c r="CA65" s="169">
        <f t="shared" ref="CA65" si="252">CA62+CA64+$U$11*CA63</f>
        <v>406</v>
      </c>
      <c r="CB65" s="169">
        <f t="shared" ref="CB65" si="253">CB62+CB64+$U$11*CB63</f>
        <v>490</v>
      </c>
      <c r="CC65" s="169">
        <f t="shared" ref="CC65" si="254">CC62+CC64+$U$11*CC63</f>
        <v>509</v>
      </c>
      <c r="CD65" s="169">
        <f t="shared" ref="CD65" si="255">CD62+CD64+$U$11*CD63</f>
        <v>519</v>
      </c>
      <c r="CE65" s="169">
        <f t="shared" ref="CE65" si="256">CE62+CE64+$U$11*CE63</f>
        <v>583</v>
      </c>
      <c r="CF65" s="169">
        <f t="shared" ref="CF65" si="257">CF62+CF64+$U$11*CF63</f>
        <v>714</v>
      </c>
      <c r="CG65" s="169">
        <f t="shared" ref="CG65" si="258">CG62+CG64+$U$11*CG63</f>
        <v>791</v>
      </c>
      <c r="CH65" s="169">
        <v>858</v>
      </c>
      <c r="CI65" s="169">
        <v>839</v>
      </c>
      <c r="CJ65" s="169">
        <v>959</v>
      </c>
      <c r="CK65" s="169">
        <f t="shared" ref="CK65:CL65" si="259">CK62+CK64+$U$11*CK63</f>
        <v>970</v>
      </c>
      <c r="CL65" s="382">
        <f t="shared" si="259"/>
        <v>959</v>
      </c>
      <c r="CM65" s="382">
        <f t="shared" ref="CM65" si="260">CM62+CM64+$U$11*CM63</f>
        <v>957.5</v>
      </c>
    </row>
    <row r="66" spans="2:91" ht="18" customHeight="1">
      <c r="B66" s="162"/>
      <c r="C66" s="162"/>
      <c r="D66" s="162"/>
      <c r="E66" s="162"/>
      <c r="F66" s="170"/>
      <c r="G66" s="170"/>
      <c r="H66" s="170"/>
      <c r="I66" s="170"/>
      <c r="J66" s="170"/>
      <c r="K66" s="170"/>
      <c r="L66" s="170"/>
      <c r="M66" s="170"/>
      <c r="N66" s="170"/>
      <c r="O66" s="170"/>
      <c r="P66" s="170"/>
      <c r="Q66" s="170"/>
      <c r="R66" s="170"/>
      <c r="S66" s="181"/>
      <c r="T66" s="170"/>
      <c r="U66" s="546"/>
      <c r="V66" s="127"/>
      <c r="W66" s="162"/>
      <c r="X66" s="162"/>
      <c r="Y66" s="162"/>
      <c r="Z66" s="162"/>
      <c r="AA66" s="170"/>
      <c r="AB66" s="170"/>
      <c r="AC66" s="170"/>
      <c r="AD66" s="170"/>
      <c r="AE66" s="170"/>
      <c r="AF66" s="414"/>
      <c r="AG66" s="170"/>
      <c r="AH66" s="170"/>
      <c r="AI66" s="170"/>
      <c r="AJ66" s="170"/>
      <c r="AK66" s="170"/>
      <c r="AL66" s="170"/>
      <c r="AN66" s="262"/>
      <c r="AO66" s="262"/>
      <c r="AP66" s="262"/>
      <c r="AQ66" s="262"/>
      <c r="AR66" s="262"/>
      <c r="AS66" s="262"/>
      <c r="AT66" s="262"/>
      <c r="AU66" s="262"/>
      <c r="AV66" s="262"/>
      <c r="AW66" s="262"/>
      <c r="AX66" s="262"/>
      <c r="AY66" s="262"/>
      <c r="AZ66" s="262"/>
      <c r="BA66" s="262"/>
      <c r="BB66" s="262"/>
      <c r="BC66" s="262"/>
      <c r="BE66" s="372"/>
      <c r="BF66" s="313"/>
      <c r="BG66" s="313"/>
      <c r="BH66" s="313"/>
      <c r="BI66" s="313"/>
      <c r="BJ66" s="313"/>
      <c r="BK66" s="313"/>
      <c r="BL66" s="313"/>
      <c r="BM66" s="313"/>
      <c r="BN66" s="313"/>
      <c r="BO66" s="313"/>
      <c r="BP66" s="313"/>
      <c r="BQ66" s="313"/>
      <c r="BR66" s="262"/>
      <c r="BS66" s="262"/>
      <c r="BW66" s="371"/>
      <c r="CI66" s="262"/>
      <c r="CJ66" s="262"/>
      <c r="CK66" s="262"/>
    </row>
    <row r="67" spans="2:91">
      <c r="B67" s="124" t="s">
        <v>4</v>
      </c>
      <c r="C67" s="124" t="s">
        <v>124</v>
      </c>
      <c r="D67" s="124" t="s">
        <v>123</v>
      </c>
      <c r="E67" s="124" t="s">
        <v>122</v>
      </c>
      <c r="F67" s="124" t="s">
        <v>49</v>
      </c>
      <c r="G67" s="124" t="s">
        <v>48</v>
      </c>
      <c r="H67" s="124" t="s">
        <v>47</v>
      </c>
      <c r="I67" s="124" t="s">
        <v>46</v>
      </c>
      <c r="J67" s="124" t="s">
        <v>45</v>
      </c>
      <c r="K67" s="124" t="s">
        <v>44</v>
      </c>
      <c r="L67" s="124" t="s">
        <v>43</v>
      </c>
      <c r="M67" s="124" t="s">
        <v>96</v>
      </c>
      <c r="N67" s="124" t="s">
        <v>69</v>
      </c>
      <c r="O67" s="124" t="s">
        <v>77</v>
      </c>
      <c r="P67" s="124" t="s">
        <v>149</v>
      </c>
      <c r="Q67" s="124" t="str">
        <f>Q51</f>
        <v>2018-19</v>
      </c>
      <c r="R67" s="126"/>
      <c r="S67" s="87" t="s">
        <v>112</v>
      </c>
      <c r="T67" s="126"/>
      <c r="U67" s="310"/>
      <c r="V67" s="310"/>
      <c r="W67" s="124" t="s">
        <v>4</v>
      </c>
      <c r="X67" s="124" t="s">
        <v>124</v>
      </c>
      <c r="Y67" s="124" t="s">
        <v>123</v>
      </c>
      <c r="Z67" s="124" t="s">
        <v>122</v>
      </c>
      <c r="AA67" s="124" t="s">
        <v>49</v>
      </c>
      <c r="AB67" s="124" t="s">
        <v>48</v>
      </c>
      <c r="AC67" s="124" t="s">
        <v>47</v>
      </c>
      <c r="AD67" s="124" t="s">
        <v>46</v>
      </c>
      <c r="AE67" s="124" t="s">
        <v>45</v>
      </c>
      <c r="AF67" s="166" t="s">
        <v>44</v>
      </c>
      <c r="AG67" s="124" t="s">
        <v>43</v>
      </c>
      <c r="AH67" s="124" t="s">
        <v>96</v>
      </c>
      <c r="AI67" s="124" t="s">
        <v>69</v>
      </c>
      <c r="AJ67" s="124" t="str">
        <f>$AJ$3</f>
        <v>2016-17</v>
      </c>
      <c r="AK67" s="124" t="str">
        <f>AK35</f>
        <v>2017-18</v>
      </c>
      <c r="AL67" s="124" t="str">
        <f>AL51</f>
        <v>2018-19</v>
      </c>
      <c r="AN67" s="124" t="s">
        <v>4</v>
      </c>
      <c r="AO67" s="124" t="s">
        <v>124</v>
      </c>
      <c r="AP67" s="124" t="s">
        <v>123</v>
      </c>
      <c r="AQ67" s="124" t="s">
        <v>122</v>
      </c>
      <c r="AR67" s="124" t="s">
        <v>49</v>
      </c>
      <c r="AS67" s="124" t="s">
        <v>48</v>
      </c>
      <c r="AT67" s="124" t="s">
        <v>47</v>
      </c>
      <c r="AU67" s="124" t="s">
        <v>46</v>
      </c>
      <c r="AV67" s="124" t="s">
        <v>45</v>
      </c>
      <c r="AW67" s="124" t="s">
        <v>44</v>
      </c>
      <c r="AX67" s="124" t="s">
        <v>43</v>
      </c>
      <c r="AY67" s="124" t="s">
        <v>96</v>
      </c>
      <c r="AZ67" s="126" t="s">
        <v>69</v>
      </c>
      <c r="BA67" s="126" t="s">
        <v>77</v>
      </c>
      <c r="BB67" s="126" t="s">
        <v>149</v>
      </c>
      <c r="BC67" s="126" t="str">
        <f>BC51</f>
        <v>2018-19</v>
      </c>
      <c r="BE67" s="184"/>
      <c r="BF67" s="124" t="s">
        <v>4</v>
      </c>
      <c r="BG67" s="124" t="s">
        <v>124</v>
      </c>
      <c r="BH67" s="124" t="s">
        <v>123</v>
      </c>
      <c r="BI67" s="124" t="s">
        <v>122</v>
      </c>
      <c r="BJ67" s="124" t="s">
        <v>49</v>
      </c>
      <c r="BK67" s="124" t="s">
        <v>48</v>
      </c>
      <c r="BL67" s="124" t="s">
        <v>47</v>
      </c>
      <c r="BM67" s="124" t="s">
        <v>46</v>
      </c>
      <c r="BN67" s="124" t="s">
        <v>45</v>
      </c>
      <c r="BO67" s="124" t="s">
        <v>44</v>
      </c>
      <c r="BP67" s="124" t="s">
        <v>43</v>
      </c>
      <c r="BQ67" s="124" t="s">
        <v>96</v>
      </c>
      <c r="BR67" s="126" t="s">
        <v>69</v>
      </c>
      <c r="BS67" s="126" t="s">
        <v>77</v>
      </c>
      <c r="BT67" s="126" t="s">
        <v>149</v>
      </c>
      <c r="BU67" s="126" t="str">
        <f>BU51</f>
        <v>2018-19</v>
      </c>
      <c r="BW67" s="371"/>
      <c r="BX67" s="124" t="s">
        <v>4</v>
      </c>
      <c r="BY67" s="124" t="s">
        <v>124</v>
      </c>
      <c r="BZ67" s="124" t="s">
        <v>123</v>
      </c>
      <c r="CA67" s="124" t="s">
        <v>122</v>
      </c>
      <c r="CB67" s="124" t="s">
        <v>49</v>
      </c>
      <c r="CC67" s="124" t="s">
        <v>48</v>
      </c>
      <c r="CD67" s="124" t="s">
        <v>47</v>
      </c>
      <c r="CE67" s="124" t="s">
        <v>46</v>
      </c>
      <c r="CF67" s="124" t="s">
        <v>45</v>
      </c>
      <c r="CG67" s="124" t="s">
        <v>44</v>
      </c>
      <c r="CH67" s="124" t="s">
        <v>43</v>
      </c>
      <c r="CI67" s="124" t="s">
        <v>96</v>
      </c>
      <c r="CJ67" s="124" t="s">
        <v>69</v>
      </c>
      <c r="CK67" s="124" t="s">
        <v>77</v>
      </c>
      <c r="CL67" s="124" t="s">
        <v>149</v>
      </c>
      <c r="CM67" s="124" t="str">
        <f>CM51</f>
        <v>2018-19</v>
      </c>
    </row>
    <row r="68" spans="2:91">
      <c r="B68" s="162" t="s">
        <v>72</v>
      </c>
      <c r="C68" s="131">
        <f t="shared" ref="C68:Q70" si="261">X68+BG68*$U$6+BG75*$U$8</f>
        <v>5029.2</v>
      </c>
      <c r="D68" s="131">
        <f t="shared" si="261"/>
        <v>4876.8</v>
      </c>
      <c r="E68" s="131">
        <f t="shared" si="261"/>
        <v>5034.8</v>
      </c>
      <c r="F68" s="131">
        <f t="shared" si="261"/>
        <v>5241.2</v>
      </c>
      <c r="G68" s="131">
        <f t="shared" si="261"/>
        <v>5675.4</v>
      </c>
      <c r="H68" s="131">
        <f t="shared" si="261"/>
        <v>5808.2</v>
      </c>
      <c r="I68" s="131">
        <f t="shared" si="261"/>
        <v>5078.8</v>
      </c>
      <c r="J68" s="131">
        <f t="shared" si="261"/>
        <v>4956</v>
      </c>
      <c r="K68" s="131">
        <f t="shared" si="261"/>
        <v>4231.3999999999996</v>
      </c>
      <c r="L68" s="131">
        <f t="shared" si="261"/>
        <v>4447</v>
      </c>
      <c r="M68" s="131">
        <f t="shared" si="261"/>
        <v>4253.3999999999996</v>
      </c>
      <c r="N68" s="131">
        <f t="shared" si="261"/>
        <v>4168.6000000000004</v>
      </c>
      <c r="O68" s="131">
        <f t="shared" si="261"/>
        <v>3873.6000000000004</v>
      </c>
      <c r="P68" s="131">
        <f t="shared" si="261"/>
        <v>3994.6000000000004</v>
      </c>
      <c r="Q68" s="131">
        <f t="shared" si="261"/>
        <v>3727</v>
      </c>
      <c r="R68" s="163"/>
      <c r="S68" s="177">
        <v>497.43146306244483</v>
      </c>
      <c r="T68" s="131"/>
      <c r="U68" s="310"/>
      <c r="V68" s="310"/>
      <c r="W68" s="162" t="s">
        <v>72</v>
      </c>
      <c r="X68" s="131">
        <v>3538</v>
      </c>
      <c r="Y68" s="131">
        <v>3450</v>
      </c>
      <c r="Z68" s="131">
        <v>3541</v>
      </c>
      <c r="AA68" s="131">
        <v>3655</v>
      </c>
      <c r="AB68" s="131">
        <v>3887</v>
      </c>
      <c r="AC68" s="131">
        <v>3877</v>
      </c>
      <c r="AD68" s="131">
        <v>3415</v>
      </c>
      <c r="AE68" s="131">
        <v>3334</v>
      </c>
      <c r="AF68" s="413">
        <v>2871</v>
      </c>
      <c r="AG68" s="131">
        <v>3001</v>
      </c>
      <c r="AH68" s="131">
        <v>2928</v>
      </c>
      <c r="AI68" s="131">
        <v>2885</v>
      </c>
      <c r="AJ68" s="131">
        <v>2711</v>
      </c>
      <c r="AK68" s="131">
        <v>2813</v>
      </c>
      <c r="AL68" s="131">
        <v>2653</v>
      </c>
      <c r="AN68" s="162" t="s">
        <v>130</v>
      </c>
      <c r="AO68" s="131">
        <v>2</v>
      </c>
      <c r="AP68" s="131">
        <v>3</v>
      </c>
      <c r="AQ68" s="131">
        <v>0</v>
      </c>
      <c r="AR68" s="131">
        <v>0</v>
      </c>
      <c r="AS68" s="131">
        <v>0</v>
      </c>
      <c r="AT68" s="131">
        <v>0</v>
      </c>
      <c r="AU68" s="131">
        <v>0</v>
      </c>
      <c r="AV68" s="131">
        <v>0</v>
      </c>
      <c r="AW68" s="131">
        <v>0</v>
      </c>
      <c r="AX68" s="131">
        <v>0</v>
      </c>
      <c r="AY68" s="131">
        <v>0</v>
      </c>
      <c r="AZ68" s="130">
        <v>0</v>
      </c>
      <c r="BA68" s="130">
        <v>0</v>
      </c>
      <c r="BB68" s="130">
        <v>0</v>
      </c>
      <c r="BC68" s="130">
        <v>0</v>
      </c>
      <c r="BE68" s="502" t="s">
        <v>99</v>
      </c>
      <c r="BF68" s="162" t="s">
        <v>72</v>
      </c>
      <c r="BG68" s="131">
        <v>1679</v>
      </c>
      <c r="BH68" s="132">
        <v>1591</v>
      </c>
      <c r="BI68" s="132">
        <v>1691</v>
      </c>
      <c r="BJ68" s="131">
        <v>1809</v>
      </c>
      <c r="BK68" s="132">
        <v>2033</v>
      </c>
      <c r="BL68" s="132">
        <v>2129</v>
      </c>
      <c r="BM68" s="132">
        <v>1791</v>
      </c>
      <c r="BN68" s="130">
        <v>1785</v>
      </c>
      <c r="BO68" s="130">
        <v>1503</v>
      </c>
      <c r="BP68" s="130">
        <v>1640</v>
      </c>
      <c r="BQ68" s="130">
        <v>1518</v>
      </c>
      <c r="BR68" s="130">
        <v>1497</v>
      </c>
      <c r="BS68" s="130">
        <v>1362</v>
      </c>
      <c r="BT68" s="130">
        <v>1382</v>
      </c>
      <c r="BU68" s="130">
        <v>1275</v>
      </c>
      <c r="BW68" s="515" t="s">
        <v>51</v>
      </c>
      <c r="BX68" s="164" t="s">
        <v>72</v>
      </c>
      <c r="BY68" s="130">
        <v>217</v>
      </c>
      <c r="BZ68" s="154">
        <v>218</v>
      </c>
      <c r="CA68" s="154">
        <v>190</v>
      </c>
      <c r="CB68" s="130">
        <v>191</v>
      </c>
      <c r="CC68" s="154">
        <v>223</v>
      </c>
      <c r="CD68" s="154">
        <v>295</v>
      </c>
      <c r="CE68" s="154">
        <v>291</v>
      </c>
      <c r="CF68" s="130">
        <v>241</v>
      </c>
      <c r="CG68" s="130">
        <v>204</v>
      </c>
      <c r="CH68" s="130">
        <v>165</v>
      </c>
      <c r="CI68" s="131">
        <v>140</v>
      </c>
      <c r="CJ68" s="131">
        <v>127</v>
      </c>
      <c r="CK68" s="131">
        <v>121</v>
      </c>
      <c r="CL68" s="130">
        <v>114</v>
      </c>
      <c r="CM68" s="130">
        <v>89</v>
      </c>
    </row>
    <row r="69" spans="2:91">
      <c r="B69" s="162" t="s">
        <v>73</v>
      </c>
      <c r="C69" s="131">
        <f t="shared" si="261"/>
        <v>4681.3999999999996</v>
      </c>
      <c r="D69" s="131">
        <f t="shared" si="261"/>
        <v>4608.8</v>
      </c>
      <c r="E69" s="131">
        <f t="shared" si="261"/>
        <v>4915.8</v>
      </c>
      <c r="F69" s="131">
        <f t="shared" si="261"/>
        <v>4959</v>
      </c>
      <c r="G69" s="131">
        <f t="shared" si="261"/>
        <v>5374.4</v>
      </c>
      <c r="H69" s="131">
        <f t="shared" si="261"/>
        <v>5794.2</v>
      </c>
      <c r="I69" s="131">
        <f t="shared" si="261"/>
        <v>5126.3999999999996</v>
      </c>
      <c r="J69" s="131">
        <f t="shared" si="261"/>
        <v>5277.8</v>
      </c>
      <c r="K69" s="131">
        <f t="shared" si="261"/>
        <v>5161.2</v>
      </c>
      <c r="L69" s="131">
        <f t="shared" si="261"/>
        <v>4739.2</v>
      </c>
      <c r="M69" s="131">
        <f t="shared" si="261"/>
        <v>4849.2</v>
      </c>
      <c r="N69" s="131">
        <f t="shared" si="261"/>
        <v>4560.6000000000004</v>
      </c>
      <c r="O69" s="131">
        <f t="shared" si="261"/>
        <v>4670.8</v>
      </c>
      <c r="P69" s="131">
        <f t="shared" si="261"/>
        <v>4414.8</v>
      </c>
      <c r="Q69" s="131">
        <f t="shared" si="261"/>
        <v>4242</v>
      </c>
      <c r="R69" s="163"/>
      <c r="S69" s="177">
        <v>373.28473493210691</v>
      </c>
      <c r="T69" s="131"/>
      <c r="U69" s="310"/>
      <c r="V69" s="310"/>
      <c r="W69" s="162" t="s">
        <v>73</v>
      </c>
      <c r="X69" s="131">
        <v>3373</v>
      </c>
      <c r="Y69" s="131">
        <v>3320</v>
      </c>
      <c r="Z69" s="131">
        <v>3486</v>
      </c>
      <c r="AA69" s="131">
        <v>3438</v>
      </c>
      <c r="AB69" s="131">
        <v>3706</v>
      </c>
      <c r="AC69" s="131">
        <v>3915</v>
      </c>
      <c r="AD69" s="131">
        <v>3422</v>
      </c>
      <c r="AE69" s="131">
        <v>3485</v>
      </c>
      <c r="AF69" s="413">
        <v>3437</v>
      </c>
      <c r="AG69" s="131">
        <v>3135</v>
      </c>
      <c r="AH69" s="131">
        <v>3228</v>
      </c>
      <c r="AI69" s="131">
        <v>3090</v>
      </c>
      <c r="AJ69" s="131">
        <v>3157</v>
      </c>
      <c r="AK69" s="131">
        <v>3040</v>
      </c>
      <c r="AL69" s="131">
        <v>2981</v>
      </c>
      <c r="AN69" s="129" t="s">
        <v>150</v>
      </c>
      <c r="AO69" s="131">
        <v>0</v>
      </c>
      <c r="AP69" s="132">
        <v>0</v>
      </c>
      <c r="AQ69" s="132">
        <v>0</v>
      </c>
      <c r="AR69" s="131">
        <v>0</v>
      </c>
      <c r="AS69" s="132">
        <v>0</v>
      </c>
      <c r="AT69" s="132">
        <v>0</v>
      </c>
      <c r="AU69" s="132">
        <v>0</v>
      </c>
      <c r="AV69" s="132">
        <v>0</v>
      </c>
      <c r="AW69" s="131">
        <v>0</v>
      </c>
      <c r="AX69" s="132">
        <v>0</v>
      </c>
      <c r="AY69" s="131">
        <v>0</v>
      </c>
      <c r="AZ69" s="131">
        <v>194</v>
      </c>
      <c r="BA69" s="131">
        <v>175</v>
      </c>
      <c r="BB69" s="131">
        <v>212</v>
      </c>
      <c r="BC69" s="131">
        <v>162</v>
      </c>
      <c r="BE69" s="500"/>
      <c r="BF69" s="162" t="s">
        <v>73</v>
      </c>
      <c r="BG69" s="131">
        <v>1378</v>
      </c>
      <c r="BH69" s="132">
        <v>1336</v>
      </c>
      <c r="BI69" s="132">
        <v>1461</v>
      </c>
      <c r="BJ69" s="131">
        <v>1520</v>
      </c>
      <c r="BK69" s="132">
        <v>1733</v>
      </c>
      <c r="BL69" s="132">
        <v>1914</v>
      </c>
      <c r="BM69" s="132">
        <v>1728</v>
      </c>
      <c r="BN69" s="131">
        <v>1756</v>
      </c>
      <c r="BO69" s="131">
        <v>1764</v>
      </c>
      <c r="BP69" s="131">
        <v>1654</v>
      </c>
      <c r="BQ69" s="131">
        <v>1679</v>
      </c>
      <c r="BR69" s="131">
        <v>1582</v>
      </c>
      <c r="BS69" s="131">
        <v>1591</v>
      </c>
      <c r="BT69" s="131">
        <v>1476</v>
      </c>
      <c r="BU69" s="131">
        <v>1395</v>
      </c>
      <c r="BW69" s="516"/>
      <c r="BX69" s="162" t="s">
        <v>73</v>
      </c>
      <c r="BY69" s="131">
        <v>319</v>
      </c>
      <c r="BZ69" s="132">
        <v>343</v>
      </c>
      <c r="CA69" s="132">
        <v>391</v>
      </c>
      <c r="CB69" s="131">
        <v>415</v>
      </c>
      <c r="CC69" s="132">
        <v>377</v>
      </c>
      <c r="CD69" s="132">
        <v>491</v>
      </c>
      <c r="CE69" s="132">
        <v>416</v>
      </c>
      <c r="CF69" s="131">
        <v>484</v>
      </c>
      <c r="CG69" s="131">
        <v>402</v>
      </c>
      <c r="CH69" s="131">
        <v>345</v>
      </c>
      <c r="CI69" s="131">
        <v>360</v>
      </c>
      <c r="CJ69" s="131">
        <v>282</v>
      </c>
      <c r="CK69" s="131">
        <v>322</v>
      </c>
      <c r="CL69" s="131">
        <v>273</v>
      </c>
      <c r="CM69" s="131">
        <v>230</v>
      </c>
    </row>
    <row r="70" spans="2:91">
      <c r="B70" s="162" t="s">
        <v>74</v>
      </c>
      <c r="C70" s="131">
        <f t="shared" si="261"/>
        <v>4677.3999999999996</v>
      </c>
      <c r="D70" s="131">
        <f t="shared" si="261"/>
        <v>5078.3999999999996</v>
      </c>
      <c r="E70" s="131">
        <f t="shared" si="261"/>
        <v>5115.2</v>
      </c>
      <c r="F70" s="131">
        <f t="shared" si="261"/>
        <v>5205</v>
      </c>
      <c r="G70" s="131">
        <f t="shared" si="261"/>
        <v>5400.4</v>
      </c>
      <c r="H70" s="131">
        <f t="shared" si="261"/>
        <v>6044.2</v>
      </c>
      <c r="I70" s="131">
        <f t="shared" si="261"/>
        <v>5909</v>
      </c>
      <c r="J70" s="131">
        <f t="shared" si="261"/>
        <v>6131.2</v>
      </c>
      <c r="K70" s="131">
        <f t="shared" si="261"/>
        <v>5960.4</v>
      </c>
      <c r="L70" s="131">
        <f t="shared" si="261"/>
        <v>6075.2</v>
      </c>
      <c r="M70" s="131">
        <f t="shared" si="261"/>
        <v>5584.6</v>
      </c>
      <c r="N70" s="131">
        <f t="shared" si="261"/>
        <v>5859.6</v>
      </c>
      <c r="O70" s="131">
        <f t="shared" si="261"/>
        <v>5647.6</v>
      </c>
      <c r="P70" s="131">
        <f t="shared" si="261"/>
        <v>5720.6</v>
      </c>
      <c r="Q70" s="131">
        <f t="shared" si="261"/>
        <v>5687.6</v>
      </c>
      <c r="R70" s="163"/>
      <c r="S70" s="177">
        <v>515.26182556918479</v>
      </c>
      <c r="T70" s="131"/>
      <c r="U70" s="310"/>
      <c r="V70" s="310"/>
      <c r="W70" s="162" t="s">
        <v>74</v>
      </c>
      <c r="X70" s="131">
        <v>3357</v>
      </c>
      <c r="Y70" s="131">
        <v>3590</v>
      </c>
      <c r="Z70" s="131">
        <v>3606</v>
      </c>
      <c r="AA70" s="131">
        <v>3603</v>
      </c>
      <c r="AB70" s="131">
        <v>3653</v>
      </c>
      <c r="AC70" s="131">
        <v>4015</v>
      </c>
      <c r="AD70" s="131">
        <v>3895</v>
      </c>
      <c r="AE70" s="131">
        <v>3980</v>
      </c>
      <c r="AF70" s="413">
        <v>3845</v>
      </c>
      <c r="AG70" s="131">
        <v>3904</v>
      </c>
      <c r="AH70" s="131">
        <v>3601</v>
      </c>
      <c r="AI70" s="131">
        <v>3765</v>
      </c>
      <c r="AJ70" s="131">
        <v>3716</v>
      </c>
      <c r="AK70" s="131">
        <v>3787</v>
      </c>
      <c r="AL70" s="131">
        <v>3828</v>
      </c>
      <c r="AN70" s="162" t="s">
        <v>71</v>
      </c>
      <c r="AO70" s="131">
        <v>3479</v>
      </c>
      <c r="AP70" s="131">
        <v>3562</v>
      </c>
      <c r="AQ70" s="131">
        <v>3636</v>
      </c>
      <c r="AR70" s="131">
        <v>3549</v>
      </c>
      <c r="AS70" s="131">
        <v>3789</v>
      </c>
      <c r="AT70" s="131">
        <v>3629</v>
      </c>
      <c r="AU70" s="131">
        <v>3868</v>
      </c>
      <c r="AV70" s="131">
        <v>3911</v>
      </c>
      <c r="AW70" s="131">
        <v>4159</v>
      </c>
      <c r="AX70" s="131">
        <v>4012</v>
      </c>
      <c r="AY70" s="131">
        <v>4051</v>
      </c>
      <c r="AZ70" s="131">
        <v>4034</v>
      </c>
      <c r="BA70" s="131">
        <v>4137</v>
      </c>
      <c r="BB70" s="131">
        <v>4002</v>
      </c>
      <c r="BC70" s="131">
        <v>4047</v>
      </c>
      <c r="BE70" s="500"/>
      <c r="BF70" s="162" t="s">
        <v>74</v>
      </c>
      <c r="BG70" s="131">
        <v>1233</v>
      </c>
      <c r="BH70" s="132">
        <v>1323</v>
      </c>
      <c r="BI70" s="132">
        <v>1349</v>
      </c>
      <c r="BJ70" s="131">
        <v>1430</v>
      </c>
      <c r="BK70" s="132">
        <v>1568</v>
      </c>
      <c r="BL70" s="132">
        <v>1779</v>
      </c>
      <c r="BM70" s="132">
        <v>1720</v>
      </c>
      <c r="BN70" s="131">
        <v>1859</v>
      </c>
      <c r="BO70" s="131">
        <v>1808</v>
      </c>
      <c r="BP70" s="131">
        <v>1869</v>
      </c>
      <c r="BQ70" s="131">
        <v>1777</v>
      </c>
      <c r="BR70" s="131">
        <v>1872</v>
      </c>
      <c r="BS70" s="131">
        <v>1787</v>
      </c>
      <c r="BT70" s="131">
        <v>1842</v>
      </c>
      <c r="BU70" s="131">
        <v>1777</v>
      </c>
      <c r="BW70" s="516"/>
      <c r="BX70" s="162" t="s">
        <v>74</v>
      </c>
      <c r="BY70" s="131">
        <v>573</v>
      </c>
      <c r="BZ70" s="132">
        <v>700</v>
      </c>
      <c r="CA70" s="132">
        <v>692</v>
      </c>
      <c r="CB70" s="131">
        <v>689</v>
      </c>
      <c r="CC70" s="132">
        <v>749</v>
      </c>
      <c r="CD70" s="132">
        <v>826</v>
      </c>
      <c r="CE70" s="132">
        <v>857</v>
      </c>
      <c r="CF70" s="131">
        <v>872</v>
      </c>
      <c r="CG70" s="131">
        <v>868</v>
      </c>
      <c r="CH70" s="131">
        <v>819</v>
      </c>
      <c r="CI70" s="131">
        <v>717</v>
      </c>
      <c r="CJ70" s="131">
        <v>761</v>
      </c>
      <c r="CK70" s="131">
        <v>651</v>
      </c>
      <c r="CL70" s="131">
        <v>646</v>
      </c>
      <c r="CM70" s="131">
        <v>604</v>
      </c>
    </row>
    <row r="71" spans="2:91">
      <c r="B71" s="162" t="s">
        <v>10</v>
      </c>
      <c r="C71" s="131">
        <f t="shared" ref="C71:Q71" si="262">X71+BG74*$U$6+BG81*$U$8</f>
        <v>5034.6000000000004</v>
      </c>
      <c r="D71" s="131">
        <f t="shared" si="262"/>
        <v>5165.2</v>
      </c>
      <c r="E71" s="131">
        <f t="shared" si="262"/>
        <v>5283.4</v>
      </c>
      <c r="F71" s="131">
        <f t="shared" si="262"/>
        <v>5243</v>
      </c>
      <c r="G71" s="131">
        <f t="shared" si="262"/>
        <v>5610.2</v>
      </c>
      <c r="H71" s="131">
        <f t="shared" si="262"/>
        <v>5497.8</v>
      </c>
      <c r="I71" s="131">
        <f t="shared" si="262"/>
        <v>5960</v>
      </c>
      <c r="J71" s="131">
        <f t="shared" si="262"/>
        <v>6130.4</v>
      </c>
      <c r="K71" s="131">
        <f t="shared" si="262"/>
        <v>6600</v>
      </c>
      <c r="L71" s="131">
        <f t="shared" si="262"/>
        <v>6410</v>
      </c>
      <c r="M71" s="131">
        <f t="shared" si="262"/>
        <v>6538.4</v>
      </c>
      <c r="N71" s="131">
        <f t="shared" si="262"/>
        <v>6706.5</v>
      </c>
      <c r="O71" s="131">
        <f t="shared" si="262"/>
        <v>6796</v>
      </c>
      <c r="P71" s="131">
        <f t="shared" si="262"/>
        <v>6508.3</v>
      </c>
      <c r="Q71" s="131">
        <f t="shared" si="262"/>
        <v>6462.7</v>
      </c>
      <c r="R71" s="131"/>
      <c r="S71" s="177">
        <v>549.47660308090769</v>
      </c>
      <c r="T71" s="131"/>
      <c r="U71" s="310"/>
      <c r="V71" s="310"/>
      <c r="W71" s="162" t="s">
        <v>10</v>
      </c>
      <c r="X71" s="131">
        <v>3481</v>
      </c>
      <c r="Y71" s="131">
        <v>3565</v>
      </c>
      <c r="Z71" s="131">
        <v>3636</v>
      </c>
      <c r="AA71" s="131">
        <v>3549</v>
      </c>
      <c r="AB71" s="131">
        <v>3789</v>
      </c>
      <c r="AC71" s="131">
        <v>3629</v>
      </c>
      <c r="AD71" s="131">
        <v>3868</v>
      </c>
      <c r="AE71" s="131">
        <v>3911</v>
      </c>
      <c r="AF71" s="413">
        <f>AW68+AW70+$U$11*AW69</f>
        <v>4159</v>
      </c>
      <c r="AG71" s="131">
        <f t="shared" ref="AG71" si="263">AX68+AX70+$U$11*AX69</f>
        <v>4012</v>
      </c>
      <c r="AH71" s="131">
        <v>4051</v>
      </c>
      <c r="AI71" s="131">
        <v>4131</v>
      </c>
      <c r="AJ71" s="131">
        <f t="shared" ref="AJ71:AL71" si="264">BA68+BA70+$U$11*BA69</f>
        <v>4224.5</v>
      </c>
      <c r="AK71" s="131">
        <f t="shared" si="264"/>
        <v>4108</v>
      </c>
      <c r="AL71" s="131">
        <f t="shared" si="264"/>
        <v>4128</v>
      </c>
      <c r="AN71" s="162" t="s">
        <v>131</v>
      </c>
      <c r="AO71" s="131">
        <v>607</v>
      </c>
      <c r="AP71" s="131">
        <v>547</v>
      </c>
      <c r="AQ71" s="131">
        <v>556</v>
      </c>
      <c r="AR71" s="131">
        <v>606</v>
      </c>
      <c r="AS71" s="131">
        <v>682</v>
      </c>
      <c r="AT71" s="131">
        <v>695</v>
      </c>
      <c r="AU71" s="131">
        <v>819</v>
      </c>
      <c r="AV71" s="131">
        <v>811</v>
      </c>
      <c r="AW71" s="131">
        <v>882</v>
      </c>
      <c r="AX71" s="131">
        <v>795</v>
      </c>
      <c r="AY71" s="131">
        <v>791</v>
      </c>
      <c r="AZ71" s="131">
        <v>766</v>
      </c>
      <c r="BA71" s="131">
        <v>792</v>
      </c>
      <c r="BB71" s="131">
        <v>752</v>
      </c>
      <c r="BC71" s="131">
        <v>730</v>
      </c>
      <c r="BE71" s="500"/>
      <c r="BF71" s="162" t="s">
        <v>36</v>
      </c>
      <c r="BG71" s="131">
        <v>2</v>
      </c>
      <c r="BH71" s="132">
        <v>2</v>
      </c>
      <c r="BI71" s="132">
        <v>0</v>
      </c>
      <c r="BJ71" s="131">
        <v>0</v>
      </c>
      <c r="BK71" s="132">
        <v>0</v>
      </c>
      <c r="BL71" s="132">
        <v>0</v>
      </c>
      <c r="BM71" s="132">
        <v>0</v>
      </c>
      <c r="BN71" s="132">
        <v>0</v>
      </c>
      <c r="BO71" s="131">
        <v>0</v>
      </c>
      <c r="BP71" s="131">
        <v>0</v>
      </c>
      <c r="BQ71" s="132">
        <v>0</v>
      </c>
      <c r="BR71" s="132">
        <v>0</v>
      </c>
      <c r="BS71" s="132">
        <v>0</v>
      </c>
      <c r="BT71" s="132">
        <v>0</v>
      </c>
      <c r="BU71" s="132">
        <v>0</v>
      </c>
      <c r="BW71" s="516"/>
      <c r="BX71" s="162" t="s">
        <v>36</v>
      </c>
      <c r="BY71" s="131">
        <v>2</v>
      </c>
      <c r="BZ71" s="132">
        <v>2</v>
      </c>
      <c r="CA71" s="132">
        <v>0</v>
      </c>
      <c r="CB71" s="131">
        <v>0</v>
      </c>
      <c r="CC71" s="132">
        <v>0</v>
      </c>
      <c r="CD71" s="132">
        <v>0</v>
      </c>
      <c r="CE71" s="132">
        <v>0</v>
      </c>
      <c r="CF71" s="132">
        <v>0</v>
      </c>
      <c r="CG71" s="131">
        <v>0</v>
      </c>
      <c r="CH71" s="131">
        <v>0</v>
      </c>
      <c r="CI71" s="132">
        <v>0</v>
      </c>
      <c r="CJ71" s="132">
        <v>0</v>
      </c>
      <c r="CK71" s="132">
        <v>0</v>
      </c>
      <c r="CL71" s="132">
        <v>0</v>
      </c>
      <c r="CM71" s="132">
        <v>0</v>
      </c>
    </row>
    <row r="72" spans="2:91">
      <c r="B72" s="162" t="s">
        <v>11</v>
      </c>
      <c r="C72" s="131">
        <f t="shared" ref="C72:C73" si="265">X72</f>
        <v>663</v>
      </c>
      <c r="D72" s="131">
        <f t="shared" ref="D72:D73" si="266">Y72</f>
        <v>636</v>
      </c>
      <c r="E72" s="131">
        <f t="shared" ref="E72:E73" si="267">Z72</f>
        <v>615</v>
      </c>
      <c r="F72" s="131">
        <f>AA72</f>
        <v>688</v>
      </c>
      <c r="G72" s="131">
        <f t="shared" ref="G72:G73" si="268">AB72</f>
        <v>777</v>
      </c>
      <c r="H72" s="131">
        <f t="shared" ref="H72:H73" si="269">AC72</f>
        <v>831</v>
      </c>
      <c r="I72" s="131">
        <f t="shared" ref="I72:I73" si="270">AD72</f>
        <v>923</v>
      </c>
      <c r="J72" s="131">
        <f t="shared" ref="J72:J73" si="271">AE72</f>
        <v>925</v>
      </c>
      <c r="K72" s="131">
        <f t="shared" ref="K72:K73" si="272">AF72</f>
        <v>1010</v>
      </c>
      <c r="L72" s="131">
        <f t="shared" ref="L72:Q76" si="273">AG72</f>
        <v>861</v>
      </c>
      <c r="M72" s="131">
        <f t="shared" si="273"/>
        <v>847</v>
      </c>
      <c r="N72" s="131">
        <f t="shared" si="273"/>
        <v>791</v>
      </c>
      <c r="O72" s="131">
        <f t="shared" si="273"/>
        <v>820</v>
      </c>
      <c r="P72" s="131">
        <f t="shared" si="273"/>
        <v>811</v>
      </c>
      <c r="Q72" s="131">
        <f t="shared" si="273"/>
        <v>789</v>
      </c>
      <c r="R72" s="131"/>
      <c r="S72" s="177">
        <v>138.2408928083311</v>
      </c>
      <c r="T72" s="131"/>
      <c r="U72" s="310"/>
      <c r="V72" s="310"/>
      <c r="W72" s="162" t="s">
        <v>11</v>
      </c>
      <c r="X72" s="131">
        <v>663</v>
      </c>
      <c r="Y72" s="131">
        <v>636</v>
      </c>
      <c r="Z72" s="131">
        <v>615</v>
      </c>
      <c r="AA72" s="131">
        <v>688</v>
      </c>
      <c r="AB72" s="131">
        <v>777</v>
      </c>
      <c r="AC72" s="131">
        <v>831</v>
      </c>
      <c r="AD72" s="131">
        <v>923</v>
      </c>
      <c r="AE72" s="131">
        <v>925</v>
      </c>
      <c r="AF72" s="413">
        <f>AW71+AW72</f>
        <v>1010</v>
      </c>
      <c r="AG72" s="131">
        <f>AX71+AX72</f>
        <v>861</v>
      </c>
      <c r="AH72" s="131">
        <v>847</v>
      </c>
      <c r="AI72" s="131">
        <v>791</v>
      </c>
      <c r="AJ72" s="131">
        <f t="shared" ref="AJ72:AL72" si="274">BA71+BA72</f>
        <v>820</v>
      </c>
      <c r="AK72" s="131">
        <f t="shared" si="274"/>
        <v>811</v>
      </c>
      <c r="AL72" s="131">
        <f t="shared" si="274"/>
        <v>789</v>
      </c>
      <c r="AN72" s="162" t="s">
        <v>132</v>
      </c>
      <c r="AO72" s="131">
        <v>56</v>
      </c>
      <c r="AP72" s="131">
        <v>89</v>
      </c>
      <c r="AQ72" s="131">
        <v>59</v>
      </c>
      <c r="AR72" s="131">
        <v>82</v>
      </c>
      <c r="AS72" s="131">
        <v>95</v>
      </c>
      <c r="AT72" s="131">
        <v>136</v>
      </c>
      <c r="AU72" s="131">
        <v>104</v>
      </c>
      <c r="AV72" s="131">
        <v>114</v>
      </c>
      <c r="AW72" s="131">
        <v>128</v>
      </c>
      <c r="AX72" s="131">
        <v>66</v>
      </c>
      <c r="AY72" s="131">
        <v>56</v>
      </c>
      <c r="AZ72" s="131">
        <v>25</v>
      </c>
      <c r="BA72" s="131">
        <v>28</v>
      </c>
      <c r="BB72" s="131">
        <v>59</v>
      </c>
      <c r="BC72" s="131">
        <v>59</v>
      </c>
      <c r="BE72" s="500"/>
      <c r="BF72" s="129" t="s">
        <v>150</v>
      </c>
      <c r="BG72" s="131">
        <v>0</v>
      </c>
      <c r="BH72" s="132">
        <v>0</v>
      </c>
      <c r="BI72" s="132">
        <v>0</v>
      </c>
      <c r="BJ72" s="131">
        <v>0</v>
      </c>
      <c r="BK72" s="132">
        <v>0</v>
      </c>
      <c r="BL72" s="132">
        <v>0</v>
      </c>
      <c r="BM72" s="132">
        <v>0</v>
      </c>
      <c r="BN72" s="132">
        <v>0</v>
      </c>
      <c r="BO72" s="131">
        <v>0</v>
      </c>
      <c r="BP72" s="132">
        <v>0</v>
      </c>
      <c r="BQ72" s="131">
        <v>0</v>
      </c>
      <c r="BR72" s="132">
        <v>83</v>
      </c>
      <c r="BS72" s="132">
        <v>88</v>
      </c>
      <c r="BT72" s="132">
        <v>107</v>
      </c>
      <c r="BU72" s="132">
        <v>93</v>
      </c>
      <c r="BW72" s="516"/>
      <c r="BX72" s="129" t="s">
        <v>150</v>
      </c>
      <c r="BY72" s="131">
        <v>0</v>
      </c>
      <c r="BZ72" s="132">
        <v>0</v>
      </c>
      <c r="CA72" s="132">
        <v>0</v>
      </c>
      <c r="CB72" s="131">
        <v>0</v>
      </c>
      <c r="CC72" s="132">
        <v>0</v>
      </c>
      <c r="CD72" s="132">
        <v>0</v>
      </c>
      <c r="CE72" s="132">
        <v>0</v>
      </c>
      <c r="CF72" s="132">
        <v>0</v>
      </c>
      <c r="CG72" s="131">
        <v>0</v>
      </c>
      <c r="CH72" s="132">
        <v>0</v>
      </c>
      <c r="CI72" s="131">
        <v>0</v>
      </c>
      <c r="CJ72" s="132">
        <v>76</v>
      </c>
      <c r="CK72" s="132">
        <v>56</v>
      </c>
      <c r="CL72" s="132">
        <v>61</v>
      </c>
      <c r="CM72" s="132">
        <v>30</v>
      </c>
    </row>
    <row r="73" spans="2:91">
      <c r="B73" s="162" t="s">
        <v>12</v>
      </c>
      <c r="C73" s="131">
        <f t="shared" si="265"/>
        <v>14</v>
      </c>
      <c r="D73" s="131">
        <f t="shared" si="266"/>
        <v>18</v>
      </c>
      <c r="E73" s="131">
        <f t="shared" si="267"/>
        <v>17</v>
      </c>
      <c r="F73" s="131">
        <f t="shared" ref="F73" si="275">AA73</f>
        <v>15</v>
      </c>
      <c r="G73" s="131">
        <f t="shared" si="268"/>
        <v>24</v>
      </c>
      <c r="H73" s="131">
        <f t="shared" si="269"/>
        <v>20</v>
      </c>
      <c r="I73" s="131">
        <f t="shared" si="270"/>
        <v>20</v>
      </c>
      <c r="J73" s="131">
        <f t="shared" si="271"/>
        <v>20</v>
      </c>
      <c r="K73" s="131">
        <f t="shared" si="272"/>
        <v>23</v>
      </c>
      <c r="L73" s="131">
        <f t="shared" si="273"/>
        <v>32</v>
      </c>
      <c r="M73" s="131">
        <f t="shared" si="273"/>
        <v>30</v>
      </c>
      <c r="N73" s="131">
        <f t="shared" si="273"/>
        <v>37</v>
      </c>
      <c r="O73" s="131">
        <f t="shared" si="273"/>
        <v>75</v>
      </c>
      <c r="P73" s="131">
        <f t="shared" si="273"/>
        <v>53</v>
      </c>
      <c r="Q73" s="131">
        <f t="shared" si="273"/>
        <v>47</v>
      </c>
      <c r="R73" s="131"/>
      <c r="S73" s="177">
        <v>5.1865209919559803</v>
      </c>
      <c r="T73" s="131"/>
      <c r="U73" s="310"/>
      <c r="V73" s="310"/>
      <c r="W73" s="162" t="s">
        <v>12</v>
      </c>
      <c r="X73" s="131">
        <v>14</v>
      </c>
      <c r="Y73" s="131">
        <v>18</v>
      </c>
      <c r="Z73" s="131">
        <v>17</v>
      </c>
      <c r="AA73" s="131">
        <v>15</v>
      </c>
      <c r="AB73" s="131">
        <v>24</v>
      </c>
      <c r="AC73" s="131">
        <v>20</v>
      </c>
      <c r="AD73" s="131">
        <v>20</v>
      </c>
      <c r="AE73" s="131">
        <v>20</v>
      </c>
      <c r="AF73" s="413">
        <f>SUM(AW73:AW75)</f>
        <v>23</v>
      </c>
      <c r="AG73" s="131">
        <f>SUM(AX73:AX75)</f>
        <v>32</v>
      </c>
      <c r="AH73" s="131">
        <v>30</v>
      </c>
      <c r="AI73" s="131">
        <v>37</v>
      </c>
      <c r="AJ73" s="131">
        <f t="shared" ref="AJ73:AL73" si="276">SUM(BA73:BA75)</f>
        <v>75</v>
      </c>
      <c r="AK73" s="131">
        <f t="shared" si="276"/>
        <v>53</v>
      </c>
      <c r="AL73" s="131">
        <f t="shared" si="276"/>
        <v>47</v>
      </c>
      <c r="AN73" s="162" t="s">
        <v>133</v>
      </c>
      <c r="AO73" s="131">
        <v>0</v>
      </c>
      <c r="AP73" s="131">
        <v>0</v>
      </c>
      <c r="AQ73" s="131">
        <v>0</v>
      </c>
      <c r="AR73" s="131">
        <v>0</v>
      </c>
      <c r="AS73" s="131">
        <v>0</v>
      </c>
      <c r="AT73" s="131">
        <v>0</v>
      </c>
      <c r="AU73" s="131">
        <v>0</v>
      </c>
      <c r="AV73" s="131">
        <v>0</v>
      </c>
      <c r="AW73" s="131">
        <v>0</v>
      </c>
      <c r="AX73" s="131">
        <v>0</v>
      </c>
      <c r="AY73" s="131">
        <v>0</v>
      </c>
      <c r="AZ73" s="131">
        <v>0</v>
      </c>
      <c r="BA73" s="131">
        <v>0</v>
      </c>
      <c r="BB73" s="131">
        <v>0</v>
      </c>
      <c r="BC73" s="131">
        <v>0</v>
      </c>
      <c r="BE73" s="500"/>
      <c r="BF73" s="162" t="s">
        <v>71</v>
      </c>
      <c r="BG73" s="131">
        <v>1170</v>
      </c>
      <c r="BH73" s="132">
        <v>1182</v>
      </c>
      <c r="BI73" s="132">
        <v>1253</v>
      </c>
      <c r="BJ73" s="131">
        <v>1275</v>
      </c>
      <c r="BK73" s="132">
        <v>1349</v>
      </c>
      <c r="BL73" s="132">
        <v>1376</v>
      </c>
      <c r="BM73" s="132">
        <v>1490</v>
      </c>
      <c r="BN73" s="132">
        <v>1523</v>
      </c>
      <c r="BO73" s="131">
        <v>1650</v>
      </c>
      <c r="BP73" s="131">
        <v>1625</v>
      </c>
      <c r="BQ73" s="132">
        <v>1678</v>
      </c>
      <c r="BR73" s="132">
        <v>1716</v>
      </c>
      <c r="BS73" s="132">
        <v>1821</v>
      </c>
      <c r="BT73" s="132">
        <v>1675</v>
      </c>
      <c r="BU73" s="132">
        <v>1720</v>
      </c>
      <c r="BW73" s="516"/>
      <c r="BX73" s="162" t="s">
        <v>71</v>
      </c>
      <c r="BY73" s="131">
        <v>1322</v>
      </c>
      <c r="BZ73" s="132">
        <v>1348</v>
      </c>
      <c r="CA73" s="132">
        <v>1293</v>
      </c>
      <c r="CB73" s="131">
        <v>1285</v>
      </c>
      <c r="CC73" s="132">
        <v>1380</v>
      </c>
      <c r="CD73" s="132">
        <v>1336</v>
      </c>
      <c r="CE73" s="132">
        <v>1452</v>
      </c>
      <c r="CF73" s="132">
        <v>1488</v>
      </c>
      <c r="CG73" s="131">
        <v>1616</v>
      </c>
      <c r="CH73" s="131">
        <v>1554</v>
      </c>
      <c r="CI73" s="132">
        <v>1551</v>
      </c>
      <c r="CJ73" s="132">
        <v>1561</v>
      </c>
      <c r="CK73" s="132">
        <v>1508</v>
      </c>
      <c r="CL73" s="132">
        <v>1394</v>
      </c>
      <c r="CM73" s="132">
        <v>1283</v>
      </c>
    </row>
    <row r="74" spans="2:91">
      <c r="B74" s="162" t="s">
        <v>152</v>
      </c>
      <c r="C74" s="170"/>
      <c r="D74" s="170"/>
      <c r="E74" s="170"/>
      <c r="F74" s="170">
        <f t="shared" ref="F74:F76" si="277">AA74</f>
        <v>27478804.609999999</v>
      </c>
      <c r="G74" s="170">
        <f t="shared" ref="G74:G76" si="278">AB74</f>
        <v>29049938.300000001</v>
      </c>
      <c r="H74" s="170">
        <f t="shared" ref="H74:H76" si="279">AC74</f>
        <v>27539106.420000002</v>
      </c>
      <c r="I74" s="170">
        <f t="shared" ref="I74:I76" si="280">AD74</f>
        <v>28349988.18</v>
      </c>
      <c r="J74" s="170">
        <f t="shared" ref="J74:J76" si="281">AE74</f>
        <v>30655961.199999999</v>
      </c>
      <c r="K74" s="170">
        <f t="shared" ref="K74:K76" si="282">AF74</f>
        <v>9997584.0499999989</v>
      </c>
      <c r="L74" s="170">
        <f t="shared" ref="L74:Q74" si="283">AG74</f>
        <v>9396435.3699999973</v>
      </c>
      <c r="M74" s="170">
        <f t="shared" si="283"/>
        <v>9112166.1000000015</v>
      </c>
      <c r="N74" s="170">
        <f t="shared" si="283"/>
        <v>9905516.2899999991</v>
      </c>
      <c r="O74" s="170">
        <f t="shared" si="283"/>
        <v>7878123.459999999</v>
      </c>
      <c r="P74" s="444">
        <f t="shared" si="283"/>
        <v>9677920.7899999972</v>
      </c>
      <c r="Q74" s="418">
        <f t="shared" si="283"/>
        <v>0</v>
      </c>
      <c r="R74" s="170"/>
      <c r="S74" s="177">
        <v>7894189.468492643</v>
      </c>
      <c r="T74" s="131"/>
      <c r="U74" s="310"/>
      <c r="V74" s="310"/>
      <c r="W74" s="162" t="s">
        <v>152</v>
      </c>
      <c r="X74" s="170"/>
      <c r="Y74" s="170"/>
      <c r="Z74" s="170"/>
      <c r="AA74" s="170">
        <v>27478804.609999999</v>
      </c>
      <c r="AB74" s="170">
        <v>29049938.300000001</v>
      </c>
      <c r="AC74" s="170">
        <v>27539106.420000002</v>
      </c>
      <c r="AD74" s="170">
        <v>28349988.18</v>
      </c>
      <c r="AE74" s="170">
        <v>30655961.199999999</v>
      </c>
      <c r="AF74" s="414">
        <v>9997584.0499999989</v>
      </c>
      <c r="AG74" s="170">
        <v>9396435.3699999973</v>
      </c>
      <c r="AH74" s="170">
        <v>9112166.1000000015</v>
      </c>
      <c r="AI74" s="170">
        <v>9905516.2899999991</v>
      </c>
      <c r="AJ74" s="170">
        <v>7878123.459999999</v>
      </c>
      <c r="AK74" s="170">
        <v>9677920.7899999972</v>
      </c>
      <c r="AL74" s="170"/>
      <c r="AN74" s="162" t="s">
        <v>153</v>
      </c>
      <c r="AO74" s="131">
        <v>0</v>
      </c>
      <c r="AP74" s="131">
        <v>0</v>
      </c>
      <c r="AQ74" s="131">
        <v>0</v>
      </c>
      <c r="AR74" s="131">
        <v>0</v>
      </c>
      <c r="AS74" s="131">
        <v>0</v>
      </c>
      <c r="AT74" s="131">
        <v>0</v>
      </c>
      <c r="AU74" s="131">
        <v>0</v>
      </c>
      <c r="AV74" s="131">
        <v>0</v>
      </c>
      <c r="AW74" s="131">
        <v>0</v>
      </c>
      <c r="AX74" s="131">
        <v>0</v>
      </c>
      <c r="AY74" s="131">
        <v>0</v>
      </c>
      <c r="AZ74" s="131">
        <v>0</v>
      </c>
      <c r="BA74" s="131">
        <v>0</v>
      </c>
      <c r="BB74" s="131">
        <v>0</v>
      </c>
      <c r="BC74" s="131">
        <v>0</v>
      </c>
      <c r="BE74" s="501"/>
      <c r="BF74" s="166" t="s">
        <v>53</v>
      </c>
      <c r="BG74" s="167">
        <f>BG71+BG73+$U$11*BG72</f>
        <v>1172</v>
      </c>
      <c r="BH74" s="168">
        <f t="shared" ref="BH74" si="284">BH71+BH73+$U$11*BH72</f>
        <v>1184</v>
      </c>
      <c r="BI74" s="168">
        <f t="shared" ref="BI74" si="285">BI71+BI73+$U$11*BI72</f>
        <v>1253</v>
      </c>
      <c r="BJ74" s="167">
        <f t="shared" ref="BJ74" si="286">BJ71+BJ73+$U$11*BJ72</f>
        <v>1275</v>
      </c>
      <c r="BK74" s="168">
        <f t="shared" ref="BK74" si="287">BK71+BK73+$U$11*BK72</f>
        <v>1349</v>
      </c>
      <c r="BL74" s="168">
        <f t="shared" ref="BL74" si="288">BL71+BL73+$U$11*BL72</f>
        <v>1376</v>
      </c>
      <c r="BM74" s="168">
        <f t="shared" ref="BM74" si="289">BM71+BM73+$U$11*BM72</f>
        <v>1490</v>
      </c>
      <c r="BN74" s="169">
        <f t="shared" ref="BN74" si="290">BN71+BN73+$U$11*BN72</f>
        <v>1523</v>
      </c>
      <c r="BO74" s="169">
        <f t="shared" ref="BO74" si="291">BO71+BO73+$U$11*BO72</f>
        <v>1650</v>
      </c>
      <c r="BP74" s="169">
        <f t="shared" ref="BP74" si="292">BP71+BP73+$U$11*BP72</f>
        <v>1625</v>
      </c>
      <c r="BQ74" s="168">
        <v>1678</v>
      </c>
      <c r="BR74" s="382">
        <v>1757.5</v>
      </c>
      <c r="BS74" s="382">
        <f t="shared" ref="BS74:BT74" si="293">BS71+BS73+$U$11*BS72</f>
        <v>1865</v>
      </c>
      <c r="BT74" s="382">
        <f t="shared" si="293"/>
        <v>1728.5</v>
      </c>
      <c r="BU74" s="382">
        <f t="shared" ref="BU74" si="294">BU71+BU73+$U$11*BU72</f>
        <v>1766.5</v>
      </c>
      <c r="BW74" s="517"/>
      <c r="BX74" s="124" t="s">
        <v>53</v>
      </c>
      <c r="BY74" s="169">
        <f t="shared" ref="BY74" si="295">BY71+BY73+$U$11*BY72</f>
        <v>1324</v>
      </c>
      <c r="BZ74" s="169">
        <f t="shared" ref="BZ74" si="296">BZ71+BZ73+$U$11*BZ72</f>
        <v>1350</v>
      </c>
      <c r="CA74" s="169">
        <f t="shared" ref="CA74" si="297">CA71+CA73+$U$11*CA72</f>
        <v>1293</v>
      </c>
      <c r="CB74" s="169">
        <f t="shared" ref="CB74" si="298">CB71+CB73+$U$11*CB72</f>
        <v>1285</v>
      </c>
      <c r="CC74" s="169">
        <f t="shared" ref="CC74" si="299">CC71+CC73+$U$11*CC72</f>
        <v>1380</v>
      </c>
      <c r="CD74" s="169">
        <f t="shared" ref="CD74" si="300">CD71+CD73+$U$11*CD72</f>
        <v>1336</v>
      </c>
      <c r="CE74" s="169">
        <f t="shared" ref="CE74" si="301">CE71+CE73+$U$11*CE72</f>
        <v>1452</v>
      </c>
      <c r="CF74" s="169">
        <f t="shared" ref="CF74" si="302">CF71+CF73+$U$11*CF72</f>
        <v>1488</v>
      </c>
      <c r="CG74" s="169">
        <f t="shared" ref="CG74" si="303">CG71+CG73+$U$11*CG72</f>
        <v>1616</v>
      </c>
      <c r="CH74" s="169">
        <v>1554</v>
      </c>
      <c r="CI74" s="169">
        <v>1551</v>
      </c>
      <c r="CJ74" s="169">
        <v>1599</v>
      </c>
      <c r="CK74" s="169">
        <f t="shared" ref="CK74:CL74" si="304">CK71+CK73+$U$11*CK72</f>
        <v>1536</v>
      </c>
      <c r="CL74" s="382">
        <f t="shared" si="304"/>
        <v>1424.5</v>
      </c>
      <c r="CM74" s="382">
        <f t="shared" ref="CM74" si="305">CM71+CM73+$U$11*CM72</f>
        <v>1298</v>
      </c>
    </row>
    <row r="75" spans="2:91" ht="18" customHeight="1">
      <c r="B75" s="162" t="s">
        <v>16</v>
      </c>
      <c r="C75" s="173">
        <f t="shared" ref="C75:C76" si="306">X75</f>
        <v>19.170930238961983</v>
      </c>
      <c r="D75" s="173">
        <f t="shared" ref="D75:D76" si="307">Y75</f>
        <v>19.193771849852478</v>
      </c>
      <c r="E75" s="173">
        <f t="shared" ref="E75:E76" si="308">Z75</f>
        <v>19.373814446173192</v>
      </c>
      <c r="F75" s="173">
        <f t="shared" si="277"/>
        <v>18.751254838834662</v>
      </c>
      <c r="G75" s="173">
        <f t="shared" si="278"/>
        <v>19.721706542672244</v>
      </c>
      <c r="H75" s="173">
        <f t="shared" si="279"/>
        <v>18.169013379349707</v>
      </c>
      <c r="I75" s="173">
        <f t="shared" si="280"/>
        <v>18.492990225998877</v>
      </c>
      <c r="J75" s="173">
        <f t="shared" si="281"/>
        <v>18.993550642993124</v>
      </c>
      <c r="K75" s="173">
        <f t="shared" si="282"/>
        <v>21.346084754751843</v>
      </c>
      <c r="L75" s="173">
        <f t="shared" ref="L75:Q76" si="309">AG75</f>
        <v>21.870514055203245</v>
      </c>
      <c r="M75" s="173">
        <f t="shared" si="309"/>
        <v>22.743392476508976</v>
      </c>
      <c r="N75" s="173">
        <f t="shared" si="309"/>
        <v>23.866748321643577</v>
      </c>
      <c r="O75" s="173">
        <f t="shared" si="309"/>
        <v>24.897207057302769</v>
      </c>
      <c r="P75" s="173">
        <f t="shared" si="309"/>
        <v>24.579080258953891</v>
      </c>
      <c r="Q75" s="173">
        <f t="shared" si="309"/>
        <v>25.155188663914981</v>
      </c>
      <c r="R75" s="173"/>
      <c r="S75" s="352">
        <v>1.1970570348959317</v>
      </c>
      <c r="T75" s="131"/>
      <c r="U75" s="310"/>
      <c r="V75" s="310"/>
      <c r="W75" s="162" t="s">
        <v>16</v>
      </c>
      <c r="X75" s="173">
        <v>19.170930238961983</v>
      </c>
      <c r="Y75" s="173">
        <v>19.193771849852478</v>
      </c>
      <c r="Z75" s="173">
        <v>19.373814446173192</v>
      </c>
      <c r="AA75" s="173">
        <v>18.751254838834662</v>
      </c>
      <c r="AB75" s="173">
        <v>19.721706542672244</v>
      </c>
      <c r="AC75" s="173">
        <v>18.169013379349707</v>
      </c>
      <c r="AD75" s="173">
        <v>18.492990225998877</v>
      </c>
      <c r="AE75" s="173">
        <v>18.993550642993124</v>
      </c>
      <c r="AF75" s="415">
        <f>(AW68+AW70+$U$11*AW69)/CY8*100</f>
        <v>21.346084754751843</v>
      </c>
      <c r="AG75" s="173">
        <f>(AX68+AX70+$U$11*AX69)/CZ8*100</f>
        <v>21.870514055203245</v>
      </c>
      <c r="AH75" s="173">
        <v>22.743392476508976</v>
      </c>
      <c r="AI75" s="173">
        <v>23.866748321643577</v>
      </c>
      <c r="AJ75" s="173">
        <f>(BA68+BA70+$U$11*BA69)/DC8*100</f>
        <v>24.897207057302769</v>
      </c>
      <c r="AK75" s="173">
        <f>(BB68+BB70+$U$11*BB69)/DD8*100</f>
        <v>24.579080258953891</v>
      </c>
      <c r="AL75" s="173">
        <f>(BC68+BC70+$U$11*BC69)/DE8*100</f>
        <v>25.155188663914981</v>
      </c>
      <c r="AN75" s="171" t="s">
        <v>134</v>
      </c>
      <c r="AO75" s="172">
        <v>14</v>
      </c>
      <c r="AP75" s="172">
        <v>18</v>
      </c>
      <c r="AQ75" s="172">
        <v>17</v>
      </c>
      <c r="AR75" s="172">
        <v>15</v>
      </c>
      <c r="AS75" s="172">
        <v>24</v>
      </c>
      <c r="AT75" s="172">
        <v>20</v>
      </c>
      <c r="AU75" s="172">
        <v>20</v>
      </c>
      <c r="AV75" s="172">
        <v>20</v>
      </c>
      <c r="AW75" s="172">
        <v>23</v>
      </c>
      <c r="AX75" s="172">
        <v>32</v>
      </c>
      <c r="AY75" s="172">
        <v>30</v>
      </c>
      <c r="AZ75" s="172">
        <v>37</v>
      </c>
      <c r="BA75" s="172">
        <v>75</v>
      </c>
      <c r="BB75" s="172">
        <v>53</v>
      </c>
      <c r="BC75" s="172">
        <v>47</v>
      </c>
      <c r="BE75" s="502" t="s">
        <v>100</v>
      </c>
      <c r="BF75" s="162" t="s">
        <v>72</v>
      </c>
      <c r="BG75" s="131">
        <v>148</v>
      </c>
      <c r="BH75" s="132">
        <v>154</v>
      </c>
      <c r="BI75" s="132">
        <v>141</v>
      </c>
      <c r="BJ75" s="131">
        <v>139</v>
      </c>
      <c r="BK75" s="132">
        <v>162</v>
      </c>
      <c r="BL75" s="132">
        <v>228</v>
      </c>
      <c r="BM75" s="132">
        <v>231</v>
      </c>
      <c r="BN75" s="130">
        <v>194</v>
      </c>
      <c r="BO75" s="130">
        <v>158</v>
      </c>
      <c r="BP75" s="130">
        <v>134</v>
      </c>
      <c r="BQ75" s="130">
        <v>111</v>
      </c>
      <c r="BR75" s="130">
        <v>86</v>
      </c>
      <c r="BS75" s="130">
        <v>73</v>
      </c>
      <c r="BT75" s="131">
        <v>76</v>
      </c>
      <c r="BU75" s="131">
        <v>54</v>
      </c>
      <c r="BW75" s="518" t="s">
        <v>52</v>
      </c>
      <c r="BX75" s="162" t="s">
        <v>72</v>
      </c>
      <c r="BY75" s="131">
        <v>1758</v>
      </c>
      <c r="BZ75" s="132">
        <v>1681</v>
      </c>
      <c r="CA75" s="132">
        <v>1783</v>
      </c>
      <c r="CB75" s="131">
        <v>1896</v>
      </c>
      <c r="CC75" s="132">
        <v>2134</v>
      </c>
      <c r="CD75" s="132">
        <v>2290</v>
      </c>
      <c r="CE75" s="132">
        <v>1962</v>
      </c>
      <c r="CF75" s="131">
        <v>1932</v>
      </c>
      <c r="CG75" s="131">
        <v>1615</v>
      </c>
      <c r="CH75" s="131">
        <v>1743</v>
      </c>
      <c r="CI75" s="131">
        <v>1600</v>
      </c>
      <c r="CJ75" s="131">
        <v>1542</v>
      </c>
      <c r="CK75" s="131">
        <v>1387</v>
      </c>
      <c r="CL75" s="131">
        <v>1420</v>
      </c>
      <c r="CM75" s="131">
        <v>1294</v>
      </c>
    </row>
    <row r="76" spans="2:91">
      <c r="B76" s="171" t="s">
        <v>17</v>
      </c>
      <c r="C76" s="174">
        <f t="shared" si="306"/>
        <v>0.45879556259904913</v>
      </c>
      <c r="D76" s="174">
        <f t="shared" si="307"/>
        <v>0.47399483585392843</v>
      </c>
      <c r="E76" s="174">
        <f t="shared" si="308"/>
        <v>0.48765867418899861</v>
      </c>
      <c r="F76" s="174">
        <f t="shared" si="277"/>
        <v>0.50745301360985096</v>
      </c>
      <c r="G76" s="174">
        <f t="shared" si="278"/>
        <v>0.52868165045286819</v>
      </c>
      <c r="H76" s="174">
        <f t="shared" si="279"/>
        <v>0.52822966507177038</v>
      </c>
      <c r="I76" s="174">
        <f t="shared" si="280"/>
        <v>0.54525593008739082</v>
      </c>
      <c r="J76" s="174">
        <f t="shared" si="281"/>
        <v>0.54564377044305679</v>
      </c>
      <c r="K76" s="174">
        <f t="shared" si="282"/>
        <v>0.55784204671857618</v>
      </c>
      <c r="L76" s="174">
        <f t="shared" si="309"/>
        <v>0.53209947946790048</v>
      </c>
      <c r="M76" s="174">
        <f t="shared" si="273"/>
        <v>0.51120952117354002</v>
      </c>
      <c r="N76" s="174">
        <f t="shared" si="273"/>
        <v>0.50210526315789472</v>
      </c>
      <c r="O76" s="174">
        <f t="shared" si="273"/>
        <v>0.49669255104975552</v>
      </c>
      <c r="P76" s="174">
        <f t="shared" si="273"/>
        <v>0.51551614946168456</v>
      </c>
      <c r="Q76" s="174">
        <f t="shared" si="273"/>
        <v>0.53327143299288149</v>
      </c>
      <c r="R76" s="175"/>
      <c r="S76" s="353">
        <v>3.2184243591810469</v>
      </c>
      <c r="T76" s="176"/>
      <c r="U76" s="310"/>
      <c r="V76" s="310"/>
      <c r="W76" s="171" t="s">
        <v>17</v>
      </c>
      <c r="X76" s="174">
        <v>0.45879556259904913</v>
      </c>
      <c r="Y76" s="174">
        <v>0.47399483585392843</v>
      </c>
      <c r="Z76" s="174">
        <v>0.48765867418899861</v>
      </c>
      <c r="AA76" s="174">
        <v>0.50745301360985096</v>
      </c>
      <c r="AB76" s="174">
        <v>0.52868165045286819</v>
      </c>
      <c r="AC76" s="174">
        <v>0.52822966507177038</v>
      </c>
      <c r="AD76" s="174">
        <v>0.54525593008739082</v>
      </c>
      <c r="AE76" s="174">
        <v>0.54564377044305679</v>
      </c>
      <c r="AF76" s="416">
        <v>0.55784204671857618</v>
      </c>
      <c r="AG76" s="174">
        <v>0.53209947946790048</v>
      </c>
      <c r="AH76" s="174">
        <v>0.51120952117354002</v>
      </c>
      <c r="AI76" s="174">
        <v>0.50210526315789472</v>
      </c>
      <c r="AJ76" s="174">
        <v>0.49669255104975552</v>
      </c>
      <c r="AK76" s="174">
        <v>0.51551614946168456</v>
      </c>
      <c r="AL76" s="174">
        <v>0.53327143299288149</v>
      </c>
      <c r="AM76" s="262"/>
      <c r="BE76" s="500"/>
      <c r="BF76" s="162" t="s">
        <v>73</v>
      </c>
      <c r="BG76" s="131">
        <v>206</v>
      </c>
      <c r="BH76" s="132">
        <v>220</v>
      </c>
      <c r="BI76" s="132">
        <v>261</v>
      </c>
      <c r="BJ76" s="131">
        <v>305</v>
      </c>
      <c r="BK76" s="132">
        <v>282</v>
      </c>
      <c r="BL76" s="132">
        <v>348</v>
      </c>
      <c r="BM76" s="132">
        <v>322</v>
      </c>
      <c r="BN76" s="131">
        <v>388</v>
      </c>
      <c r="BO76" s="131">
        <v>313</v>
      </c>
      <c r="BP76" s="131">
        <v>281</v>
      </c>
      <c r="BQ76" s="131">
        <v>278</v>
      </c>
      <c r="BR76" s="131">
        <v>205</v>
      </c>
      <c r="BS76" s="131">
        <v>241</v>
      </c>
      <c r="BT76" s="131">
        <v>194</v>
      </c>
      <c r="BU76" s="131">
        <v>145</v>
      </c>
      <c r="BW76" s="519"/>
      <c r="BX76" s="162" t="s">
        <v>73</v>
      </c>
      <c r="BY76" s="131">
        <v>1471</v>
      </c>
      <c r="BZ76" s="132">
        <v>1433</v>
      </c>
      <c r="CA76" s="132">
        <v>1592</v>
      </c>
      <c r="CB76" s="131">
        <v>1715</v>
      </c>
      <c r="CC76" s="132">
        <v>1920</v>
      </c>
      <c r="CD76" s="132">
        <v>2119</v>
      </c>
      <c r="CE76" s="132">
        <v>1956</v>
      </c>
      <c r="CF76" s="131">
        <v>2048</v>
      </c>
      <c r="CG76" s="131">
        <v>1988</v>
      </c>
      <c r="CH76" s="131">
        <v>1871</v>
      </c>
      <c r="CI76" s="131">
        <v>1875</v>
      </c>
      <c r="CJ76" s="131">
        <v>1710</v>
      </c>
      <c r="CK76" s="131">
        <v>1751</v>
      </c>
      <c r="CL76" s="131">
        <v>1591</v>
      </c>
      <c r="CM76" s="131">
        <v>1455</v>
      </c>
    </row>
    <row r="77" spans="2:91">
      <c r="G77" s="310"/>
      <c r="H77" s="310"/>
      <c r="I77" s="310"/>
      <c r="J77" s="310"/>
      <c r="K77" s="310"/>
      <c r="L77" s="310"/>
      <c r="M77" s="310"/>
      <c r="N77" s="310"/>
      <c r="O77" s="310"/>
      <c r="P77" s="310"/>
      <c r="Q77" s="310"/>
      <c r="R77" s="262"/>
      <c r="S77" s="93"/>
      <c r="T77" s="310"/>
      <c r="U77" s="310"/>
      <c r="V77" s="310"/>
      <c r="AF77" s="240"/>
      <c r="AK77" s="262"/>
      <c r="AL77" s="262"/>
      <c r="BE77" s="500"/>
      <c r="BF77" s="162" t="s">
        <v>74</v>
      </c>
      <c r="BG77" s="131">
        <v>334</v>
      </c>
      <c r="BH77" s="132">
        <v>430</v>
      </c>
      <c r="BI77" s="132">
        <v>430</v>
      </c>
      <c r="BJ77" s="131">
        <v>458</v>
      </c>
      <c r="BK77" s="132">
        <v>493</v>
      </c>
      <c r="BL77" s="132">
        <v>606</v>
      </c>
      <c r="BM77" s="132">
        <v>638</v>
      </c>
      <c r="BN77" s="131">
        <v>664</v>
      </c>
      <c r="BO77" s="131">
        <v>669</v>
      </c>
      <c r="BP77" s="131">
        <v>676</v>
      </c>
      <c r="BQ77" s="131">
        <v>562</v>
      </c>
      <c r="BR77" s="131">
        <v>597</v>
      </c>
      <c r="BS77" s="131">
        <v>502</v>
      </c>
      <c r="BT77" s="131">
        <v>460</v>
      </c>
      <c r="BU77" s="131">
        <v>438</v>
      </c>
      <c r="BW77" s="519"/>
      <c r="BX77" s="162" t="s">
        <v>74</v>
      </c>
      <c r="BY77" s="131">
        <v>1328</v>
      </c>
      <c r="BZ77" s="132">
        <v>1483</v>
      </c>
      <c r="CA77" s="132">
        <v>1517</v>
      </c>
      <c r="CB77" s="131">
        <v>1657</v>
      </c>
      <c r="CC77" s="132">
        <v>1805</v>
      </c>
      <c r="CD77" s="132">
        <v>2165</v>
      </c>
      <c r="CE77" s="132">
        <v>2139</v>
      </c>
      <c r="CF77" s="131">
        <v>2315</v>
      </c>
      <c r="CG77" s="131">
        <v>2278</v>
      </c>
      <c r="CH77" s="131">
        <v>2402</v>
      </c>
      <c r="CI77" s="131">
        <v>2184</v>
      </c>
      <c r="CJ77" s="131">
        <v>2305</v>
      </c>
      <c r="CK77" s="131">
        <v>2140</v>
      </c>
      <c r="CL77" s="131">
        <v>2116</v>
      </c>
      <c r="CM77" s="131">
        <v>2049</v>
      </c>
    </row>
    <row r="78" spans="2:91">
      <c r="G78" s="310"/>
      <c r="H78" s="310"/>
      <c r="I78" s="310"/>
      <c r="J78" s="310"/>
      <c r="K78" s="310"/>
      <c r="L78" s="310"/>
      <c r="M78" s="310"/>
      <c r="N78" s="310"/>
      <c r="O78" s="310"/>
      <c r="P78" s="310"/>
      <c r="Q78" s="310"/>
      <c r="R78" s="262"/>
      <c r="S78" s="93"/>
      <c r="T78" s="310"/>
      <c r="U78" s="310"/>
      <c r="V78" s="310"/>
      <c r="AF78" s="240"/>
      <c r="AK78" s="262"/>
      <c r="AL78" s="262"/>
      <c r="BE78" s="500"/>
      <c r="BF78" s="162" t="s">
        <v>36</v>
      </c>
      <c r="BG78" s="131">
        <v>0</v>
      </c>
      <c r="BH78" s="132">
        <v>1</v>
      </c>
      <c r="BI78" s="132">
        <v>0</v>
      </c>
      <c r="BJ78" s="131">
        <v>0</v>
      </c>
      <c r="BK78" s="132">
        <v>0</v>
      </c>
      <c r="BL78" s="132">
        <v>0</v>
      </c>
      <c r="BM78" s="132">
        <v>0</v>
      </c>
      <c r="BN78" s="132">
        <v>0</v>
      </c>
      <c r="BO78" s="131">
        <v>0</v>
      </c>
      <c r="BP78" s="131">
        <v>0</v>
      </c>
      <c r="BQ78" s="132">
        <v>0</v>
      </c>
      <c r="BR78" s="132">
        <v>0</v>
      </c>
      <c r="BS78" s="132">
        <v>0</v>
      </c>
      <c r="BT78" s="132">
        <v>0</v>
      </c>
      <c r="BU78" s="132">
        <v>0</v>
      </c>
      <c r="BW78" s="519"/>
      <c r="BX78" s="162" t="s">
        <v>36</v>
      </c>
      <c r="BY78" s="131">
        <v>0</v>
      </c>
      <c r="BZ78" s="132">
        <v>2</v>
      </c>
      <c r="CA78" s="132">
        <v>0</v>
      </c>
      <c r="CB78" s="131">
        <v>0</v>
      </c>
      <c r="CC78" s="132">
        <v>0</v>
      </c>
      <c r="CD78" s="132">
        <v>0</v>
      </c>
      <c r="CE78" s="132">
        <v>0</v>
      </c>
      <c r="CF78" s="132">
        <v>0</v>
      </c>
      <c r="CG78" s="131">
        <v>0</v>
      </c>
      <c r="CH78" s="131">
        <v>0</v>
      </c>
      <c r="CI78" s="132">
        <v>0</v>
      </c>
      <c r="CJ78" s="132">
        <v>0</v>
      </c>
      <c r="CK78" s="132">
        <v>0</v>
      </c>
      <c r="CL78" s="132">
        <v>0</v>
      </c>
      <c r="CM78" s="132">
        <v>0</v>
      </c>
    </row>
    <row r="79" spans="2:91">
      <c r="G79" s="310"/>
      <c r="H79" s="310"/>
      <c r="I79" s="310"/>
      <c r="J79" s="310"/>
      <c r="K79" s="310"/>
      <c r="L79" s="310"/>
      <c r="M79" s="310"/>
      <c r="N79" s="310"/>
      <c r="O79" s="310"/>
      <c r="P79" s="310"/>
      <c r="Q79" s="310"/>
      <c r="R79" s="262"/>
      <c r="S79" s="93"/>
      <c r="T79" s="310"/>
      <c r="U79" s="310"/>
      <c r="V79" s="310"/>
      <c r="AF79" s="240"/>
      <c r="AK79" s="262"/>
      <c r="AL79" s="262"/>
      <c r="BE79" s="500"/>
      <c r="BF79" s="129" t="s">
        <v>150</v>
      </c>
      <c r="BG79" s="131">
        <v>0</v>
      </c>
      <c r="BH79" s="132">
        <v>0</v>
      </c>
      <c r="BI79" s="132">
        <v>0</v>
      </c>
      <c r="BJ79" s="131">
        <v>0</v>
      </c>
      <c r="BK79" s="132">
        <v>0</v>
      </c>
      <c r="BL79" s="132">
        <v>0</v>
      </c>
      <c r="BM79" s="132">
        <v>0</v>
      </c>
      <c r="BN79" s="132">
        <v>0</v>
      </c>
      <c r="BO79" s="131">
        <v>0</v>
      </c>
      <c r="BP79" s="132">
        <v>0</v>
      </c>
      <c r="BQ79" s="131">
        <v>0</v>
      </c>
      <c r="BR79" s="132">
        <v>69</v>
      </c>
      <c r="BS79" s="132">
        <v>49</v>
      </c>
      <c r="BT79" s="132">
        <v>55</v>
      </c>
      <c r="BU79" s="132">
        <v>25</v>
      </c>
      <c r="BW79" s="519"/>
      <c r="BX79" s="129" t="s">
        <v>150</v>
      </c>
      <c r="BY79" s="131">
        <v>0</v>
      </c>
      <c r="BZ79" s="132">
        <v>0</v>
      </c>
      <c r="CA79" s="132">
        <v>0</v>
      </c>
      <c r="CB79" s="131">
        <v>0</v>
      </c>
      <c r="CC79" s="132">
        <v>0</v>
      </c>
      <c r="CD79" s="132">
        <v>0</v>
      </c>
      <c r="CE79" s="132">
        <v>0</v>
      </c>
      <c r="CF79" s="132">
        <v>0</v>
      </c>
      <c r="CG79" s="131">
        <v>0</v>
      </c>
      <c r="CH79" s="132">
        <v>0</v>
      </c>
      <c r="CI79" s="131">
        <v>0</v>
      </c>
      <c r="CJ79" s="132">
        <v>145</v>
      </c>
      <c r="CK79" s="132">
        <v>130</v>
      </c>
      <c r="CL79" s="132">
        <v>156</v>
      </c>
      <c r="CM79" s="132">
        <v>113</v>
      </c>
    </row>
    <row r="80" spans="2:91" ht="18" customHeight="1">
      <c r="G80" s="310"/>
      <c r="H80" s="310"/>
      <c r="I80" s="310"/>
      <c r="J80" s="310"/>
      <c r="K80" s="310"/>
      <c r="L80" s="310"/>
      <c r="M80" s="310"/>
      <c r="N80" s="310"/>
      <c r="O80" s="310"/>
      <c r="P80" s="310"/>
      <c r="Q80" s="310"/>
      <c r="R80" s="262"/>
      <c r="S80" s="93"/>
      <c r="T80" s="310"/>
      <c r="U80" s="310"/>
      <c r="V80" s="310"/>
      <c r="AF80" s="240"/>
      <c r="AK80" s="262"/>
      <c r="AL80" s="262"/>
      <c r="AN80" s="262"/>
      <c r="AO80" s="262"/>
      <c r="AP80" s="262"/>
      <c r="AQ80" s="262"/>
      <c r="AR80" s="262"/>
      <c r="AS80" s="262"/>
      <c r="AT80" s="262"/>
      <c r="AU80" s="262"/>
      <c r="AV80" s="262"/>
      <c r="AW80" s="262"/>
      <c r="AX80" s="262"/>
      <c r="AY80" s="262"/>
      <c r="AZ80" s="262"/>
      <c r="BA80" s="262"/>
      <c r="BB80" s="262"/>
      <c r="BC80" s="262"/>
      <c r="BE80" s="500"/>
      <c r="BF80" s="162" t="s">
        <v>71</v>
      </c>
      <c r="BG80" s="131">
        <v>616</v>
      </c>
      <c r="BH80" s="132">
        <v>652</v>
      </c>
      <c r="BI80" s="132">
        <v>645</v>
      </c>
      <c r="BJ80" s="131">
        <v>674</v>
      </c>
      <c r="BK80" s="132">
        <v>742</v>
      </c>
      <c r="BL80" s="132">
        <v>768</v>
      </c>
      <c r="BM80" s="132">
        <v>900</v>
      </c>
      <c r="BN80" s="132">
        <v>1001</v>
      </c>
      <c r="BO80" s="131">
        <v>1121</v>
      </c>
      <c r="BP80" s="131">
        <v>1098</v>
      </c>
      <c r="BQ80" s="132">
        <v>1145</v>
      </c>
      <c r="BR80" s="132">
        <v>1135</v>
      </c>
      <c r="BS80" s="132">
        <v>1055</v>
      </c>
      <c r="BT80" s="132">
        <v>990</v>
      </c>
      <c r="BU80" s="132">
        <v>909</v>
      </c>
      <c r="BW80" s="519"/>
      <c r="BX80" s="162" t="s">
        <v>71</v>
      </c>
      <c r="BY80" s="131">
        <v>1080</v>
      </c>
      <c r="BZ80" s="132">
        <v>1138</v>
      </c>
      <c r="CA80" s="132">
        <v>1250</v>
      </c>
      <c r="CB80" s="131">
        <v>1338</v>
      </c>
      <c r="CC80" s="132">
        <v>1453</v>
      </c>
      <c r="CD80" s="132">
        <v>1576</v>
      </c>
      <c r="CE80" s="132">
        <v>1838</v>
      </c>
      <c r="CF80" s="132">
        <v>2037</v>
      </c>
      <c r="CG80" s="131">
        <v>2276</v>
      </c>
      <c r="CH80" s="131">
        <v>2267</v>
      </c>
      <c r="CI80" s="132">
        <v>2417</v>
      </c>
      <c r="CJ80" s="132">
        <v>2425</v>
      </c>
      <c r="CK80" s="132">
        <v>2423</v>
      </c>
      <c r="CL80" s="132">
        <v>2261</v>
      </c>
      <c r="CM80" s="132">
        <v>2255</v>
      </c>
    </row>
    <row r="81" spans="2:91">
      <c r="G81" s="310"/>
      <c r="H81" s="310"/>
      <c r="I81" s="310"/>
      <c r="J81" s="310"/>
      <c r="K81" s="310"/>
      <c r="L81" s="310"/>
      <c r="M81" s="310"/>
      <c r="N81" s="310"/>
      <c r="O81" s="310"/>
      <c r="P81" s="310"/>
      <c r="Q81" s="310"/>
      <c r="R81" s="262"/>
      <c r="S81" s="93"/>
      <c r="T81" s="310"/>
      <c r="U81" s="310"/>
      <c r="V81" s="310"/>
      <c r="AF81" s="240"/>
      <c r="AK81" s="262"/>
      <c r="AL81" s="262"/>
      <c r="AN81" s="262"/>
      <c r="AO81" s="262"/>
      <c r="AP81" s="262"/>
      <c r="AQ81" s="262"/>
      <c r="AR81" s="262"/>
      <c r="AS81" s="262"/>
      <c r="AT81" s="262"/>
      <c r="AU81" s="262"/>
      <c r="AV81" s="262"/>
      <c r="AW81" s="262"/>
      <c r="AX81" s="262"/>
      <c r="AY81" s="262"/>
      <c r="AZ81" s="262"/>
      <c r="BA81" s="262"/>
      <c r="BB81" s="262"/>
      <c r="BC81" s="262"/>
      <c r="BE81" s="501"/>
      <c r="BF81" s="178" t="s">
        <v>53</v>
      </c>
      <c r="BG81" s="167">
        <f>BG78+BG80+$U$11*BG79</f>
        <v>616</v>
      </c>
      <c r="BH81" s="168">
        <f t="shared" ref="BH81" si="310">BH78+BH80+$U$11*BH79</f>
        <v>653</v>
      </c>
      <c r="BI81" s="168">
        <f t="shared" ref="BI81" si="311">BI78+BI80+$U$11*BI79</f>
        <v>645</v>
      </c>
      <c r="BJ81" s="167">
        <f t="shared" ref="BJ81" si="312">BJ78+BJ80+$U$11*BJ79</f>
        <v>674</v>
      </c>
      <c r="BK81" s="168">
        <f t="shared" ref="BK81" si="313">BK78+BK80+$U$11*BK79</f>
        <v>742</v>
      </c>
      <c r="BL81" s="168">
        <f t="shared" ref="BL81" si="314">BL78+BL80+$U$11*BL79</f>
        <v>768</v>
      </c>
      <c r="BM81" s="168">
        <f t="shared" ref="BM81" si="315">BM78+BM80+$U$11*BM79</f>
        <v>900</v>
      </c>
      <c r="BN81" s="169">
        <f t="shared" ref="BN81" si="316">BN78+BN80+$U$11*BN79</f>
        <v>1001</v>
      </c>
      <c r="BO81" s="169">
        <f t="shared" ref="BO81" si="317">BO78+BO80+$U$11*BO79</f>
        <v>1121</v>
      </c>
      <c r="BP81" s="169">
        <f t="shared" ref="BP81" si="318">BP78+BP80+$U$11*BP79</f>
        <v>1098</v>
      </c>
      <c r="BQ81" s="168">
        <v>1145</v>
      </c>
      <c r="BR81" s="382">
        <v>1169.5</v>
      </c>
      <c r="BS81" s="382">
        <f t="shared" ref="BS81:BT81" si="319">BS78+BS80+$U$11*BS79</f>
        <v>1079.5</v>
      </c>
      <c r="BT81" s="382">
        <f t="shared" si="319"/>
        <v>1017.5</v>
      </c>
      <c r="BU81" s="382">
        <f t="shared" ref="BU81" si="320">BU78+BU80+$U$11*BU79</f>
        <v>921.5</v>
      </c>
      <c r="BW81" s="520"/>
      <c r="BX81" s="124" t="s">
        <v>53</v>
      </c>
      <c r="BY81" s="169">
        <f t="shared" ref="BY81" si="321">BY78+BY80+$U$11*BY79</f>
        <v>1080</v>
      </c>
      <c r="BZ81" s="169">
        <f t="shared" ref="BZ81" si="322">BZ78+BZ80+$U$11*BZ79</f>
        <v>1140</v>
      </c>
      <c r="CA81" s="169">
        <f t="shared" ref="CA81" si="323">CA78+CA80+$U$11*CA79</f>
        <v>1250</v>
      </c>
      <c r="CB81" s="169">
        <f t="shared" ref="CB81" si="324">CB78+CB80+$U$11*CB79</f>
        <v>1338</v>
      </c>
      <c r="CC81" s="169">
        <f t="shared" ref="CC81" si="325">CC78+CC80+$U$11*CC79</f>
        <v>1453</v>
      </c>
      <c r="CD81" s="169">
        <f t="shared" ref="CD81" si="326">CD78+CD80+$U$11*CD79</f>
        <v>1576</v>
      </c>
      <c r="CE81" s="169">
        <f t="shared" ref="CE81" si="327">CE78+CE80+$U$11*CE79</f>
        <v>1838</v>
      </c>
      <c r="CF81" s="169">
        <f t="shared" ref="CF81" si="328">CF78+CF80+$U$11*CF79</f>
        <v>2037</v>
      </c>
      <c r="CG81" s="169">
        <f t="shared" ref="CG81" si="329">CG78+CG80+$U$11*CG79</f>
        <v>2276</v>
      </c>
      <c r="CH81" s="169">
        <v>2267</v>
      </c>
      <c r="CI81" s="169">
        <v>2417</v>
      </c>
      <c r="CJ81" s="169">
        <v>2497.5</v>
      </c>
      <c r="CK81" s="169">
        <f t="shared" ref="CK81:CL81" si="330">CK78+CK80+$U$11*CK79</f>
        <v>2488</v>
      </c>
      <c r="CL81" s="169">
        <f t="shared" si="330"/>
        <v>2339</v>
      </c>
      <c r="CM81" s="169">
        <f t="shared" ref="CM81" si="331">CM78+CM80+$U$11*CM79</f>
        <v>2311.5</v>
      </c>
    </row>
    <row r="82" spans="2:91">
      <c r="B82" s="162"/>
      <c r="C82" s="162"/>
      <c r="D82" s="162"/>
      <c r="E82" s="162"/>
      <c r="F82" s="170"/>
      <c r="G82" s="170"/>
      <c r="H82" s="170"/>
      <c r="I82" s="170"/>
      <c r="J82" s="170"/>
      <c r="K82" s="170"/>
      <c r="L82" s="170"/>
      <c r="M82" s="170"/>
      <c r="N82" s="170"/>
      <c r="O82" s="170"/>
      <c r="P82" s="170"/>
      <c r="Q82" s="170"/>
      <c r="R82" s="170"/>
      <c r="S82" s="181"/>
      <c r="T82" s="170"/>
      <c r="U82" s="546"/>
      <c r="V82" s="127"/>
      <c r="W82" s="162"/>
      <c r="X82" s="162"/>
      <c r="Y82" s="162"/>
      <c r="Z82" s="162"/>
      <c r="AA82" s="170"/>
      <c r="AB82" s="170"/>
      <c r="AC82" s="170"/>
      <c r="AD82" s="170"/>
      <c r="AE82" s="170"/>
      <c r="AF82" s="414"/>
      <c r="AG82" s="170"/>
      <c r="AH82" s="170"/>
      <c r="AI82" s="170"/>
      <c r="AJ82" s="170"/>
      <c r="AK82" s="170"/>
      <c r="AL82" s="170"/>
      <c r="AN82" s="262"/>
      <c r="AO82" s="262"/>
      <c r="AP82" s="262"/>
      <c r="AQ82" s="262"/>
      <c r="AR82" s="262"/>
      <c r="AS82" s="262"/>
      <c r="AT82" s="262"/>
      <c r="AU82" s="262"/>
      <c r="AV82" s="262"/>
      <c r="AW82" s="262"/>
      <c r="AX82" s="262"/>
      <c r="AY82" s="262"/>
      <c r="AZ82" s="262"/>
      <c r="BA82" s="262"/>
      <c r="BB82" s="262"/>
      <c r="BC82" s="262"/>
      <c r="BE82" s="372"/>
      <c r="BF82" s="313"/>
      <c r="BG82" s="313"/>
      <c r="BH82" s="313"/>
      <c r="BI82" s="313"/>
      <c r="BJ82" s="313"/>
      <c r="BK82" s="313"/>
      <c r="BL82" s="313"/>
      <c r="BM82" s="313"/>
      <c r="BN82" s="313"/>
      <c r="BO82" s="313"/>
      <c r="BP82" s="313"/>
      <c r="BQ82" s="313"/>
      <c r="BR82" s="262"/>
      <c r="BS82" s="262"/>
      <c r="BW82" s="371"/>
      <c r="CI82" s="262"/>
      <c r="CJ82" s="262"/>
      <c r="CK82" s="262"/>
    </row>
    <row r="83" spans="2:91">
      <c r="B83" s="124" t="s">
        <v>5</v>
      </c>
      <c r="C83" s="124" t="s">
        <v>124</v>
      </c>
      <c r="D83" s="124" t="s">
        <v>123</v>
      </c>
      <c r="E83" s="124" t="s">
        <v>122</v>
      </c>
      <c r="F83" s="124" t="s">
        <v>49</v>
      </c>
      <c r="G83" s="124" t="s">
        <v>48</v>
      </c>
      <c r="H83" s="124" t="s">
        <v>47</v>
      </c>
      <c r="I83" s="124" t="s">
        <v>46</v>
      </c>
      <c r="J83" s="124" t="s">
        <v>45</v>
      </c>
      <c r="K83" s="124" t="s">
        <v>44</v>
      </c>
      <c r="L83" s="124" t="s">
        <v>43</v>
      </c>
      <c r="M83" s="124" t="s">
        <v>96</v>
      </c>
      <c r="N83" s="124" t="s">
        <v>69</v>
      </c>
      <c r="O83" s="124" t="s">
        <v>77</v>
      </c>
      <c r="P83" s="124" t="s">
        <v>149</v>
      </c>
      <c r="Q83" s="124" t="str">
        <f>Q67</f>
        <v>2018-19</v>
      </c>
      <c r="R83" s="126"/>
      <c r="S83" s="87" t="s">
        <v>112</v>
      </c>
      <c r="T83" s="126"/>
      <c r="U83" s="310"/>
      <c r="V83" s="310"/>
      <c r="W83" s="124" t="s">
        <v>5</v>
      </c>
      <c r="X83" s="124" t="s">
        <v>124</v>
      </c>
      <c r="Y83" s="124" t="s">
        <v>123</v>
      </c>
      <c r="Z83" s="124" t="s">
        <v>122</v>
      </c>
      <c r="AA83" s="124" t="s">
        <v>49</v>
      </c>
      <c r="AB83" s="124" t="s">
        <v>48</v>
      </c>
      <c r="AC83" s="124" t="s">
        <v>47</v>
      </c>
      <c r="AD83" s="124" t="s">
        <v>46</v>
      </c>
      <c r="AE83" s="124" t="s">
        <v>45</v>
      </c>
      <c r="AF83" s="166" t="s">
        <v>44</v>
      </c>
      <c r="AG83" s="124" t="s">
        <v>43</v>
      </c>
      <c r="AH83" s="124" t="s">
        <v>96</v>
      </c>
      <c r="AI83" s="124" t="s">
        <v>69</v>
      </c>
      <c r="AJ83" s="124" t="str">
        <f>$AJ$3</f>
        <v>2016-17</v>
      </c>
      <c r="AK83" s="124" t="str">
        <f>AK51</f>
        <v>2017-18</v>
      </c>
      <c r="AL83" s="124" t="str">
        <f>AL67</f>
        <v>2018-19</v>
      </c>
      <c r="AN83" s="124" t="s">
        <v>5</v>
      </c>
      <c r="AO83" s="124" t="s">
        <v>124</v>
      </c>
      <c r="AP83" s="124" t="s">
        <v>123</v>
      </c>
      <c r="AQ83" s="124" t="s">
        <v>122</v>
      </c>
      <c r="AR83" s="124" t="s">
        <v>49</v>
      </c>
      <c r="AS83" s="124" t="s">
        <v>48</v>
      </c>
      <c r="AT83" s="124" t="s">
        <v>47</v>
      </c>
      <c r="AU83" s="124" t="s">
        <v>46</v>
      </c>
      <c r="AV83" s="124" t="s">
        <v>45</v>
      </c>
      <c r="AW83" s="124" t="s">
        <v>44</v>
      </c>
      <c r="AX83" s="124" t="s">
        <v>43</v>
      </c>
      <c r="AY83" s="124" t="s">
        <v>96</v>
      </c>
      <c r="AZ83" s="126" t="s">
        <v>69</v>
      </c>
      <c r="BA83" s="126" t="s">
        <v>77</v>
      </c>
      <c r="BB83" s="126" t="s">
        <v>149</v>
      </c>
      <c r="BC83" s="126" t="str">
        <f>BC67</f>
        <v>2018-19</v>
      </c>
      <c r="BE83" s="184"/>
      <c r="BF83" s="124" t="s">
        <v>5</v>
      </c>
      <c r="BG83" s="124" t="s">
        <v>124</v>
      </c>
      <c r="BH83" s="124" t="s">
        <v>123</v>
      </c>
      <c r="BI83" s="124" t="s">
        <v>122</v>
      </c>
      <c r="BJ83" s="124" t="s">
        <v>49</v>
      </c>
      <c r="BK83" s="124" t="s">
        <v>48</v>
      </c>
      <c r="BL83" s="124" t="s">
        <v>47</v>
      </c>
      <c r="BM83" s="124" t="s">
        <v>46</v>
      </c>
      <c r="BN83" s="124" t="s">
        <v>45</v>
      </c>
      <c r="BO83" s="124" t="s">
        <v>44</v>
      </c>
      <c r="BP83" s="124" t="s">
        <v>43</v>
      </c>
      <c r="BQ83" s="124" t="s">
        <v>96</v>
      </c>
      <c r="BR83" s="126" t="s">
        <v>69</v>
      </c>
      <c r="BS83" s="126" t="s">
        <v>77</v>
      </c>
      <c r="BT83" s="126" t="s">
        <v>149</v>
      </c>
      <c r="BU83" s="126" t="str">
        <f>BU67</f>
        <v>2018-19</v>
      </c>
      <c r="BW83" s="371"/>
      <c r="BX83" s="124" t="s">
        <v>5</v>
      </c>
      <c r="BY83" s="124" t="s">
        <v>124</v>
      </c>
      <c r="BZ83" s="124" t="s">
        <v>123</v>
      </c>
      <c r="CA83" s="124" t="s">
        <v>122</v>
      </c>
      <c r="CB83" s="124" t="s">
        <v>49</v>
      </c>
      <c r="CC83" s="124" t="s">
        <v>48</v>
      </c>
      <c r="CD83" s="124" t="s">
        <v>47</v>
      </c>
      <c r="CE83" s="124" t="s">
        <v>46</v>
      </c>
      <c r="CF83" s="124" t="s">
        <v>45</v>
      </c>
      <c r="CG83" s="124" t="s">
        <v>44</v>
      </c>
      <c r="CH83" s="124" t="s">
        <v>43</v>
      </c>
      <c r="CI83" s="124" t="s">
        <v>96</v>
      </c>
      <c r="CJ83" s="124" t="s">
        <v>69</v>
      </c>
      <c r="CK83" s="124" t="s">
        <v>77</v>
      </c>
      <c r="CL83" s="124" t="s">
        <v>149</v>
      </c>
      <c r="CM83" s="124" t="str">
        <f>CM67</f>
        <v>2018-19</v>
      </c>
    </row>
    <row r="84" spans="2:91">
      <c r="B84" s="162" t="s">
        <v>72</v>
      </c>
      <c r="C84" s="131">
        <f t="shared" ref="C84:Q86" si="332">X84+BG84*$U$6+BG91*$U$8</f>
        <v>2406.8000000000002</v>
      </c>
      <c r="D84" s="131">
        <f t="shared" si="332"/>
        <v>2438.4</v>
      </c>
      <c r="E84" s="131">
        <f t="shared" si="332"/>
        <v>2617.1999999999998</v>
      </c>
      <c r="F84" s="131">
        <f t="shared" si="332"/>
        <v>2770.8</v>
      </c>
      <c r="G84" s="131">
        <f t="shared" si="332"/>
        <v>2899</v>
      </c>
      <c r="H84" s="131">
        <f t="shared" si="332"/>
        <v>3032.8</v>
      </c>
      <c r="I84" s="131">
        <f t="shared" si="332"/>
        <v>2585.6</v>
      </c>
      <c r="J84" s="131">
        <f t="shared" si="332"/>
        <v>2572.4</v>
      </c>
      <c r="K84" s="131">
        <f t="shared" si="332"/>
        <v>2452.4</v>
      </c>
      <c r="L84" s="131">
        <f t="shared" si="332"/>
        <v>2292</v>
      </c>
      <c r="M84" s="131">
        <f t="shared" si="332"/>
        <v>2527.1999999999998</v>
      </c>
      <c r="N84" s="131">
        <f t="shared" si="332"/>
        <v>2522</v>
      </c>
      <c r="O84" s="131">
        <f t="shared" si="332"/>
        <v>2432.4</v>
      </c>
      <c r="P84" s="131">
        <f t="shared" si="332"/>
        <v>2384</v>
      </c>
      <c r="Q84" s="131">
        <f t="shared" si="332"/>
        <v>2309.8000000000002</v>
      </c>
      <c r="R84" s="163"/>
      <c r="S84" s="177">
        <v>241.79048414323969</v>
      </c>
      <c r="T84" s="131"/>
      <c r="U84" s="310"/>
      <c r="V84" s="310"/>
      <c r="W84" s="162" t="s">
        <v>72</v>
      </c>
      <c r="X84" s="131">
        <v>1598</v>
      </c>
      <c r="Y84" s="131">
        <v>1672</v>
      </c>
      <c r="Z84" s="131">
        <v>1788</v>
      </c>
      <c r="AA84" s="131">
        <v>1901</v>
      </c>
      <c r="AB84" s="131">
        <v>2003</v>
      </c>
      <c r="AC84" s="131">
        <v>2067</v>
      </c>
      <c r="AD84" s="131">
        <v>1774</v>
      </c>
      <c r="AE84" s="131">
        <v>1755</v>
      </c>
      <c r="AF84" s="413">
        <v>1745</v>
      </c>
      <c r="AG84" s="131">
        <v>1609</v>
      </c>
      <c r="AH84" s="131">
        <v>1807</v>
      </c>
      <c r="AI84" s="131">
        <v>1811</v>
      </c>
      <c r="AJ84" s="131">
        <v>1755</v>
      </c>
      <c r="AK84" s="131">
        <v>1719</v>
      </c>
      <c r="AL84" s="131">
        <v>1711</v>
      </c>
      <c r="AN84" s="162" t="s">
        <v>130</v>
      </c>
      <c r="AO84" s="131">
        <v>4</v>
      </c>
      <c r="AP84" s="131">
        <v>0</v>
      </c>
      <c r="AQ84" s="131">
        <v>0</v>
      </c>
      <c r="AR84" s="131">
        <v>0</v>
      </c>
      <c r="AS84" s="131">
        <v>0</v>
      </c>
      <c r="AT84" s="131">
        <v>0</v>
      </c>
      <c r="AU84" s="131">
        <v>0</v>
      </c>
      <c r="AV84" s="131">
        <v>0</v>
      </c>
      <c r="AW84" s="131">
        <v>0</v>
      </c>
      <c r="AX84" s="131">
        <v>0</v>
      </c>
      <c r="AY84" s="131">
        <v>0</v>
      </c>
      <c r="AZ84" s="130">
        <v>0</v>
      </c>
      <c r="BA84" s="130">
        <v>0</v>
      </c>
      <c r="BB84" s="130">
        <v>0</v>
      </c>
      <c r="BC84" s="130">
        <v>0</v>
      </c>
      <c r="BE84" s="502" t="s">
        <v>99</v>
      </c>
      <c r="BF84" s="162" t="s">
        <v>72</v>
      </c>
      <c r="BG84" s="131">
        <v>831</v>
      </c>
      <c r="BH84" s="132">
        <v>803</v>
      </c>
      <c r="BI84" s="132">
        <v>889</v>
      </c>
      <c r="BJ84" s="131">
        <v>941</v>
      </c>
      <c r="BK84" s="132">
        <v>960</v>
      </c>
      <c r="BL84" s="132">
        <v>1026</v>
      </c>
      <c r="BM84" s="132">
        <v>832</v>
      </c>
      <c r="BN84" s="130">
        <v>833</v>
      </c>
      <c r="BO84" s="130">
        <v>753</v>
      </c>
      <c r="BP84" s="130">
        <v>750</v>
      </c>
      <c r="BQ84" s="130">
        <v>789</v>
      </c>
      <c r="BR84" s="130">
        <v>815</v>
      </c>
      <c r="BS84" s="130">
        <v>773</v>
      </c>
      <c r="BT84" s="130">
        <v>770</v>
      </c>
      <c r="BU84" s="130">
        <v>706</v>
      </c>
      <c r="BW84" s="515" t="s">
        <v>51</v>
      </c>
      <c r="BX84" s="164" t="s">
        <v>72</v>
      </c>
      <c r="BY84" s="130">
        <v>216</v>
      </c>
      <c r="BZ84" s="154">
        <v>182</v>
      </c>
      <c r="CA84" s="154">
        <v>207</v>
      </c>
      <c r="CB84" s="130">
        <v>195</v>
      </c>
      <c r="CC84" s="154">
        <v>212</v>
      </c>
      <c r="CD84" s="154">
        <v>189</v>
      </c>
      <c r="CE84" s="154">
        <v>163</v>
      </c>
      <c r="CF84" s="130">
        <v>173</v>
      </c>
      <c r="CG84" s="130">
        <v>139</v>
      </c>
      <c r="CH84" s="130">
        <v>111</v>
      </c>
      <c r="CI84" s="131">
        <v>120</v>
      </c>
      <c r="CJ84" s="131">
        <v>90</v>
      </c>
      <c r="CK84" s="131">
        <v>88</v>
      </c>
      <c r="CL84" s="130">
        <v>79</v>
      </c>
      <c r="CM84" s="130">
        <v>53</v>
      </c>
    </row>
    <row r="85" spans="2:91">
      <c r="B85" s="162" t="s">
        <v>73</v>
      </c>
      <c r="C85" s="131">
        <f t="shared" si="332"/>
        <v>2248.1999999999998</v>
      </c>
      <c r="D85" s="131">
        <f t="shared" si="332"/>
        <v>2150.1999999999998</v>
      </c>
      <c r="E85" s="131">
        <f t="shared" si="332"/>
        <v>2493.1999999999998</v>
      </c>
      <c r="F85" s="131">
        <f t="shared" si="332"/>
        <v>2407.6</v>
      </c>
      <c r="G85" s="131">
        <f t="shared" si="332"/>
        <v>2525</v>
      </c>
      <c r="H85" s="131">
        <f t="shared" si="332"/>
        <v>2789.2</v>
      </c>
      <c r="I85" s="131">
        <f t="shared" si="332"/>
        <v>2565.6</v>
      </c>
      <c r="J85" s="131">
        <f t="shared" si="332"/>
        <v>2648.4</v>
      </c>
      <c r="K85" s="131">
        <f t="shared" si="332"/>
        <v>2445.6</v>
      </c>
      <c r="L85" s="131">
        <f t="shared" si="332"/>
        <v>2392.6</v>
      </c>
      <c r="M85" s="131">
        <f t="shared" si="332"/>
        <v>2464.4</v>
      </c>
      <c r="N85" s="131">
        <f t="shared" si="332"/>
        <v>2547</v>
      </c>
      <c r="O85" s="131">
        <f t="shared" si="332"/>
        <v>2549.6</v>
      </c>
      <c r="P85" s="131">
        <f t="shared" si="332"/>
        <v>2506.8000000000002</v>
      </c>
      <c r="Q85" s="131">
        <f t="shared" si="332"/>
        <v>2345</v>
      </c>
      <c r="R85" s="163"/>
      <c r="S85" s="177">
        <v>187.68649510405498</v>
      </c>
      <c r="T85" s="131"/>
      <c r="U85" s="310"/>
      <c r="V85" s="310"/>
      <c r="W85" s="162" t="s">
        <v>73</v>
      </c>
      <c r="X85" s="131">
        <v>1530</v>
      </c>
      <c r="Y85" s="131">
        <v>1480</v>
      </c>
      <c r="Z85" s="131">
        <v>1705</v>
      </c>
      <c r="AA85" s="131">
        <v>1653</v>
      </c>
      <c r="AB85" s="131">
        <v>1740</v>
      </c>
      <c r="AC85" s="131">
        <v>1915</v>
      </c>
      <c r="AD85" s="131">
        <v>1750</v>
      </c>
      <c r="AE85" s="131">
        <v>1805</v>
      </c>
      <c r="AF85" s="413">
        <v>1676</v>
      </c>
      <c r="AG85" s="131">
        <v>1657</v>
      </c>
      <c r="AH85" s="131">
        <v>1702</v>
      </c>
      <c r="AI85" s="131">
        <v>1814</v>
      </c>
      <c r="AJ85" s="131">
        <v>1823</v>
      </c>
      <c r="AK85" s="131">
        <v>1814</v>
      </c>
      <c r="AL85" s="131">
        <v>1693</v>
      </c>
      <c r="AN85" s="129" t="s">
        <v>150</v>
      </c>
      <c r="AO85" s="131">
        <v>0</v>
      </c>
      <c r="AP85" s="132">
        <v>0</v>
      </c>
      <c r="AQ85" s="132">
        <v>0</v>
      </c>
      <c r="AR85" s="131">
        <v>0</v>
      </c>
      <c r="AS85" s="132">
        <v>0</v>
      </c>
      <c r="AT85" s="132">
        <v>0</v>
      </c>
      <c r="AU85" s="132">
        <v>0</v>
      </c>
      <c r="AV85" s="132">
        <v>0</v>
      </c>
      <c r="AW85" s="131">
        <v>0</v>
      </c>
      <c r="AX85" s="132">
        <v>0</v>
      </c>
      <c r="AY85" s="131">
        <v>0</v>
      </c>
      <c r="AZ85" s="131">
        <v>119</v>
      </c>
      <c r="BA85" s="131">
        <v>98</v>
      </c>
      <c r="BB85" s="131">
        <v>148</v>
      </c>
      <c r="BC85" s="131">
        <v>112</v>
      </c>
      <c r="BE85" s="500"/>
      <c r="BF85" s="162" t="s">
        <v>73</v>
      </c>
      <c r="BG85" s="131">
        <v>669</v>
      </c>
      <c r="BH85" s="132">
        <v>619</v>
      </c>
      <c r="BI85" s="132">
        <v>764</v>
      </c>
      <c r="BJ85" s="131">
        <v>747</v>
      </c>
      <c r="BK85" s="132">
        <v>795</v>
      </c>
      <c r="BL85" s="132">
        <v>834</v>
      </c>
      <c r="BM85" s="132">
        <v>797</v>
      </c>
      <c r="BN85" s="131">
        <v>778</v>
      </c>
      <c r="BO85" s="131">
        <v>742</v>
      </c>
      <c r="BP85" s="131">
        <v>732</v>
      </c>
      <c r="BQ85" s="131">
        <v>753</v>
      </c>
      <c r="BR85" s="131">
        <v>780</v>
      </c>
      <c r="BS85" s="131">
        <v>777</v>
      </c>
      <c r="BT85" s="131">
        <v>746</v>
      </c>
      <c r="BU85" s="131">
        <v>720</v>
      </c>
      <c r="BW85" s="516"/>
      <c r="BX85" s="162" t="s">
        <v>73</v>
      </c>
      <c r="BY85" s="131">
        <v>263</v>
      </c>
      <c r="BZ85" s="132">
        <v>262</v>
      </c>
      <c r="CA85" s="132">
        <v>264</v>
      </c>
      <c r="CB85" s="131">
        <v>262</v>
      </c>
      <c r="CC85" s="132">
        <v>251</v>
      </c>
      <c r="CD85" s="132">
        <v>290</v>
      </c>
      <c r="CE85" s="132">
        <v>222</v>
      </c>
      <c r="CF85" s="131">
        <v>261</v>
      </c>
      <c r="CG85" s="131">
        <v>206</v>
      </c>
      <c r="CH85" s="131">
        <v>177</v>
      </c>
      <c r="CI85" s="131">
        <v>208</v>
      </c>
      <c r="CJ85" s="131">
        <v>147</v>
      </c>
      <c r="CK85" s="131">
        <v>139</v>
      </c>
      <c r="CL85" s="131">
        <v>128</v>
      </c>
      <c r="CM85" s="131">
        <v>114</v>
      </c>
    </row>
    <row r="86" spans="2:91">
      <c r="B86" s="162" t="s">
        <v>74</v>
      </c>
      <c r="C86" s="131">
        <f t="shared" si="332"/>
        <v>2397.4</v>
      </c>
      <c r="D86" s="131">
        <f t="shared" si="332"/>
        <v>2380.4</v>
      </c>
      <c r="E86" s="131">
        <f t="shared" si="332"/>
        <v>2594.1999999999998</v>
      </c>
      <c r="F86" s="131">
        <f t="shared" si="332"/>
        <v>2658.6</v>
      </c>
      <c r="G86" s="131">
        <f t="shared" si="332"/>
        <v>2851.6</v>
      </c>
      <c r="H86" s="131">
        <f t="shared" si="332"/>
        <v>3016</v>
      </c>
      <c r="I86" s="131">
        <f t="shared" si="332"/>
        <v>2877.4</v>
      </c>
      <c r="J86" s="131">
        <f t="shared" si="332"/>
        <v>3314.2</v>
      </c>
      <c r="K86" s="131">
        <f t="shared" si="332"/>
        <v>3156</v>
      </c>
      <c r="L86" s="131">
        <f t="shared" si="332"/>
        <v>3035.4</v>
      </c>
      <c r="M86" s="131">
        <f t="shared" si="332"/>
        <v>2982.2</v>
      </c>
      <c r="N86" s="131">
        <f t="shared" si="332"/>
        <v>3131</v>
      </c>
      <c r="O86" s="131">
        <f t="shared" si="332"/>
        <v>3269.8</v>
      </c>
      <c r="P86" s="131">
        <f t="shared" si="332"/>
        <v>3221.8</v>
      </c>
      <c r="Q86" s="131">
        <f t="shared" si="332"/>
        <v>3257</v>
      </c>
      <c r="R86" s="163"/>
      <c r="S86" s="177">
        <v>310.44500246509631</v>
      </c>
      <c r="T86" s="131"/>
      <c r="U86" s="310"/>
      <c r="V86" s="310"/>
      <c r="W86" s="162" t="s">
        <v>74</v>
      </c>
      <c r="X86" s="131">
        <v>1646</v>
      </c>
      <c r="Y86" s="131">
        <v>1636</v>
      </c>
      <c r="Z86" s="131">
        <v>1748</v>
      </c>
      <c r="AA86" s="131">
        <v>1803</v>
      </c>
      <c r="AB86" s="131">
        <v>1921</v>
      </c>
      <c r="AC86" s="131">
        <v>2015</v>
      </c>
      <c r="AD86" s="131">
        <v>1942</v>
      </c>
      <c r="AE86" s="131">
        <v>2196</v>
      </c>
      <c r="AF86" s="413">
        <v>2075</v>
      </c>
      <c r="AG86" s="131">
        <v>2014</v>
      </c>
      <c r="AH86" s="131">
        <v>2021</v>
      </c>
      <c r="AI86" s="131">
        <v>2128</v>
      </c>
      <c r="AJ86" s="131">
        <v>2249</v>
      </c>
      <c r="AK86" s="131">
        <v>2251</v>
      </c>
      <c r="AL86" s="131">
        <v>2286</v>
      </c>
      <c r="AN86" s="162" t="s">
        <v>71</v>
      </c>
      <c r="AO86" s="131">
        <v>1623</v>
      </c>
      <c r="AP86" s="131">
        <v>1715</v>
      </c>
      <c r="AQ86" s="131">
        <v>1698</v>
      </c>
      <c r="AR86" s="131">
        <v>1693</v>
      </c>
      <c r="AS86" s="131">
        <v>1878</v>
      </c>
      <c r="AT86" s="131">
        <v>1873</v>
      </c>
      <c r="AU86" s="131">
        <v>2028</v>
      </c>
      <c r="AV86" s="131">
        <v>2146</v>
      </c>
      <c r="AW86" s="131">
        <v>2314</v>
      </c>
      <c r="AX86" s="131">
        <v>2321</v>
      </c>
      <c r="AY86" s="131">
        <v>2229</v>
      </c>
      <c r="AZ86" s="131">
        <v>2320</v>
      </c>
      <c r="BA86" s="131">
        <v>2326</v>
      </c>
      <c r="BB86" s="131">
        <v>2442</v>
      </c>
      <c r="BC86" s="131">
        <v>2448</v>
      </c>
      <c r="BE86" s="500"/>
      <c r="BF86" s="162" t="s">
        <v>74</v>
      </c>
      <c r="BG86" s="131">
        <v>628</v>
      </c>
      <c r="BH86" s="132">
        <v>618</v>
      </c>
      <c r="BI86" s="132">
        <v>689</v>
      </c>
      <c r="BJ86" s="131">
        <v>712</v>
      </c>
      <c r="BK86" s="132">
        <v>787</v>
      </c>
      <c r="BL86" s="132">
        <v>815</v>
      </c>
      <c r="BM86" s="132">
        <v>773</v>
      </c>
      <c r="BN86" s="131">
        <v>949</v>
      </c>
      <c r="BO86" s="131">
        <v>875</v>
      </c>
      <c r="BP86" s="131">
        <v>883</v>
      </c>
      <c r="BQ86" s="131">
        <v>849</v>
      </c>
      <c r="BR86" s="131">
        <v>905</v>
      </c>
      <c r="BS86" s="131">
        <v>951</v>
      </c>
      <c r="BT86" s="131">
        <v>951</v>
      </c>
      <c r="BU86" s="131">
        <v>925</v>
      </c>
      <c r="BW86" s="516"/>
      <c r="BX86" s="162" t="s">
        <v>74</v>
      </c>
      <c r="BY86" s="131">
        <v>385</v>
      </c>
      <c r="BZ86" s="132">
        <v>367</v>
      </c>
      <c r="CA86" s="132">
        <v>425</v>
      </c>
      <c r="CB86" s="131">
        <v>402</v>
      </c>
      <c r="CC86" s="132">
        <v>440</v>
      </c>
      <c r="CD86" s="132">
        <v>463</v>
      </c>
      <c r="CE86" s="132">
        <v>399</v>
      </c>
      <c r="CF86" s="131">
        <v>451</v>
      </c>
      <c r="CG86" s="131">
        <v>487</v>
      </c>
      <c r="CH86" s="131">
        <v>380</v>
      </c>
      <c r="CI86" s="131">
        <v>359</v>
      </c>
      <c r="CJ86" s="131">
        <v>356</v>
      </c>
      <c r="CK86" s="131">
        <v>340</v>
      </c>
      <c r="CL86" s="131">
        <v>285</v>
      </c>
      <c r="CM86" s="131">
        <v>291</v>
      </c>
    </row>
    <row r="87" spans="2:91">
      <c r="B87" s="162" t="s">
        <v>10</v>
      </c>
      <c r="C87" s="131">
        <f t="shared" ref="C87:Q87" si="333">X87+BG90*$U$6+BG97*$U$8</f>
        <v>2446.8000000000002</v>
      </c>
      <c r="D87" s="131">
        <f t="shared" si="333"/>
        <v>2589.8000000000002</v>
      </c>
      <c r="E87" s="131">
        <f t="shared" si="333"/>
        <v>2573</v>
      </c>
      <c r="F87" s="131">
        <f t="shared" si="333"/>
        <v>2573.4</v>
      </c>
      <c r="G87" s="131">
        <f t="shared" si="333"/>
        <v>2882.6</v>
      </c>
      <c r="H87" s="131">
        <f t="shared" si="333"/>
        <v>2856.4</v>
      </c>
      <c r="I87" s="131">
        <f t="shared" si="333"/>
        <v>3113.2</v>
      </c>
      <c r="J87" s="131">
        <f t="shared" si="333"/>
        <v>3341.6</v>
      </c>
      <c r="K87" s="131">
        <f t="shared" si="333"/>
        <v>3623.6</v>
      </c>
      <c r="L87" s="131">
        <f t="shared" si="333"/>
        <v>3633.8</v>
      </c>
      <c r="M87" s="131">
        <f t="shared" si="333"/>
        <v>3497</v>
      </c>
      <c r="N87" s="131">
        <f t="shared" si="333"/>
        <v>3725.6</v>
      </c>
      <c r="O87" s="131">
        <f t="shared" si="333"/>
        <v>3667.8</v>
      </c>
      <c r="P87" s="131">
        <f t="shared" si="333"/>
        <v>3806.1</v>
      </c>
      <c r="Q87" s="131">
        <f t="shared" si="333"/>
        <v>3785.8</v>
      </c>
      <c r="R87" s="131"/>
      <c r="S87" s="177">
        <v>443.94243921181294</v>
      </c>
      <c r="T87" s="131"/>
      <c r="U87" s="310"/>
      <c r="V87" s="310"/>
      <c r="W87" s="162" t="s">
        <v>10</v>
      </c>
      <c r="X87" s="131">
        <v>1627</v>
      </c>
      <c r="Y87" s="131">
        <v>1715</v>
      </c>
      <c r="Z87" s="131">
        <v>1698</v>
      </c>
      <c r="AA87" s="131">
        <v>1693</v>
      </c>
      <c r="AB87" s="131">
        <v>1878</v>
      </c>
      <c r="AC87" s="131">
        <v>1873</v>
      </c>
      <c r="AD87" s="131">
        <v>2028</v>
      </c>
      <c r="AE87" s="131">
        <v>2146</v>
      </c>
      <c r="AF87" s="413">
        <f>AW84+AW86+$U$11*AW85</f>
        <v>2314</v>
      </c>
      <c r="AG87" s="131">
        <f t="shared" ref="AG87" si="334">AX84+AX86+$U$11*AX85</f>
        <v>2321</v>
      </c>
      <c r="AH87" s="131">
        <v>2229</v>
      </c>
      <c r="AI87" s="131">
        <v>2379.5</v>
      </c>
      <c r="AJ87" s="131">
        <f t="shared" ref="AJ87:AL87" si="335">BA84+BA86+$U$11*BA85</f>
        <v>2375</v>
      </c>
      <c r="AK87" s="131">
        <f t="shared" si="335"/>
        <v>2516</v>
      </c>
      <c r="AL87" s="131">
        <f t="shared" si="335"/>
        <v>2504</v>
      </c>
      <c r="AN87" s="162" t="s">
        <v>131</v>
      </c>
      <c r="AO87" s="131">
        <v>537</v>
      </c>
      <c r="AP87" s="131">
        <v>506</v>
      </c>
      <c r="AQ87" s="131">
        <v>496</v>
      </c>
      <c r="AR87" s="131">
        <v>527</v>
      </c>
      <c r="AS87" s="131">
        <v>559</v>
      </c>
      <c r="AT87" s="131">
        <v>648</v>
      </c>
      <c r="AU87" s="131">
        <v>624</v>
      </c>
      <c r="AV87" s="131">
        <v>608</v>
      </c>
      <c r="AW87" s="131">
        <v>574</v>
      </c>
      <c r="AX87" s="131">
        <v>644</v>
      </c>
      <c r="AY87" s="131">
        <v>582</v>
      </c>
      <c r="AZ87" s="131">
        <v>609</v>
      </c>
      <c r="BA87" s="131">
        <v>713</v>
      </c>
      <c r="BB87" s="131">
        <v>627</v>
      </c>
      <c r="BC87" s="131">
        <v>712</v>
      </c>
      <c r="BE87" s="500"/>
      <c r="BF87" s="162" t="s">
        <v>36</v>
      </c>
      <c r="BG87" s="131">
        <v>1</v>
      </c>
      <c r="BH87" s="132">
        <v>0</v>
      </c>
      <c r="BI87" s="132">
        <v>0</v>
      </c>
      <c r="BJ87" s="131">
        <v>0</v>
      </c>
      <c r="BK87" s="132">
        <v>0</v>
      </c>
      <c r="BL87" s="132">
        <v>0</v>
      </c>
      <c r="BM87" s="132">
        <v>0</v>
      </c>
      <c r="BN87" s="132">
        <v>0</v>
      </c>
      <c r="BO87" s="131">
        <v>0</v>
      </c>
      <c r="BP87" s="131">
        <v>0</v>
      </c>
      <c r="BQ87" s="132">
        <v>0</v>
      </c>
      <c r="BR87" s="132">
        <v>0</v>
      </c>
      <c r="BS87" s="132">
        <v>0</v>
      </c>
      <c r="BT87" s="132">
        <v>0</v>
      </c>
      <c r="BU87" s="132">
        <v>0</v>
      </c>
      <c r="BW87" s="516"/>
      <c r="BX87" s="162" t="s">
        <v>36</v>
      </c>
      <c r="BY87" s="131">
        <v>4</v>
      </c>
      <c r="BZ87" s="132">
        <v>0</v>
      </c>
      <c r="CA87" s="132">
        <v>0</v>
      </c>
      <c r="CB87" s="131">
        <v>0</v>
      </c>
      <c r="CC87" s="132">
        <v>0</v>
      </c>
      <c r="CD87" s="132">
        <v>0</v>
      </c>
      <c r="CE87" s="132">
        <v>0</v>
      </c>
      <c r="CF87" s="132">
        <v>0</v>
      </c>
      <c r="CG87" s="131">
        <v>0</v>
      </c>
      <c r="CH87" s="131">
        <v>0</v>
      </c>
      <c r="CI87" s="132">
        <v>0</v>
      </c>
      <c r="CJ87" s="132">
        <v>0</v>
      </c>
      <c r="CK87" s="132">
        <v>0</v>
      </c>
      <c r="CL87" s="132">
        <v>0</v>
      </c>
      <c r="CM87" s="132">
        <v>0</v>
      </c>
    </row>
    <row r="88" spans="2:91">
      <c r="B88" s="162" t="s">
        <v>11</v>
      </c>
      <c r="C88" s="131">
        <f t="shared" ref="C88:C89" si="336">X88</f>
        <v>546</v>
      </c>
      <c r="D88" s="131">
        <f t="shared" ref="D88:D89" si="337">Y88</f>
        <v>523</v>
      </c>
      <c r="E88" s="131">
        <f t="shared" ref="E88:E89" si="338">Z88</f>
        <v>506</v>
      </c>
      <c r="F88" s="131">
        <f>AA88</f>
        <v>530</v>
      </c>
      <c r="G88" s="131">
        <f t="shared" ref="G88:G89" si="339">AB88</f>
        <v>577</v>
      </c>
      <c r="H88" s="131">
        <f t="shared" ref="H88:H89" si="340">AC88</f>
        <v>655</v>
      </c>
      <c r="I88" s="131">
        <f t="shared" ref="I88:I89" si="341">AD88</f>
        <v>630</v>
      </c>
      <c r="J88" s="131">
        <f t="shared" ref="J88:J89" si="342">AE88</f>
        <v>609</v>
      </c>
      <c r="K88" s="131">
        <f t="shared" ref="K88:K89" si="343">AF88</f>
        <v>576</v>
      </c>
      <c r="L88" s="131">
        <f t="shared" ref="L88:Q92" si="344">AG88</f>
        <v>647</v>
      </c>
      <c r="M88" s="131">
        <f t="shared" si="344"/>
        <v>585</v>
      </c>
      <c r="N88" s="131">
        <f t="shared" si="344"/>
        <v>611</v>
      </c>
      <c r="O88" s="131">
        <f t="shared" si="344"/>
        <v>714</v>
      </c>
      <c r="P88" s="131">
        <f t="shared" si="344"/>
        <v>635</v>
      </c>
      <c r="Q88" s="131">
        <f t="shared" si="344"/>
        <v>716</v>
      </c>
      <c r="R88" s="131"/>
      <c r="S88" s="177">
        <v>53.604415241035255</v>
      </c>
      <c r="T88" s="131"/>
      <c r="U88" s="310"/>
      <c r="V88" s="310"/>
      <c r="W88" s="162" t="s">
        <v>11</v>
      </c>
      <c r="X88" s="131">
        <v>546</v>
      </c>
      <c r="Y88" s="131">
        <v>523</v>
      </c>
      <c r="Z88" s="131">
        <v>506</v>
      </c>
      <c r="AA88" s="131">
        <v>530</v>
      </c>
      <c r="AB88" s="131">
        <v>577</v>
      </c>
      <c r="AC88" s="131">
        <v>655</v>
      </c>
      <c r="AD88" s="131">
        <v>630</v>
      </c>
      <c r="AE88" s="131">
        <v>609</v>
      </c>
      <c r="AF88" s="413">
        <f>AW87+AW88</f>
        <v>576</v>
      </c>
      <c r="AG88" s="131">
        <f>AX87+AX88</f>
        <v>647</v>
      </c>
      <c r="AH88" s="131">
        <v>585</v>
      </c>
      <c r="AI88" s="131">
        <v>611</v>
      </c>
      <c r="AJ88" s="131">
        <f t="shared" ref="AJ88:AL88" si="345">BA87+BA88</f>
        <v>714</v>
      </c>
      <c r="AK88" s="131">
        <f t="shared" si="345"/>
        <v>635</v>
      </c>
      <c r="AL88" s="131">
        <f t="shared" si="345"/>
        <v>716</v>
      </c>
      <c r="AN88" s="162" t="s">
        <v>132</v>
      </c>
      <c r="AO88" s="131">
        <v>9</v>
      </c>
      <c r="AP88" s="131">
        <v>17</v>
      </c>
      <c r="AQ88" s="131">
        <v>10</v>
      </c>
      <c r="AR88" s="131">
        <v>3</v>
      </c>
      <c r="AS88" s="131">
        <v>18</v>
      </c>
      <c r="AT88" s="131">
        <v>7</v>
      </c>
      <c r="AU88" s="131">
        <v>6</v>
      </c>
      <c r="AV88" s="131">
        <v>1</v>
      </c>
      <c r="AW88" s="131">
        <v>2</v>
      </c>
      <c r="AX88" s="131">
        <v>3</v>
      </c>
      <c r="AY88" s="131">
        <v>3</v>
      </c>
      <c r="AZ88" s="131">
        <v>2</v>
      </c>
      <c r="BA88" s="131">
        <v>1</v>
      </c>
      <c r="BB88" s="131">
        <v>8</v>
      </c>
      <c r="BC88" s="131">
        <v>4</v>
      </c>
      <c r="BE88" s="500"/>
      <c r="BF88" s="129" t="s">
        <v>150</v>
      </c>
      <c r="BG88" s="131">
        <v>0</v>
      </c>
      <c r="BH88" s="132">
        <v>0</v>
      </c>
      <c r="BI88" s="132">
        <v>0</v>
      </c>
      <c r="BJ88" s="131">
        <v>0</v>
      </c>
      <c r="BK88" s="132">
        <v>0</v>
      </c>
      <c r="BL88" s="132">
        <v>0</v>
      </c>
      <c r="BM88" s="132">
        <v>0</v>
      </c>
      <c r="BN88" s="132">
        <v>0</v>
      </c>
      <c r="BO88" s="131">
        <v>0</v>
      </c>
      <c r="BP88" s="132">
        <v>0</v>
      </c>
      <c r="BQ88" s="131">
        <v>0</v>
      </c>
      <c r="BR88" s="132">
        <v>54</v>
      </c>
      <c r="BS88" s="132">
        <v>45</v>
      </c>
      <c r="BT88" s="132">
        <v>73</v>
      </c>
      <c r="BU88" s="132">
        <v>41</v>
      </c>
      <c r="BW88" s="516"/>
      <c r="BX88" s="129" t="s">
        <v>150</v>
      </c>
      <c r="BY88" s="131">
        <v>0</v>
      </c>
      <c r="BZ88" s="132">
        <v>0</v>
      </c>
      <c r="CA88" s="132">
        <v>0</v>
      </c>
      <c r="CB88" s="131">
        <v>0</v>
      </c>
      <c r="CC88" s="132">
        <v>0</v>
      </c>
      <c r="CD88" s="132">
        <v>0</v>
      </c>
      <c r="CE88" s="132">
        <v>0</v>
      </c>
      <c r="CF88" s="132">
        <v>0</v>
      </c>
      <c r="CG88" s="131">
        <v>0</v>
      </c>
      <c r="CH88" s="132">
        <v>0</v>
      </c>
      <c r="CI88" s="131">
        <v>0</v>
      </c>
      <c r="CJ88" s="132">
        <v>42</v>
      </c>
      <c r="CK88" s="132">
        <v>32</v>
      </c>
      <c r="CL88" s="132">
        <v>44</v>
      </c>
      <c r="CM88" s="132">
        <v>39</v>
      </c>
    </row>
    <row r="89" spans="2:91">
      <c r="B89" s="162" t="s">
        <v>12</v>
      </c>
      <c r="C89" s="131">
        <f t="shared" si="336"/>
        <v>37</v>
      </c>
      <c r="D89" s="131">
        <f t="shared" si="337"/>
        <v>50</v>
      </c>
      <c r="E89" s="131">
        <f t="shared" si="338"/>
        <v>54</v>
      </c>
      <c r="F89" s="131">
        <f t="shared" ref="F89" si="346">AA89</f>
        <v>69</v>
      </c>
      <c r="G89" s="131">
        <f t="shared" si="339"/>
        <v>75</v>
      </c>
      <c r="H89" s="131">
        <f t="shared" si="340"/>
        <v>57</v>
      </c>
      <c r="I89" s="131">
        <f t="shared" si="341"/>
        <v>79</v>
      </c>
      <c r="J89" s="131">
        <f t="shared" si="342"/>
        <v>83</v>
      </c>
      <c r="K89" s="131">
        <f t="shared" si="343"/>
        <v>86</v>
      </c>
      <c r="L89" s="131">
        <f t="shared" si="344"/>
        <v>114</v>
      </c>
      <c r="M89" s="131">
        <f t="shared" si="344"/>
        <v>122</v>
      </c>
      <c r="N89" s="131">
        <f t="shared" si="344"/>
        <v>127</v>
      </c>
      <c r="O89" s="131">
        <f t="shared" si="344"/>
        <v>145</v>
      </c>
      <c r="P89" s="131">
        <f t="shared" si="344"/>
        <v>151</v>
      </c>
      <c r="Q89" s="131">
        <f t="shared" si="344"/>
        <v>126</v>
      </c>
      <c r="R89" s="131"/>
      <c r="S89" s="177">
        <v>22.061530117177078</v>
      </c>
      <c r="T89" s="131"/>
      <c r="U89" s="310"/>
      <c r="V89" s="310"/>
      <c r="W89" s="162" t="s">
        <v>12</v>
      </c>
      <c r="X89" s="131">
        <v>37</v>
      </c>
      <c r="Y89" s="131">
        <v>50</v>
      </c>
      <c r="Z89" s="131">
        <v>54</v>
      </c>
      <c r="AA89" s="131">
        <v>69</v>
      </c>
      <c r="AB89" s="131">
        <v>75</v>
      </c>
      <c r="AC89" s="131">
        <v>57</v>
      </c>
      <c r="AD89" s="131">
        <v>79</v>
      </c>
      <c r="AE89" s="131">
        <v>83</v>
      </c>
      <c r="AF89" s="413">
        <f>SUM(AW89:AW91)</f>
        <v>86</v>
      </c>
      <c r="AG89" s="131">
        <f>SUM(AX89:AX91)</f>
        <v>114</v>
      </c>
      <c r="AH89" s="131">
        <v>122</v>
      </c>
      <c r="AI89" s="131">
        <v>127</v>
      </c>
      <c r="AJ89" s="131">
        <f t="shared" ref="AJ89:AL89" si="347">SUM(BA89:BA91)</f>
        <v>145</v>
      </c>
      <c r="AK89" s="131">
        <f t="shared" si="347"/>
        <v>151</v>
      </c>
      <c r="AL89" s="131">
        <f t="shared" si="347"/>
        <v>126</v>
      </c>
      <c r="AN89" s="162" t="s">
        <v>133</v>
      </c>
      <c r="AO89" s="131">
        <v>0</v>
      </c>
      <c r="AP89" s="131">
        <v>0</v>
      </c>
      <c r="AQ89" s="131">
        <v>0</v>
      </c>
      <c r="AR89" s="131">
        <v>0</v>
      </c>
      <c r="AS89" s="131">
        <v>0</v>
      </c>
      <c r="AT89" s="131">
        <v>0</v>
      </c>
      <c r="AU89" s="131">
        <v>0</v>
      </c>
      <c r="AV89" s="131">
        <v>0</v>
      </c>
      <c r="AW89" s="131">
        <v>0</v>
      </c>
      <c r="AX89" s="131">
        <v>0</v>
      </c>
      <c r="AY89" s="131">
        <v>0</v>
      </c>
      <c r="AZ89" s="131">
        <v>0</v>
      </c>
      <c r="BA89" s="131">
        <v>0</v>
      </c>
      <c r="BB89" s="131">
        <v>0</v>
      </c>
      <c r="BC89" s="131">
        <v>0</v>
      </c>
      <c r="BE89" s="500"/>
      <c r="BF89" s="162" t="s">
        <v>71</v>
      </c>
      <c r="BG89" s="131">
        <v>600</v>
      </c>
      <c r="BH89" s="132">
        <v>591</v>
      </c>
      <c r="BI89" s="132">
        <v>635</v>
      </c>
      <c r="BJ89" s="131">
        <v>633</v>
      </c>
      <c r="BK89" s="132">
        <v>732</v>
      </c>
      <c r="BL89" s="132">
        <v>658</v>
      </c>
      <c r="BM89" s="132">
        <v>759</v>
      </c>
      <c r="BN89" s="132">
        <v>807</v>
      </c>
      <c r="BO89" s="131">
        <v>902</v>
      </c>
      <c r="BP89" s="131">
        <v>901</v>
      </c>
      <c r="BQ89" s="132">
        <v>860</v>
      </c>
      <c r="BR89" s="132">
        <v>910</v>
      </c>
      <c r="BS89" s="132">
        <v>896</v>
      </c>
      <c r="BT89" s="132">
        <v>948</v>
      </c>
      <c r="BU89" s="132">
        <v>963</v>
      </c>
      <c r="BW89" s="516"/>
      <c r="BX89" s="162" t="s">
        <v>71</v>
      </c>
      <c r="BY89" s="131">
        <v>713</v>
      </c>
      <c r="BZ89" s="132">
        <v>764</v>
      </c>
      <c r="CA89" s="132">
        <v>687</v>
      </c>
      <c r="CB89" s="131">
        <v>691</v>
      </c>
      <c r="CC89" s="132">
        <v>754</v>
      </c>
      <c r="CD89" s="132">
        <v>767</v>
      </c>
      <c r="CE89" s="132">
        <v>762</v>
      </c>
      <c r="CF89" s="132">
        <v>860</v>
      </c>
      <c r="CG89" s="131">
        <v>886</v>
      </c>
      <c r="CH89" s="131">
        <v>874</v>
      </c>
      <c r="CI89" s="132">
        <v>850</v>
      </c>
      <c r="CJ89" s="132">
        <v>871</v>
      </c>
      <c r="CK89" s="132">
        <v>789</v>
      </c>
      <c r="CL89" s="132">
        <v>740</v>
      </c>
      <c r="CM89" s="132">
        <v>724</v>
      </c>
    </row>
    <row r="90" spans="2:91">
      <c r="B90" s="162" t="s">
        <v>152</v>
      </c>
      <c r="C90" s="170"/>
      <c r="D90" s="170"/>
      <c r="E90" s="170"/>
      <c r="F90" s="170">
        <f t="shared" ref="F90:F92" si="348">AA90</f>
        <v>20082056.25</v>
      </c>
      <c r="G90" s="170">
        <f t="shared" ref="G90:G92" si="349">AB90</f>
        <v>21215712.510000002</v>
      </c>
      <c r="H90" s="170">
        <f t="shared" ref="H90:H92" si="350">AC90</f>
        <v>22883113.969999999</v>
      </c>
      <c r="I90" s="170">
        <f t="shared" ref="I90:I92" si="351">AD90</f>
        <v>24085480</v>
      </c>
      <c r="J90" s="170">
        <f t="shared" ref="J90:J92" si="352">AE90</f>
        <v>23159718</v>
      </c>
      <c r="K90" s="170">
        <f t="shared" ref="K90:K92" si="353">AF90</f>
        <v>24113659.810000002</v>
      </c>
      <c r="L90" s="170">
        <f t="shared" ref="L90:Q90" si="354">AG90</f>
        <v>21227021.160000004</v>
      </c>
      <c r="M90" s="170">
        <f t="shared" si="354"/>
        <v>19312236.77</v>
      </c>
      <c r="N90" s="170">
        <f t="shared" si="354"/>
        <v>18800634.850000001</v>
      </c>
      <c r="O90" s="170">
        <f t="shared" si="354"/>
        <v>21211566.390000001</v>
      </c>
      <c r="P90" s="444">
        <f t="shared" si="354"/>
        <v>22701904.719999999</v>
      </c>
      <c r="Q90" s="418">
        <f t="shared" si="354"/>
        <v>0</v>
      </c>
      <c r="R90" s="170"/>
      <c r="S90" s="177">
        <v>1488531.9371117868</v>
      </c>
      <c r="T90" s="131"/>
      <c r="U90" s="310"/>
      <c r="V90" s="310"/>
      <c r="W90" s="162" t="s">
        <v>152</v>
      </c>
      <c r="X90" s="170"/>
      <c r="Y90" s="170"/>
      <c r="Z90" s="170"/>
      <c r="AA90" s="170">
        <v>20082056.25</v>
      </c>
      <c r="AB90" s="170">
        <v>21215712.510000002</v>
      </c>
      <c r="AC90" s="170">
        <v>22883113.969999999</v>
      </c>
      <c r="AD90" s="170">
        <v>24085480</v>
      </c>
      <c r="AE90" s="170">
        <v>23159718</v>
      </c>
      <c r="AF90" s="414">
        <v>24113659.810000002</v>
      </c>
      <c r="AG90" s="170">
        <v>21227021.160000004</v>
      </c>
      <c r="AH90" s="170">
        <v>19312236.77</v>
      </c>
      <c r="AI90" s="170">
        <v>18800634.850000001</v>
      </c>
      <c r="AJ90" s="170">
        <v>21211566.390000001</v>
      </c>
      <c r="AK90" s="170">
        <v>22701904.719999999</v>
      </c>
      <c r="AL90" s="170"/>
      <c r="AN90" s="162" t="s">
        <v>153</v>
      </c>
      <c r="AO90" s="131">
        <v>0</v>
      </c>
      <c r="AP90" s="131">
        <v>0</v>
      </c>
      <c r="AQ90" s="131">
        <v>0</v>
      </c>
      <c r="AR90" s="131">
        <v>0</v>
      </c>
      <c r="AS90" s="131">
        <v>0</v>
      </c>
      <c r="AT90" s="131">
        <v>0</v>
      </c>
      <c r="AU90" s="131">
        <v>0</v>
      </c>
      <c r="AV90" s="131">
        <v>0</v>
      </c>
      <c r="AW90" s="131">
        <v>0</v>
      </c>
      <c r="AX90" s="131">
        <v>0</v>
      </c>
      <c r="AY90" s="131">
        <v>0</v>
      </c>
      <c r="AZ90" s="131">
        <v>0</v>
      </c>
      <c r="BA90" s="131">
        <v>0</v>
      </c>
      <c r="BB90" s="131">
        <v>0</v>
      </c>
      <c r="BC90" s="131">
        <v>0</v>
      </c>
      <c r="BE90" s="501"/>
      <c r="BF90" s="166" t="s">
        <v>53</v>
      </c>
      <c r="BG90" s="167">
        <f>BG87+BG89+$U$11*BG88</f>
        <v>601</v>
      </c>
      <c r="BH90" s="168">
        <f t="shared" ref="BH90" si="355">BH87+BH89+$U$11*BH88</f>
        <v>591</v>
      </c>
      <c r="BI90" s="168">
        <f t="shared" ref="BI90" si="356">BI87+BI89+$U$11*BI88</f>
        <v>635</v>
      </c>
      <c r="BJ90" s="167">
        <f t="shared" ref="BJ90" si="357">BJ87+BJ89+$U$11*BJ88</f>
        <v>633</v>
      </c>
      <c r="BK90" s="168">
        <f t="shared" ref="BK90" si="358">BK87+BK89+$U$11*BK88</f>
        <v>732</v>
      </c>
      <c r="BL90" s="168">
        <f t="shared" ref="BL90" si="359">BL87+BL89+$U$11*BL88</f>
        <v>658</v>
      </c>
      <c r="BM90" s="168">
        <f t="shared" ref="BM90" si="360">BM87+BM89+$U$11*BM88</f>
        <v>759</v>
      </c>
      <c r="BN90" s="169">
        <f t="shared" ref="BN90" si="361">BN87+BN89+$U$11*BN88</f>
        <v>807</v>
      </c>
      <c r="BO90" s="169">
        <f t="shared" ref="BO90" si="362">BO87+BO89+$U$11*BO88</f>
        <v>902</v>
      </c>
      <c r="BP90" s="169">
        <f t="shared" ref="BP90" si="363">BP87+BP89+$U$11*BP88</f>
        <v>901</v>
      </c>
      <c r="BQ90" s="168">
        <v>860</v>
      </c>
      <c r="BR90" s="382">
        <v>937</v>
      </c>
      <c r="BS90" s="382">
        <f t="shared" ref="BS90:BT90" si="364">BS87+BS89+$U$11*BS88</f>
        <v>918.5</v>
      </c>
      <c r="BT90" s="382">
        <f t="shared" si="364"/>
        <v>984.5</v>
      </c>
      <c r="BU90" s="382">
        <f t="shared" ref="BU90" si="365">BU87+BU89+$U$11*BU88</f>
        <v>983.5</v>
      </c>
      <c r="BW90" s="517"/>
      <c r="BX90" s="124" t="s">
        <v>53</v>
      </c>
      <c r="BY90" s="169">
        <f t="shared" ref="BY90" si="366">BY87+BY89+$U$11*BY88</f>
        <v>717</v>
      </c>
      <c r="BZ90" s="169">
        <f t="shared" ref="BZ90" si="367">BZ87+BZ89+$U$11*BZ88</f>
        <v>764</v>
      </c>
      <c r="CA90" s="169">
        <f t="shared" ref="CA90" si="368">CA87+CA89+$U$11*CA88</f>
        <v>687</v>
      </c>
      <c r="CB90" s="169">
        <f t="shared" ref="CB90" si="369">CB87+CB89+$U$11*CB88</f>
        <v>691</v>
      </c>
      <c r="CC90" s="169">
        <f t="shared" ref="CC90" si="370">CC87+CC89+$U$11*CC88</f>
        <v>754</v>
      </c>
      <c r="CD90" s="169">
        <f t="shared" ref="CD90" si="371">CD87+CD89+$U$11*CD88</f>
        <v>767</v>
      </c>
      <c r="CE90" s="169">
        <f t="shared" ref="CE90" si="372">CE87+CE89+$U$11*CE88</f>
        <v>762</v>
      </c>
      <c r="CF90" s="169">
        <f t="shared" ref="CF90" si="373">CF87+CF89+$U$11*CF88</f>
        <v>860</v>
      </c>
      <c r="CG90" s="169">
        <f t="shared" ref="CG90" si="374">CG87+CG89+$U$11*CG88</f>
        <v>886</v>
      </c>
      <c r="CH90" s="169">
        <v>874</v>
      </c>
      <c r="CI90" s="169">
        <v>850</v>
      </c>
      <c r="CJ90" s="169">
        <v>892</v>
      </c>
      <c r="CK90" s="169">
        <f t="shared" ref="CK90:CL90" si="375">CK87+CK89+$U$11*CK88</f>
        <v>805</v>
      </c>
      <c r="CL90" s="382">
        <f t="shared" si="375"/>
        <v>762</v>
      </c>
      <c r="CM90" s="382">
        <f t="shared" ref="CM90" si="376">CM87+CM89+$U$11*CM88</f>
        <v>743.5</v>
      </c>
    </row>
    <row r="91" spans="2:91" ht="18" customHeight="1">
      <c r="B91" s="162" t="s">
        <v>16</v>
      </c>
      <c r="C91" s="173">
        <f t="shared" ref="C91:C92" si="377">X91</f>
        <v>18.351486805051643</v>
      </c>
      <c r="D91" s="173">
        <f t="shared" ref="D91:D92" si="378">Y91</f>
        <v>19.248251944466269</v>
      </c>
      <c r="E91" s="173">
        <f t="shared" ref="E91:E92" si="379">Z91</f>
        <v>18.541031222019203</v>
      </c>
      <c r="F91" s="173">
        <f t="shared" si="348"/>
        <v>17.808118314066625</v>
      </c>
      <c r="G91" s="173">
        <f t="shared" si="349"/>
        <v>19.098952506864638</v>
      </c>
      <c r="H91" s="173">
        <f t="shared" si="350"/>
        <v>18.005460278397294</v>
      </c>
      <c r="I91" s="173">
        <f t="shared" si="351"/>
        <v>18.605618382987053</v>
      </c>
      <c r="J91" s="173">
        <f t="shared" si="352"/>
        <v>19.254637951196461</v>
      </c>
      <c r="K91" s="173">
        <f t="shared" si="353"/>
        <v>21.447704613635452</v>
      </c>
      <c r="L91" s="173">
        <f t="shared" ref="L91:Q92" si="380">AG91</f>
        <v>22.413643255144709</v>
      </c>
      <c r="M91" s="173">
        <f t="shared" si="380"/>
        <v>21.736798478716661</v>
      </c>
      <c r="N91" s="173">
        <f t="shared" si="380"/>
        <v>23.119075301760851</v>
      </c>
      <c r="O91" s="173">
        <f t="shared" si="380"/>
        <v>23.29207775140733</v>
      </c>
      <c r="P91" s="173">
        <f t="shared" si="380"/>
        <v>24.288371314751291</v>
      </c>
      <c r="Q91" s="173">
        <f t="shared" si="380"/>
        <v>24.159390226253073</v>
      </c>
      <c r="R91" s="173"/>
      <c r="S91" s="352">
        <v>1.4984035618691831</v>
      </c>
      <c r="T91" s="131"/>
      <c r="U91" s="310"/>
      <c r="V91" s="310"/>
      <c r="W91" s="162" t="s">
        <v>16</v>
      </c>
      <c r="X91" s="173">
        <v>18.351486805051643</v>
      </c>
      <c r="Y91" s="173">
        <v>19.248251944466269</v>
      </c>
      <c r="Z91" s="173">
        <v>18.541031222019203</v>
      </c>
      <c r="AA91" s="173">
        <v>17.808118314066625</v>
      </c>
      <c r="AB91" s="173">
        <v>19.098952506864638</v>
      </c>
      <c r="AC91" s="173">
        <v>18.005460278397294</v>
      </c>
      <c r="AD91" s="173">
        <v>18.605618382987053</v>
      </c>
      <c r="AE91" s="173">
        <v>19.254637951196461</v>
      </c>
      <c r="AF91" s="415">
        <f>(AW84+AW86+$U$11*AW85)/CY9*100</f>
        <v>21.447704613635452</v>
      </c>
      <c r="AG91" s="173">
        <f>(AX84+AX86+$U$11*AX85)/CZ9*100</f>
        <v>22.413643255144709</v>
      </c>
      <c r="AH91" s="173">
        <v>21.736798478716661</v>
      </c>
      <c r="AI91" s="173">
        <v>23.119075301760851</v>
      </c>
      <c r="AJ91" s="173">
        <f>(BA84+BA86+$U$11*BA85)/DC9*100</f>
        <v>23.29207775140733</v>
      </c>
      <c r="AK91" s="173">
        <f>(BB84+BB86+$U$11*BB85)/DD9*100</f>
        <v>24.288371314751291</v>
      </c>
      <c r="AL91" s="173">
        <f>(BC84+BC86+$U$11*BC85)/DE9*100</f>
        <v>24.159390226253073</v>
      </c>
      <c r="AM91" s="262"/>
      <c r="AN91" s="171" t="s">
        <v>134</v>
      </c>
      <c r="AO91" s="172">
        <v>37</v>
      </c>
      <c r="AP91" s="172">
        <v>50</v>
      </c>
      <c r="AQ91" s="172">
        <v>54</v>
      </c>
      <c r="AR91" s="172">
        <v>69</v>
      </c>
      <c r="AS91" s="172">
        <v>75</v>
      </c>
      <c r="AT91" s="172">
        <v>57</v>
      </c>
      <c r="AU91" s="172">
        <v>79</v>
      </c>
      <c r="AV91" s="172">
        <v>83</v>
      </c>
      <c r="AW91" s="172">
        <v>86</v>
      </c>
      <c r="AX91" s="172">
        <v>114</v>
      </c>
      <c r="AY91" s="172">
        <v>122</v>
      </c>
      <c r="AZ91" s="172">
        <v>127</v>
      </c>
      <c r="BA91" s="172">
        <v>145</v>
      </c>
      <c r="BB91" s="172">
        <v>151</v>
      </c>
      <c r="BC91" s="172">
        <v>126</v>
      </c>
      <c r="BE91" s="502" t="s">
        <v>100</v>
      </c>
      <c r="BF91" s="162" t="s">
        <v>72</v>
      </c>
      <c r="BG91" s="131">
        <v>144</v>
      </c>
      <c r="BH91" s="132">
        <v>124</v>
      </c>
      <c r="BI91" s="132">
        <v>118</v>
      </c>
      <c r="BJ91" s="131">
        <v>117</v>
      </c>
      <c r="BK91" s="132">
        <v>128</v>
      </c>
      <c r="BL91" s="132">
        <v>145</v>
      </c>
      <c r="BM91" s="132">
        <v>146</v>
      </c>
      <c r="BN91" s="130">
        <v>151</v>
      </c>
      <c r="BO91" s="130">
        <v>105</v>
      </c>
      <c r="BP91" s="130">
        <v>83</v>
      </c>
      <c r="BQ91" s="130">
        <v>89</v>
      </c>
      <c r="BR91" s="130">
        <v>59</v>
      </c>
      <c r="BS91" s="130">
        <v>59</v>
      </c>
      <c r="BT91" s="131">
        <v>49</v>
      </c>
      <c r="BU91" s="131">
        <v>34</v>
      </c>
      <c r="BW91" s="518" t="s">
        <v>52</v>
      </c>
      <c r="BX91" s="162" t="s">
        <v>72</v>
      </c>
      <c r="BY91" s="131">
        <v>903</v>
      </c>
      <c r="BZ91" s="132">
        <v>869</v>
      </c>
      <c r="CA91" s="132">
        <v>918</v>
      </c>
      <c r="CB91" s="131">
        <v>980</v>
      </c>
      <c r="CC91" s="132">
        <v>1004</v>
      </c>
      <c r="CD91" s="132">
        <v>1127</v>
      </c>
      <c r="CE91" s="132">
        <v>961</v>
      </c>
      <c r="CF91" s="131">
        <v>962</v>
      </c>
      <c r="CG91" s="131">
        <v>824</v>
      </c>
      <c r="CH91" s="131">
        <v>805</v>
      </c>
      <c r="CI91" s="131">
        <v>847</v>
      </c>
      <c r="CJ91" s="131">
        <v>843</v>
      </c>
      <c r="CK91" s="131">
        <v>803</v>
      </c>
      <c r="CL91" s="131">
        <v>789</v>
      </c>
      <c r="CM91" s="131">
        <v>721</v>
      </c>
    </row>
    <row r="92" spans="2:91">
      <c r="B92" s="171" t="s">
        <v>17</v>
      </c>
      <c r="C92" s="174">
        <f t="shared" si="377"/>
        <v>0.42847025495750707</v>
      </c>
      <c r="D92" s="174">
        <f t="shared" si="378"/>
        <v>0.46201657458563539</v>
      </c>
      <c r="E92" s="174">
        <f t="shared" si="379"/>
        <v>0.42702702702702705</v>
      </c>
      <c r="F92" s="174">
        <f t="shared" si="348"/>
        <v>0.47233468286099867</v>
      </c>
      <c r="G92" s="174">
        <f t="shared" si="349"/>
        <v>0.47974683544303798</v>
      </c>
      <c r="H92" s="174">
        <f t="shared" si="350"/>
        <v>0.45144005358338912</v>
      </c>
      <c r="I92" s="174">
        <f t="shared" si="351"/>
        <v>0.52076677316293929</v>
      </c>
      <c r="J92" s="174">
        <f t="shared" si="352"/>
        <v>0.51895043731778423</v>
      </c>
      <c r="K92" s="174">
        <f t="shared" si="353"/>
        <v>0.52601456815816861</v>
      </c>
      <c r="L92" s="174">
        <f t="shared" si="380"/>
        <v>0.5430634347601857</v>
      </c>
      <c r="M92" s="174">
        <f t="shared" si="344"/>
        <v>0.52188883423512056</v>
      </c>
      <c r="N92" s="174">
        <f t="shared" si="344"/>
        <v>0.50097276264591439</v>
      </c>
      <c r="O92" s="174">
        <f t="shared" si="344"/>
        <v>0.49595815501664287</v>
      </c>
      <c r="P92" s="174">
        <f t="shared" si="344"/>
        <v>0.54710500490677139</v>
      </c>
      <c r="Q92" s="174">
        <f t="shared" si="344"/>
        <v>0.57490535424553812</v>
      </c>
      <c r="R92" s="175"/>
      <c r="S92" s="353">
        <v>4.0013866672790996</v>
      </c>
      <c r="T92" s="176"/>
      <c r="U92" s="310"/>
      <c r="V92" s="310"/>
      <c r="W92" s="171" t="s">
        <v>17</v>
      </c>
      <c r="X92" s="174">
        <v>0.42847025495750707</v>
      </c>
      <c r="Y92" s="174">
        <v>0.46201657458563539</v>
      </c>
      <c r="Z92" s="174">
        <v>0.42702702702702705</v>
      </c>
      <c r="AA92" s="174">
        <v>0.47233468286099867</v>
      </c>
      <c r="AB92" s="174">
        <v>0.47974683544303798</v>
      </c>
      <c r="AC92" s="174">
        <v>0.45144005358338912</v>
      </c>
      <c r="AD92" s="174">
        <v>0.52076677316293929</v>
      </c>
      <c r="AE92" s="174">
        <v>0.51895043731778423</v>
      </c>
      <c r="AF92" s="416">
        <v>0.52601456815816861</v>
      </c>
      <c r="AG92" s="174">
        <v>0.5430634347601857</v>
      </c>
      <c r="AH92" s="174">
        <v>0.52188883423512056</v>
      </c>
      <c r="AI92" s="174">
        <v>0.50097276264591439</v>
      </c>
      <c r="AJ92" s="174">
        <v>0.49595815501664287</v>
      </c>
      <c r="AK92" s="174">
        <v>0.54710500490677139</v>
      </c>
      <c r="AL92" s="174">
        <v>0.57490535424553812</v>
      </c>
      <c r="BE92" s="500"/>
      <c r="BF92" s="162" t="s">
        <v>73</v>
      </c>
      <c r="BG92" s="131">
        <v>183</v>
      </c>
      <c r="BH92" s="132">
        <v>175</v>
      </c>
      <c r="BI92" s="132">
        <v>177</v>
      </c>
      <c r="BJ92" s="131">
        <v>157</v>
      </c>
      <c r="BK92" s="132">
        <v>149</v>
      </c>
      <c r="BL92" s="132">
        <v>207</v>
      </c>
      <c r="BM92" s="132">
        <v>178</v>
      </c>
      <c r="BN92" s="131">
        <v>221</v>
      </c>
      <c r="BO92" s="131">
        <v>176</v>
      </c>
      <c r="BP92" s="131">
        <v>150</v>
      </c>
      <c r="BQ92" s="131">
        <v>160</v>
      </c>
      <c r="BR92" s="131">
        <v>109</v>
      </c>
      <c r="BS92" s="131">
        <v>105</v>
      </c>
      <c r="BT92" s="131">
        <v>96</v>
      </c>
      <c r="BU92" s="131">
        <v>76</v>
      </c>
      <c r="BW92" s="519"/>
      <c r="BX92" s="162" t="s">
        <v>73</v>
      </c>
      <c r="BY92" s="131">
        <v>772</v>
      </c>
      <c r="BZ92" s="132">
        <v>707</v>
      </c>
      <c r="CA92" s="132">
        <v>854</v>
      </c>
      <c r="CB92" s="131">
        <v>799</v>
      </c>
      <c r="CC92" s="132">
        <v>842</v>
      </c>
      <c r="CD92" s="132">
        <v>958</v>
      </c>
      <c r="CE92" s="132">
        <v>931</v>
      </c>
      <c r="CF92" s="131">
        <v>959</v>
      </c>
      <c r="CG92" s="131">
        <v>888</v>
      </c>
      <c r="CH92" s="131">
        <v>855</v>
      </c>
      <c r="CI92" s="131">
        <v>865</v>
      </c>
      <c r="CJ92" s="131">
        <v>851</v>
      </c>
      <c r="CK92" s="131">
        <v>848</v>
      </c>
      <c r="CL92" s="131">
        <v>810</v>
      </c>
      <c r="CM92" s="131">
        <v>758</v>
      </c>
    </row>
    <row r="93" spans="2:91">
      <c r="G93" s="310"/>
      <c r="H93" s="310"/>
      <c r="I93" s="310"/>
      <c r="J93" s="310"/>
      <c r="K93" s="310"/>
      <c r="L93" s="310"/>
      <c r="M93" s="310"/>
      <c r="N93" s="310"/>
      <c r="O93" s="310"/>
      <c r="P93" s="310"/>
      <c r="Q93" s="310"/>
      <c r="R93" s="262"/>
      <c r="S93" s="93"/>
      <c r="T93" s="310"/>
      <c r="U93" s="310"/>
      <c r="V93" s="310"/>
      <c r="AF93" s="240"/>
      <c r="AK93" s="262"/>
      <c r="AL93" s="262"/>
      <c r="BE93" s="500"/>
      <c r="BF93" s="162" t="s">
        <v>74</v>
      </c>
      <c r="BG93" s="131">
        <v>249</v>
      </c>
      <c r="BH93" s="132">
        <v>250</v>
      </c>
      <c r="BI93" s="132">
        <v>295</v>
      </c>
      <c r="BJ93" s="131">
        <v>286</v>
      </c>
      <c r="BK93" s="132">
        <v>301</v>
      </c>
      <c r="BL93" s="132">
        <v>349</v>
      </c>
      <c r="BM93" s="132">
        <v>317</v>
      </c>
      <c r="BN93" s="131">
        <v>359</v>
      </c>
      <c r="BO93" s="131">
        <v>381</v>
      </c>
      <c r="BP93" s="131">
        <v>315</v>
      </c>
      <c r="BQ93" s="131">
        <v>282</v>
      </c>
      <c r="BR93" s="131">
        <v>279</v>
      </c>
      <c r="BS93" s="131">
        <v>260</v>
      </c>
      <c r="BT93" s="131">
        <v>210</v>
      </c>
      <c r="BU93" s="131">
        <v>231</v>
      </c>
      <c r="BW93" s="519"/>
      <c r="BX93" s="162" t="s">
        <v>74</v>
      </c>
      <c r="BY93" s="131">
        <v>741</v>
      </c>
      <c r="BZ93" s="132">
        <v>751</v>
      </c>
      <c r="CA93" s="132">
        <v>854</v>
      </c>
      <c r="CB93" s="131">
        <v>882</v>
      </c>
      <c r="CC93" s="132">
        <v>949</v>
      </c>
      <c r="CD93" s="132">
        <v>1050</v>
      </c>
      <c r="CE93" s="132">
        <v>1008</v>
      </c>
      <c r="CF93" s="131">
        <v>1216</v>
      </c>
      <c r="CG93" s="131">
        <v>1150</v>
      </c>
      <c r="CH93" s="131">
        <v>1133</v>
      </c>
      <c r="CI93" s="131">
        <v>1054</v>
      </c>
      <c r="CJ93" s="131">
        <v>1107</v>
      </c>
      <c r="CK93" s="131">
        <v>1131</v>
      </c>
      <c r="CL93" s="131">
        <v>1086</v>
      </c>
      <c r="CM93" s="131">
        <v>1096</v>
      </c>
    </row>
    <row r="94" spans="2:91" ht="18" customHeight="1">
      <c r="G94" s="310"/>
      <c r="H94" s="310"/>
      <c r="I94" s="310"/>
      <c r="J94" s="310"/>
      <c r="K94" s="310"/>
      <c r="L94" s="310"/>
      <c r="M94" s="310"/>
      <c r="N94" s="310"/>
      <c r="O94" s="310"/>
      <c r="P94" s="310"/>
      <c r="Q94" s="310"/>
      <c r="R94" s="262"/>
      <c r="S94" s="93"/>
      <c r="T94" s="310"/>
      <c r="U94" s="310"/>
      <c r="V94" s="310"/>
      <c r="AF94" s="240"/>
      <c r="AK94" s="262"/>
      <c r="AL94" s="262"/>
      <c r="BE94" s="500"/>
      <c r="BF94" s="162" t="s">
        <v>36</v>
      </c>
      <c r="BG94" s="131">
        <v>3</v>
      </c>
      <c r="BH94" s="132">
        <v>0</v>
      </c>
      <c r="BI94" s="132">
        <v>0</v>
      </c>
      <c r="BJ94" s="131">
        <v>0</v>
      </c>
      <c r="BK94" s="132">
        <v>0</v>
      </c>
      <c r="BL94" s="132">
        <v>0</v>
      </c>
      <c r="BM94" s="132">
        <v>0</v>
      </c>
      <c r="BN94" s="132">
        <v>0</v>
      </c>
      <c r="BO94" s="131">
        <v>0</v>
      </c>
      <c r="BP94" s="131">
        <v>0</v>
      </c>
      <c r="BQ94" s="132">
        <v>0</v>
      </c>
      <c r="BR94" s="132">
        <v>0</v>
      </c>
      <c r="BS94" s="132">
        <v>0</v>
      </c>
      <c r="BT94" s="132">
        <v>0</v>
      </c>
      <c r="BU94" s="132">
        <v>0</v>
      </c>
      <c r="BW94" s="519"/>
      <c r="BX94" s="162" t="s">
        <v>36</v>
      </c>
      <c r="BY94" s="131">
        <v>3</v>
      </c>
      <c r="BZ94" s="132">
        <v>0</v>
      </c>
      <c r="CA94" s="132">
        <v>0</v>
      </c>
      <c r="CB94" s="131">
        <v>0</v>
      </c>
      <c r="CC94" s="132">
        <v>0</v>
      </c>
      <c r="CD94" s="132">
        <v>0</v>
      </c>
      <c r="CE94" s="132">
        <v>0</v>
      </c>
      <c r="CF94" s="132">
        <v>0</v>
      </c>
      <c r="CG94" s="131">
        <v>0</v>
      </c>
      <c r="CH94" s="131">
        <v>0</v>
      </c>
      <c r="CI94" s="132">
        <v>0</v>
      </c>
      <c r="CJ94" s="132">
        <v>0</v>
      </c>
      <c r="CK94" s="132">
        <v>0</v>
      </c>
      <c r="CL94" s="132">
        <v>0</v>
      </c>
      <c r="CM94" s="132">
        <v>0</v>
      </c>
    </row>
    <row r="95" spans="2:91">
      <c r="G95" s="310"/>
      <c r="H95" s="310"/>
      <c r="I95" s="310"/>
      <c r="J95" s="310"/>
      <c r="K95" s="310"/>
      <c r="L95" s="310"/>
      <c r="M95" s="310"/>
      <c r="N95" s="310"/>
      <c r="O95" s="310"/>
      <c r="P95" s="310"/>
      <c r="Q95" s="310"/>
      <c r="R95" s="262"/>
      <c r="S95" s="93"/>
      <c r="T95" s="310"/>
      <c r="U95" s="310"/>
      <c r="V95" s="310"/>
      <c r="AF95" s="240"/>
      <c r="AK95" s="262"/>
      <c r="AL95" s="262"/>
      <c r="BE95" s="500"/>
      <c r="BF95" s="129" t="s">
        <v>150</v>
      </c>
      <c r="BG95" s="131">
        <v>0</v>
      </c>
      <c r="BH95" s="132">
        <v>0</v>
      </c>
      <c r="BI95" s="132">
        <v>0</v>
      </c>
      <c r="BJ95" s="131">
        <v>0</v>
      </c>
      <c r="BK95" s="132">
        <v>0</v>
      </c>
      <c r="BL95" s="132">
        <v>0</v>
      </c>
      <c r="BM95" s="132">
        <v>0</v>
      </c>
      <c r="BN95" s="132">
        <v>0</v>
      </c>
      <c r="BO95" s="131">
        <v>0</v>
      </c>
      <c r="BP95" s="132">
        <v>0</v>
      </c>
      <c r="BQ95" s="131">
        <v>0</v>
      </c>
      <c r="BR95" s="132">
        <v>39</v>
      </c>
      <c r="BS95" s="132">
        <v>30</v>
      </c>
      <c r="BT95" s="132">
        <v>35</v>
      </c>
      <c r="BU95" s="132">
        <v>38</v>
      </c>
      <c r="BW95" s="519"/>
      <c r="BX95" s="129" t="s">
        <v>150</v>
      </c>
      <c r="BY95" s="131">
        <v>0</v>
      </c>
      <c r="BZ95" s="132">
        <v>0</v>
      </c>
      <c r="CA95" s="132">
        <v>0</v>
      </c>
      <c r="CB95" s="131">
        <v>0</v>
      </c>
      <c r="CC95" s="132">
        <v>0</v>
      </c>
      <c r="CD95" s="132">
        <v>0</v>
      </c>
      <c r="CE95" s="132">
        <v>0</v>
      </c>
      <c r="CF95" s="132">
        <v>0</v>
      </c>
      <c r="CG95" s="131">
        <v>0</v>
      </c>
      <c r="CH95" s="132">
        <v>0</v>
      </c>
      <c r="CI95" s="131">
        <v>0</v>
      </c>
      <c r="CJ95" s="132">
        <v>90</v>
      </c>
      <c r="CK95" s="132">
        <v>73</v>
      </c>
      <c r="CL95" s="132">
        <v>99</v>
      </c>
      <c r="CM95" s="132">
        <v>78</v>
      </c>
    </row>
    <row r="96" spans="2:91">
      <c r="G96" s="310"/>
      <c r="H96" s="310"/>
      <c r="I96" s="310"/>
      <c r="J96" s="310"/>
      <c r="K96" s="310"/>
      <c r="L96" s="310"/>
      <c r="M96" s="310"/>
      <c r="N96" s="310"/>
      <c r="O96" s="310"/>
      <c r="P96" s="310"/>
      <c r="Q96" s="310"/>
      <c r="R96" s="262"/>
      <c r="S96" s="93"/>
      <c r="T96" s="310"/>
      <c r="U96" s="310"/>
      <c r="V96" s="310"/>
      <c r="AF96" s="240"/>
      <c r="AK96" s="262"/>
      <c r="AL96" s="262"/>
      <c r="AN96" s="262"/>
      <c r="AO96" s="262"/>
      <c r="AP96" s="262"/>
      <c r="AQ96" s="262"/>
      <c r="AR96" s="262"/>
      <c r="AS96" s="262"/>
      <c r="AT96" s="262"/>
      <c r="AU96" s="262"/>
      <c r="AV96" s="262"/>
      <c r="AW96" s="262"/>
      <c r="AX96" s="262"/>
      <c r="AY96" s="262"/>
      <c r="AZ96" s="262"/>
      <c r="BA96" s="262"/>
      <c r="BB96" s="262"/>
      <c r="BC96" s="262"/>
      <c r="BE96" s="500"/>
      <c r="BF96" s="162" t="s">
        <v>71</v>
      </c>
      <c r="BG96" s="131">
        <v>336</v>
      </c>
      <c r="BH96" s="132">
        <v>402</v>
      </c>
      <c r="BI96" s="132">
        <v>367</v>
      </c>
      <c r="BJ96" s="131">
        <v>374</v>
      </c>
      <c r="BK96" s="132">
        <v>419</v>
      </c>
      <c r="BL96" s="132">
        <v>457</v>
      </c>
      <c r="BM96" s="132">
        <v>478</v>
      </c>
      <c r="BN96" s="132">
        <v>550</v>
      </c>
      <c r="BO96" s="131">
        <v>588</v>
      </c>
      <c r="BP96" s="131">
        <v>592</v>
      </c>
      <c r="BQ96" s="132">
        <v>580</v>
      </c>
      <c r="BR96" s="132">
        <v>577</v>
      </c>
      <c r="BS96" s="132">
        <v>543</v>
      </c>
      <c r="BT96" s="132">
        <v>485</v>
      </c>
      <c r="BU96" s="132">
        <v>476</v>
      </c>
      <c r="BW96" s="519"/>
      <c r="BX96" s="162" t="s">
        <v>71</v>
      </c>
      <c r="BY96" s="131">
        <v>559</v>
      </c>
      <c r="BZ96" s="132">
        <v>631</v>
      </c>
      <c r="CA96" s="132">
        <v>682</v>
      </c>
      <c r="CB96" s="131">
        <v>690</v>
      </c>
      <c r="CC96" s="132">
        <v>816</v>
      </c>
      <c r="CD96" s="132">
        <v>805</v>
      </c>
      <c r="CE96" s="132">
        <v>953</v>
      </c>
      <c r="CF96" s="132">
        <v>1047</v>
      </c>
      <c r="CG96" s="131">
        <v>1192</v>
      </c>
      <c r="CH96" s="131">
        <v>1211</v>
      </c>
      <c r="CI96" s="132">
        <v>1170</v>
      </c>
      <c r="CJ96" s="132">
        <v>1193</v>
      </c>
      <c r="CK96" s="132">
        <v>1193</v>
      </c>
      <c r="CL96" s="132">
        <v>1178</v>
      </c>
      <c r="CM96" s="132">
        <v>1191</v>
      </c>
    </row>
    <row r="97" spans="2:92">
      <c r="G97" s="310"/>
      <c r="H97" s="310"/>
      <c r="I97" s="310"/>
      <c r="J97" s="310"/>
      <c r="K97" s="310"/>
      <c r="L97" s="310"/>
      <c r="M97" s="310"/>
      <c r="N97" s="310"/>
      <c r="O97" s="310"/>
      <c r="P97" s="310"/>
      <c r="Q97" s="310"/>
      <c r="R97" s="262"/>
      <c r="S97" s="93"/>
      <c r="T97" s="310"/>
      <c r="U97" s="310"/>
      <c r="V97" s="310"/>
      <c r="AF97" s="240"/>
      <c r="AK97" s="262"/>
      <c r="AL97" s="262"/>
      <c r="AN97" s="262"/>
      <c r="AO97" s="262"/>
      <c r="AP97" s="262"/>
      <c r="AQ97" s="262"/>
      <c r="AR97" s="262"/>
      <c r="AS97" s="262"/>
      <c r="AT97" s="262"/>
      <c r="AU97" s="262"/>
      <c r="AV97" s="262"/>
      <c r="AW97" s="262"/>
      <c r="AX97" s="262"/>
      <c r="AY97" s="262"/>
      <c r="AZ97" s="262"/>
      <c r="BA97" s="262"/>
      <c r="BB97" s="262"/>
      <c r="BC97" s="262"/>
      <c r="BE97" s="501"/>
      <c r="BF97" s="178" t="s">
        <v>53</v>
      </c>
      <c r="BG97" s="167">
        <f>BG94+BG96+$U$11*BG95</f>
        <v>339</v>
      </c>
      <c r="BH97" s="168">
        <f t="shared" ref="BH97" si="381">BH94+BH96+$U$11*BH95</f>
        <v>402</v>
      </c>
      <c r="BI97" s="168">
        <f t="shared" ref="BI97" si="382">BI94+BI96+$U$11*BI95</f>
        <v>367</v>
      </c>
      <c r="BJ97" s="167">
        <f t="shared" ref="BJ97" si="383">BJ94+BJ96+$U$11*BJ95</f>
        <v>374</v>
      </c>
      <c r="BK97" s="168">
        <f t="shared" ref="BK97" si="384">BK94+BK96+$U$11*BK95</f>
        <v>419</v>
      </c>
      <c r="BL97" s="168">
        <f t="shared" ref="BL97" si="385">BL94+BL96+$U$11*BL95</f>
        <v>457</v>
      </c>
      <c r="BM97" s="168">
        <f t="shared" ref="BM97" si="386">BM94+BM96+$U$11*BM95</f>
        <v>478</v>
      </c>
      <c r="BN97" s="169">
        <f t="shared" ref="BN97" si="387">BN94+BN96+$U$11*BN95</f>
        <v>550</v>
      </c>
      <c r="BO97" s="169">
        <f t="shared" ref="BO97" si="388">BO94+BO96+$U$11*BO95</f>
        <v>588</v>
      </c>
      <c r="BP97" s="169">
        <f t="shared" ref="BP97" si="389">BP94+BP96+$U$11*BP95</f>
        <v>592</v>
      </c>
      <c r="BQ97" s="168">
        <v>580</v>
      </c>
      <c r="BR97" s="382">
        <v>596.5</v>
      </c>
      <c r="BS97" s="382">
        <f t="shared" ref="BS97:BT97" si="390">BS94+BS96+$U$11*BS95</f>
        <v>558</v>
      </c>
      <c r="BT97" s="382">
        <f t="shared" si="390"/>
        <v>502.5</v>
      </c>
      <c r="BU97" s="382">
        <f t="shared" ref="BU97" si="391">BU94+BU96+$U$11*BU95</f>
        <v>495</v>
      </c>
      <c r="BW97" s="520"/>
      <c r="BX97" s="124" t="s">
        <v>53</v>
      </c>
      <c r="BY97" s="169">
        <f t="shared" ref="BY97" si="392">BY94+BY96+$U$11*BY95</f>
        <v>562</v>
      </c>
      <c r="BZ97" s="169">
        <f t="shared" ref="BZ97" si="393">BZ94+BZ96+$U$11*BZ95</f>
        <v>631</v>
      </c>
      <c r="CA97" s="169">
        <f t="shared" ref="CA97" si="394">CA94+CA96+$U$11*CA95</f>
        <v>682</v>
      </c>
      <c r="CB97" s="169">
        <f t="shared" ref="CB97" si="395">CB94+CB96+$U$11*CB95</f>
        <v>690</v>
      </c>
      <c r="CC97" s="169">
        <f t="shared" ref="CC97" si="396">CC94+CC96+$U$11*CC95</f>
        <v>816</v>
      </c>
      <c r="CD97" s="169">
        <f t="shared" ref="CD97" si="397">CD94+CD96+$U$11*CD95</f>
        <v>805</v>
      </c>
      <c r="CE97" s="169">
        <f t="shared" ref="CE97" si="398">CE94+CE96+$U$11*CE95</f>
        <v>953</v>
      </c>
      <c r="CF97" s="169">
        <f t="shared" ref="CF97" si="399">CF94+CF96+$U$11*CF95</f>
        <v>1047</v>
      </c>
      <c r="CG97" s="169">
        <f t="shared" ref="CG97" si="400">CG94+CG96+$U$11*CG95</f>
        <v>1192</v>
      </c>
      <c r="CH97" s="169">
        <v>1211</v>
      </c>
      <c r="CI97" s="169">
        <v>1170</v>
      </c>
      <c r="CJ97" s="169">
        <v>1238</v>
      </c>
      <c r="CK97" s="169">
        <f t="shared" ref="CK97:CL97" si="401">CK94+CK96+$U$11*CK95</f>
        <v>1229.5</v>
      </c>
      <c r="CL97" s="382">
        <f t="shared" si="401"/>
        <v>1227.5</v>
      </c>
      <c r="CM97" s="382">
        <f t="shared" ref="CM97" si="402">CM94+CM96+$U$11*CM95</f>
        <v>1230</v>
      </c>
    </row>
    <row r="98" spans="2:92">
      <c r="B98" s="162"/>
      <c r="C98" s="162"/>
      <c r="D98" s="162"/>
      <c r="E98" s="162"/>
      <c r="F98" s="170"/>
      <c r="G98" s="170"/>
      <c r="H98" s="170"/>
      <c r="I98" s="170"/>
      <c r="J98" s="170"/>
      <c r="K98" s="170"/>
      <c r="L98" s="170"/>
      <c r="M98" s="170"/>
      <c r="N98" s="170"/>
      <c r="O98" s="170"/>
      <c r="P98" s="170"/>
      <c r="Q98" s="170"/>
      <c r="R98" s="170"/>
      <c r="S98" s="181"/>
      <c r="T98" s="170"/>
      <c r="U98" s="546"/>
      <c r="V98" s="127"/>
      <c r="W98" s="162"/>
      <c r="X98" s="162"/>
      <c r="Y98" s="162"/>
      <c r="Z98" s="162"/>
      <c r="AA98" s="170"/>
      <c r="AB98" s="170"/>
      <c r="AC98" s="170"/>
      <c r="AD98" s="170"/>
      <c r="AE98" s="170"/>
      <c r="AF98" s="414"/>
      <c r="AG98" s="170"/>
      <c r="AH98" s="170"/>
      <c r="AI98" s="170"/>
      <c r="AJ98" s="170"/>
      <c r="AK98" s="170"/>
      <c r="AL98" s="170"/>
      <c r="AN98" s="262"/>
      <c r="AO98" s="262"/>
      <c r="AP98" s="262"/>
      <c r="AQ98" s="262"/>
      <c r="AR98" s="262"/>
      <c r="AS98" s="262"/>
      <c r="AT98" s="262"/>
      <c r="AU98" s="262"/>
      <c r="AV98" s="262"/>
      <c r="AW98" s="262"/>
      <c r="AX98" s="262"/>
      <c r="AY98" s="262"/>
      <c r="AZ98" s="262"/>
      <c r="BA98" s="262"/>
      <c r="BB98" s="262"/>
      <c r="BC98" s="262"/>
      <c r="BE98" s="372"/>
      <c r="BF98" s="313"/>
      <c r="BG98" s="313"/>
      <c r="BH98" s="313"/>
      <c r="BI98" s="313"/>
      <c r="BJ98" s="313"/>
      <c r="BK98" s="313"/>
      <c r="BL98" s="313"/>
      <c r="BM98" s="313"/>
      <c r="BN98" s="313"/>
      <c r="BO98" s="313"/>
      <c r="BP98" s="313"/>
      <c r="BQ98" s="313"/>
      <c r="BR98" s="262"/>
      <c r="BS98" s="262"/>
      <c r="BW98" s="371"/>
      <c r="CI98" s="262"/>
      <c r="CJ98" s="262"/>
      <c r="CK98" s="262"/>
    </row>
    <row r="99" spans="2:92">
      <c r="B99" s="124" t="s">
        <v>6</v>
      </c>
      <c r="C99" s="124" t="s">
        <v>124</v>
      </c>
      <c r="D99" s="124" t="s">
        <v>123</v>
      </c>
      <c r="E99" s="124" t="s">
        <v>122</v>
      </c>
      <c r="F99" s="124" t="s">
        <v>49</v>
      </c>
      <c r="G99" s="124" t="s">
        <v>48</v>
      </c>
      <c r="H99" s="124" t="s">
        <v>47</v>
      </c>
      <c r="I99" s="124" t="s">
        <v>46</v>
      </c>
      <c r="J99" s="124" t="s">
        <v>45</v>
      </c>
      <c r="K99" s="124" t="s">
        <v>44</v>
      </c>
      <c r="L99" s="124" t="s">
        <v>43</v>
      </c>
      <c r="M99" s="124" t="s">
        <v>96</v>
      </c>
      <c r="N99" s="124" t="s">
        <v>69</v>
      </c>
      <c r="O99" s="124" t="s">
        <v>77</v>
      </c>
      <c r="P99" s="124" t="s">
        <v>149</v>
      </c>
      <c r="Q99" s="124" t="str">
        <f>Q83</f>
        <v>2018-19</v>
      </c>
      <c r="R99" s="126"/>
      <c r="S99" s="87" t="s">
        <v>112</v>
      </c>
      <c r="T99" s="126"/>
      <c r="U99" s="310"/>
      <c r="V99" s="310"/>
      <c r="W99" s="124" t="s">
        <v>6</v>
      </c>
      <c r="X99" s="124" t="s">
        <v>124</v>
      </c>
      <c r="Y99" s="124" t="s">
        <v>123</v>
      </c>
      <c r="Z99" s="124" t="s">
        <v>122</v>
      </c>
      <c r="AA99" s="124" t="s">
        <v>49</v>
      </c>
      <c r="AB99" s="124" t="s">
        <v>48</v>
      </c>
      <c r="AC99" s="124" t="s">
        <v>47</v>
      </c>
      <c r="AD99" s="124" t="s">
        <v>46</v>
      </c>
      <c r="AE99" s="124" t="s">
        <v>45</v>
      </c>
      <c r="AF99" s="166" t="s">
        <v>44</v>
      </c>
      <c r="AG99" s="124" t="s">
        <v>43</v>
      </c>
      <c r="AH99" s="124" t="s">
        <v>96</v>
      </c>
      <c r="AI99" s="124" t="s">
        <v>69</v>
      </c>
      <c r="AJ99" s="124" t="str">
        <f>$AJ$3</f>
        <v>2016-17</v>
      </c>
      <c r="AK99" s="124" t="str">
        <f>AK67</f>
        <v>2017-18</v>
      </c>
      <c r="AL99" s="124" t="str">
        <f>AL83</f>
        <v>2018-19</v>
      </c>
      <c r="AN99" s="124" t="s">
        <v>6</v>
      </c>
      <c r="AO99" s="124" t="s">
        <v>124</v>
      </c>
      <c r="AP99" s="124" t="s">
        <v>123</v>
      </c>
      <c r="AQ99" s="124" t="s">
        <v>122</v>
      </c>
      <c r="AR99" s="124" t="s">
        <v>49</v>
      </c>
      <c r="AS99" s="124" t="s">
        <v>48</v>
      </c>
      <c r="AT99" s="124" t="s">
        <v>47</v>
      </c>
      <c r="AU99" s="124" t="s">
        <v>46</v>
      </c>
      <c r="AV99" s="124" t="s">
        <v>45</v>
      </c>
      <c r="AW99" s="124" t="s">
        <v>44</v>
      </c>
      <c r="AX99" s="124" t="s">
        <v>43</v>
      </c>
      <c r="AY99" s="124" t="s">
        <v>96</v>
      </c>
      <c r="AZ99" s="126" t="s">
        <v>69</v>
      </c>
      <c r="BA99" s="126" t="s">
        <v>77</v>
      </c>
      <c r="BB99" s="126" t="s">
        <v>149</v>
      </c>
      <c r="BC99" s="126" t="str">
        <f>BC83</f>
        <v>2018-19</v>
      </c>
      <c r="BE99" s="184"/>
      <c r="BF99" s="124" t="s">
        <v>6</v>
      </c>
      <c r="BG99" s="124" t="s">
        <v>124</v>
      </c>
      <c r="BH99" s="124" t="s">
        <v>123</v>
      </c>
      <c r="BI99" s="124" t="s">
        <v>122</v>
      </c>
      <c r="BJ99" s="124" t="s">
        <v>49</v>
      </c>
      <c r="BK99" s="124" t="s">
        <v>48</v>
      </c>
      <c r="BL99" s="124" t="s">
        <v>47</v>
      </c>
      <c r="BM99" s="124" t="s">
        <v>46</v>
      </c>
      <c r="BN99" s="124" t="s">
        <v>45</v>
      </c>
      <c r="BO99" s="124" t="s">
        <v>44</v>
      </c>
      <c r="BP99" s="124" t="s">
        <v>43</v>
      </c>
      <c r="BQ99" s="124" t="s">
        <v>96</v>
      </c>
      <c r="BR99" s="126" t="s">
        <v>69</v>
      </c>
      <c r="BS99" s="126" t="s">
        <v>77</v>
      </c>
      <c r="BT99" s="126" t="s">
        <v>149</v>
      </c>
      <c r="BU99" s="126" t="str">
        <f>BU83</f>
        <v>2018-19</v>
      </c>
      <c r="BW99" s="371"/>
      <c r="BX99" s="124" t="s">
        <v>6</v>
      </c>
      <c r="BY99" s="124" t="s">
        <v>124</v>
      </c>
      <c r="BZ99" s="124" t="s">
        <v>123</v>
      </c>
      <c r="CA99" s="124" t="s">
        <v>122</v>
      </c>
      <c r="CB99" s="124" t="s">
        <v>49</v>
      </c>
      <c r="CC99" s="124" t="s">
        <v>48</v>
      </c>
      <c r="CD99" s="124" t="s">
        <v>47</v>
      </c>
      <c r="CE99" s="124" t="s">
        <v>46</v>
      </c>
      <c r="CF99" s="124" t="s">
        <v>45</v>
      </c>
      <c r="CG99" s="124" t="s">
        <v>44</v>
      </c>
      <c r="CH99" s="124" t="s">
        <v>43</v>
      </c>
      <c r="CI99" s="124" t="s">
        <v>96</v>
      </c>
      <c r="CJ99" s="124" t="s">
        <v>69</v>
      </c>
      <c r="CK99" s="124" t="s">
        <v>77</v>
      </c>
      <c r="CL99" s="124" t="s">
        <v>149</v>
      </c>
      <c r="CM99" s="124" t="str">
        <f>CM83</f>
        <v>2018-19</v>
      </c>
    </row>
    <row r="100" spans="2:92" ht="18" customHeight="1">
      <c r="B100" s="162" t="s">
        <v>72</v>
      </c>
      <c r="C100" s="131">
        <f t="shared" ref="C100:Q102" si="403">X100+BG100*$U$6+BG107*$U$8</f>
        <v>2093.8000000000002</v>
      </c>
      <c r="D100" s="131">
        <f t="shared" si="403"/>
        <v>1907.2</v>
      </c>
      <c r="E100" s="131">
        <f t="shared" si="403"/>
        <v>1894.8000000000002</v>
      </c>
      <c r="F100" s="131">
        <f t="shared" si="403"/>
        <v>2026.6</v>
      </c>
      <c r="G100" s="131">
        <f t="shared" si="403"/>
        <v>1710.2</v>
      </c>
      <c r="H100" s="131">
        <f t="shared" si="403"/>
        <v>1690.6</v>
      </c>
      <c r="I100" s="131">
        <f t="shared" si="403"/>
        <v>1451.2</v>
      </c>
      <c r="J100" s="131">
        <f t="shared" si="403"/>
        <v>1477</v>
      </c>
      <c r="K100" s="131">
        <f t="shared" si="403"/>
        <v>1393.6</v>
      </c>
      <c r="L100" s="131">
        <f t="shared" si="403"/>
        <v>1521.2</v>
      </c>
      <c r="M100" s="131">
        <f t="shared" si="403"/>
        <v>1637.2</v>
      </c>
      <c r="N100" s="131">
        <f t="shared" si="403"/>
        <v>1742.4</v>
      </c>
      <c r="O100" s="131">
        <f t="shared" si="403"/>
        <v>1516.2</v>
      </c>
      <c r="P100" s="131">
        <f t="shared" si="403"/>
        <v>1432.4</v>
      </c>
      <c r="Q100" s="131">
        <f t="shared" si="403"/>
        <v>1278.5999999999999</v>
      </c>
      <c r="R100" s="163"/>
      <c r="S100" s="177">
        <v>255.43131627373623</v>
      </c>
      <c r="T100" s="131"/>
      <c r="U100" s="310"/>
      <c r="V100" s="310"/>
      <c r="W100" s="162" t="s">
        <v>72</v>
      </c>
      <c r="X100" s="131">
        <v>1376</v>
      </c>
      <c r="Y100" s="131">
        <v>1266</v>
      </c>
      <c r="Z100" s="131">
        <v>1251</v>
      </c>
      <c r="AA100" s="131">
        <v>1316</v>
      </c>
      <c r="AB100" s="131">
        <v>1099</v>
      </c>
      <c r="AC100" s="131">
        <v>1076</v>
      </c>
      <c r="AD100" s="131">
        <v>932</v>
      </c>
      <c r="AE100" s="131">
        <v>946</v>
      </c>
      <c r="AF100" s="413">
        <v>914</v>
      </c>
      <c r="AG100" s="131">
        <v>1018</v>
      </c>
      <c r="AH100" s="131">
        <v>1120</v>
      </c>
      <c r="AI100" s="131">
        <v>1236</v>
      </c>
      <c r="AJ100" s="131">
        <v>1087</v>
      </c>
      <c r="AK100" s="131">
        <v>1066</v>
      </c>
      <c r="AL100" s="131">
        <v>968</v>
      </c>
      <c r="AN100" s="162" t="s">
        <v>130</v>
      </c>
      <c r="AO100" s="131">
        <v>132</v>
      </c>
      <c r="AP100" s="131">
        <v>89</v>
      </c>
      <c r="AQ100" s="131">
        <v>114</v>
      </c>
      <c r="AR100" s="131">
        <v>149</v>
      </c>
      <c r="AS100" s="131">
        <v>112</v>
      </c>
      <c r="AT100" s="131">
        <v>114</v>
      </c>
      <c r="AU100" s="131">
        <v>115</v>
      </c>
      <c r="AV100" s="131">
        <v>139</v>
      </c>
      <c r="AW100" s="131">
        <v>128</v>
      </c>
      <c r="AX100" s="131">
        <v>104</v>
      </c>
      <c r="AY100" s="131">
        <v>116</v>
      </c>
      <c r="AZ100" s="130">
        <v>101</v>
      </c>
      <c r="BA100" s="130">
        <v>108</v>
      </c>
      <c r="BB100" s="130">
        <v>67</v>
      </c>
      <c r="BC100" s="130">
        <v>41</v>
      </c>
      <c r="BE100" s="502" t="s">
        <v>99</v>
      </c>
      <c r="BF100" s="162" t="s">
        <v>72</v>
      </c>
      <c r="BG100" s="131">
        <v>756</v>
      </c>
      <c r="BH100" s="132">
        <v>679</v>
      </c>
      <c r="BI100" s="132">
        <v>691</v>
      </c>
      <c r="BJ100" s="131">
        <v>767</v>
      </c>
      <c r="BK100" s="132">
        <v>664</v>
      </c>
      <c r="BL100" s="132">
        <v>637</v>
      </c>
      <c r="BM100" s="132">
        <v>549</v>
      </c>
      <c r="BN100" s="130">
        <v>550</v>
      </c>
      <c r="BO100" s="130">
        <v>502</v>
      </c>
      <c r="BP100" s="130">
        <v>569</v>
      </c>
      <c r="BQ100" s="130">
        <v>589</v>
      </c>
      <c r="BR100" s="130">
        <v>573</v>
      </c>
      <c r="BS100" s="130">
        <v>489</v>
      </c>
      <c r="BT100" s="130">
        <v>418</v>
      </c>
      <c r="BU100" s="130">
        <v>342</v>
      </c>
      <c r="BW100" s="515" t="s">
        <v>51</v>
      </c>
      <c r="BX100" s="164" t="s">
        <v>72</v>
      </c>
      <c r="BY100" s="130">
        <v>141</v>
      </c>
      <c r="BZ100" s="154">
        <v>131</v>
      </c>
      <c r="CA100" s="154">
        <v>117</v>
      </c>
      <c r="CB100" s="130">
        <v>122</v>
      </c>
      <c r="CC100" s="154">
        <v>99</v>
      </c>
      <c r="CD100" s="154">
        <v>125</v>
      </c>
      <c r="CE100" s="154">
        <v>93</v>
      </c>
      <c r="CF100" s="130">
        <v>104</v>
      </c>
      <c r="CG100" s="130">
        <v>95</v>
      </c>
      <c r="CH100" s="130">
        <v>91</v>
      </c>
      <c r="CI100" s="131">
        <v>128</v>
      </c>
      <c r="CJ100" s="131">
        <v>120</v>
      </c>
      <c r="CK100" s="131">
        <v>87</v>
      </c>
      <c r="CL100" s="130">
        <v>49</v>
      </c>
      <c r="CM100" s="130">
        <v>53</v>
      </c>
    </row>
    <row r="101" spans="2:92">
      <c r="B101" s="162" t="s">
        <v>73</v>
      </c>
      <c r="C101" s="131">
        <f t="shared" si="403"/>
        <v>1832.8</v>
      </c>
      <c r="D101" s="131">
        <f t="shared" si="403"/>
        <v>1619.6</v>
      </c>
      <c r="E101" s="131">
        <f t="shared" si="403"/>
        <v>1801</v>
      </c>
      <c r="F101" s="131">
        <f t="shared" si="403"/>
        <v>1681.8</v>
      </c>
      <c r="G101" s="131">
        <f t="shared" si="403"/>
        <v>1499.2</v>
      </c>
      <c r="H101" s="131">
        <f t="shared" si="403"/>
        <v>1530.6</v>
      </c>
      <c r="I101" s="131">
        <f t="shared" si="403"/>
        <v>1241</v>
      </c>
      <c r="J101" s="131">
        <f t="shared" si="403"/>
        <v>1421.4</v>
      </c>
      <c r="K101" s="131">
        <f t="shared" si="403"/>
        <v>1341.8</v>
      </c>
      <c r="L101" s="131">
        <f t="shared" si="403"/>
        <v>1303.2</v>
      </c>
      <c r="M101" s="131">
        <f t="shared" si="403"/>
        <v>1398.8</v>
      </c>
      <c r="N101" s="131">
        <f t="shared" si="403"/>
        <v>1575.4</v>
      </c>
      <c r="O101" s="131">
        <f t="shared" si="403"/>
        <v>1601.2</v>
      </c>
      <c r="P101" s="131">
        <f t="shared" si="403"/>
        <v>1324.2</v>
      </c>
      <c r="Q101" s="131">
        <f t="shared" si="403"/>
        <v>1308.2</v>
      </c>
      <c r="R101" s="163"/>
      <c r="S101" s="177">
        <v>208.30928394523906</v>
      </c>
      <c r="T101" s="131"/>
      <c r="U101" s="310"/>
      <c r="V101" s="310"/>
      <c r="W101" s="162" t="s">
        <v>73</v>
      </c>
      <c r="X101" s="131">
        <v>1209</v>
      </c>
      <c r="Y101" s="131">
        <v>1085</v>
      </c>
      <c r="Z101" s="131">
        <v>1164</v>
      </c>
      <c r="AA101" s="131">
        <v>1102</v>
      </c>
      <c r="AB101" s="131">
        <v>969</v>
      </c>
      <c r="AC101" s="131">
        <v>966</v>
      </c>
      <c r="AD101" s="131">
        <v>791</v>
      </c>
      <c r="AE101" s="131">
        <v>895</v>
      </c>
      <c r="AF101" s="413">
        <v>854</v>
      </c>
      <c r="AG101" s="131">
        <v>833</v>
      </c>
      <c r="AH101" s="131">
        <v>918</v>
      </c>
      <c r="AI101" s="131">
        <v>1044</v>
      </c>
      <c r="AJ101" s="131">
        <v>1081</v>
      </c>
      <c r="AK101" s="131">
        <v>932</v>
      </c>
      <c r="AL101" s="131">
        <v>941</v>
      </c>
      <c r="AN101" s="129" t="s">
        <v>150</v>
      </c>
      <c r="AO101" s="131">
        <v>0</v>
      </c>
      <c r="AP101" s="132">
        <v>0</v>
      </c>
      <c r="AQ101" s="132">
        <v>0</v>
      </c>
      <c r="AR101" s="131">
        <v>0</v>
      </c>
      <c r="AS101" s="132">
        <v>0</v>
      </c>
      <c r="AT101" s="132">
        <v>0</v>
      </c>
      <c r="AU101" s="132">
        <v>0</v>
      </c>
      <c r="AV101" s="132">
        <v>0</v>
      </c>
      <c r="AW101" s="131">
        <v>0</v>
      </c>
      <c r="AX101" s="132">
        <v>0</v>
      </c>
      <c r="AY101" s="131">
        <v>0</v>
      </c>
      <c r="AZ101" s="131">
        <v>24</v>
      </c>
      <c r="BA101" s="131">
        <v>28</v>
      </c>
      <c r="BB101" s="131">
        <v>20</v>
      </c>
      <c r="BC101" s="131">
        <v>11</v>
      </c>
      <c r="BE101" s="500"/>
      <c r="BF101" s="162" t="s">
        <v>73</v>
      </c>
      <c r="BG101" s="131">
        <v>601</v>
      </c>
      <c r="BH101" s="132">
        <v>527</v>
      </c>
      <c r="BI101" s="132">
        <v>575</v>
      </c>
      <c r="BJ101" s="131">
        <v>561</v>
      </c>
      <c r="BK101" s="132">
        <v>529</v>
      </c>
      <c r="BL101" s="132">
        <v>522</v>
      </c>
      <c r="BM101" s="132">
        <v>395</v>
      </c>
      <c r="BN101" s="131">
        <v>503</v>
      </c>
      <c r="BO101" s="131">
        <v>451</v>
      </c>
      <c r="BP101" s="131">
        <v>459</v>
      </c>
      <c r="BQ101" s="131">
        <v>451</v>
      </c>
      <c r="BR101" s="131">
        <v>558</v>
      </c>
      <c r="BS101" s="131">
        <v>539</v>
      </c>
      <c r="BT101" s="131">
        <v>414</v>
      </c>
      <c r="BU101" s="131">
        <v>399</v>
      </c>
      <c r="BW101" s="516"/>
      <c r="BX101" s="162" t="s">
        <v>73</v>
      </c>
      <c r="BY101" s="131">
        <v>192</v>
      </c>
      <c r="BZ101" s="132">
        <v>162</v>
      </c>
      <c r="CA101" s="132">
        <v>223</v>
      </c>
      <c r="CB101" s="131">
        <v>170</v>
      </c>
      <c r="CC101" s="132">
        <v>146</v>
      </c>
      <c r="CD101" s="132">
        <v>170</v>
      </c>
      <c r="CE101" s="132">
        <v>158</v>
      </c>
      <c r="CF101" s="131">
        <v>153</v>
      </c>
      <c r="CG101" s="131">
        <v>152</v>
      </c>
      <c r="CH101" s="131">
        <v>131</v>
      </c>
      <c r="CI101" s="131">
        <v>173</v>
      </c>
      <c r="CJ101" s="131">
        <v>185</v>
      </c>
      <c r="CK101" s="131">
        <v>182</v>
      </c>
      <c r="CL101" s="131">
        <v>128</v>
      </c>
      <c r="CM101" s="131">
        <v>72</v>
      </c>
    </row>
    <row r="102" spans="2:92">
      <c r="B102" s="162" t="s">
        <v>74</v>
      </c>
      <c r="C102" s="131">
        <f t="shared" si="403"/>
        <v>1709.6</v>
      </c>
      <c r="D102" s="131">
        <f t="shared" si="403"/>
        <v>1686.6</v>
      </c>
      <c r="E102" s="131">
        <f t="shared" si="403"/>
        <v>1695.2</v>
      </c>
      <c r="F102" s="131">
        <f t="shared" si="403"/>
        <v>1811.8</v>
      </c>
      <c r="G102" s="131">
        <f t="shared" si="403"/>
        <v>1516</v>
      </c>
      <c r="H102" s="131">
        <f t="shared" si="403"/>
        <v>1588.6</v>
      </c>
      <c r="I102" s="131">
        <f t="shared" si="403"/>
        <v>1475.6</v>
      </c>
      <c r="J102" s="131">
        <f t="shared" si="403"/>
        <v>1509.8</v>
      </c>
      <c r="K102" s="131">
        <f t="shared" si="403"/>
        <v>1474.8</v>
      </c>
      <c r="L102" s="131">
        <f t="shared" si="403"/>
        <v>1594.4</v>
      </c>
      <c r="M102" s="131">
        <f t="shared" si="403"/>
        <v>1484</v>
      </c>
      <c r="N102" s="131">
        <f t="shared" si="403"/>
        <v>1514.6</v>
      </c>
      <c r="O102" s="131">
        <f t="shared" si="403"/>
        <v>1656.2</v>
      </c>
      <c r="P102" s="131">
        <f t="shared" si="403"/>
        <v>1587.2</v>
      </c>
      <c r="Q102" s="131">
        <f t="shared" si="403"/>
        <v>1436.4</v>
      </c>
      <c r="R102" s="163"/>
      <c r="S102" s="177">
        <v>115.92865430465793</v>
      </c>
      <c r="T102" s="131"/>
      <c r="U102" s="310"/>
      <c r="V102" s="310"/>
      <c r="W102" s="162" t="s">
        <v>74</v>
      </c>
      <c r="X102" s="131">
        <v>1139</v>
      </c>
      <c r="Y102" s="131">
        <v>1145</v>
      </c>
      <c r="Z102" s="131">
        <v>1111</v>
      </c>
      <c r="AA102" s="131">
        <v>1157</v>
      </c>
      <c r="AB102" s="131">
        <v>993</v>
      </c>
      <c r="AC102" s="131">
        <v>995</v>
      </c>
      <c r="AD102" s="131">
        <v>918</v>
      </c>
      <c r="AE102" s="131">
        <v>929</v>
      </c>
      <c r="AF102" s="413">
        <v>918</v>
      </c>
      <c r="AG102" s="131">
        <v>985</v>
      </c>
      <c r="AH102" s="131">
        <v>928</v>
      </c>
      <c r="AI102" s="131">
        <v>966</v>
      </c>
      <c r="AJ102" s="131">
        <v>1059</v>
      </c>
      <c r="AK102" s="131">
        <v>1044</v>
      </c>
      <c r="AL102" s="131">
        <v>976</v>
      </c>
      <c r="AN102" s="162" t="s">
        <v>71</v>
      </c>
      <c r="AO102" s="131">
        <v>988</v>
      </c>
      <c r="AP102" s="131">
        <v>1020</v>
      </c>
      <c r="AQ102" s="131">
        <v>991</v>
      </c>
      <c r="AR102" s="131">
        <v>995</v>
      </c>
      <c r="AS102" s="131">
        <v>948</v>
      </c>
      <c r="AT102" s="131">
        <v>984</v>
      </c>
      <c r="AU102" s="131">
        <v>966</v>
      </c>
      <c r="AV102" s="131">
        <v>959</v>
      </c>
      <c r="AW102" s="131">
        <v>938</v>
      </c>
      <c r="AX102" s="131">
        <v>812</v>
      </c>
      <c r="AY102" s="131">
        <v>872</v>
      </c>
      <c r="AZ102" s="131">
        <v>924</v>
      </c>
      <c r="BA102" s="131">
        <v>1065</v>
      </c>
      <c r="BB102" s="131">
        <v>1082</v>
      </c>
      <c r="BC102" s="131">
        <v>1091</v>
      </c>
      <c r="BE102" s="500"/>
      <c r="BF102" s="162" t="s">
        <v>74</v>
      </c>
      <c r="BG102" s="131">
        <v>492</v>
      </c>
      <c r="BH102" s="132">
        <v>447</v>
      </c>
      <c r="BI102" s="132">
        <v>484</v>
      </c>
      <c r="BJ102" s="131">
        <v>506</v>
      </c>
      <c r="BK102" s="132">
        <v>425</v>
      </c>
      <c r="BL102" s="132">
        <v>482</v>
      </c>
      <c r="BM102" s="132">
        <v>467</v>
      </c>
      <c r="BN102" s="131">
        <v>431</v>
      </c>
      <c r="BO102" s="131">
        <v>431</v>
      </c>
      <c r="BP102" s="131">
        <v>503</v>
      </c>
      <c r="BQ102" s="131">
        <v>455</v>
      </c>
      <c r="BR102" s="131">
        <v>447</v>
      </c>
      <c r="BS102" s="131">
        <v>554</v>
      </c>
      <c r="BT102" s="131">
        <v>524</v>
      </c>
      <c r="BU102" s="131">
        <v>428</v>
      </c>
      <c r="BW102" s="516"/>
      <c r="BX102" s="162" t="s">
        <v>74</v>
      </c>
      <c r="BY102" s="131">
        <v>261</v>
      </c>
      <c r="BZ102" s="132">
        <v>256</v>
      </c>
      <c r="CA102" s="132">
        <v>263</v>
      </c>
      <c r="CB102" s="131">
        <v>335</v>
      </c>
      <c r="CC102" s="132">
        <v>225</v>
      </c>
      <c r="CD102" s="132">
        <v>251</v>
      </c>
      <c r="CE102" s="132">
        <v>229</v>
      </c>
      <c r="CF102" s="131">
        <v>287</v>
      </c>
      <c r="CG102" s="131">
        <v>250</v>
      </c>
      <c r="CH102" s="131">
        <v>258</v>
      </c>
      <c r="CI102" s="131">
        <v>252</v>
      </c>
      <c r="CJ102" s="131">
        <v>264</v>
      </c>
      <c r="CK102" s="131">
        <v>278</v>
      </c>
      <c r="CL102" s="131">
        <v>239</v>
      </c>
      <c r="CM102" s="131">
        <v>191</v>
      </c>
      <c r="CN102" s="310" t="s">
        <v>14</v>
      </c>
    </row>
    <row r="103" spans="2:92">
      <c r="B103" s="162" t="s">
        <v>10</v>
      </c>
      <c r="C103" s="131">
        <f t="shared" ref="C103:Q103" si="404">X103+BG106*$U$6+BG113*$U$8</f>
        <v>1688.6</v>
      </c>
      <c r="D103" s="131">
        <f t="shared" si="404"/>
        <v>1705.2</v>
      </c>
      <c r="E103" s="131">
        <f t="shared" si="404"/>
        <v>1718</v>
      </c>
      <c r="F103" s="131">
        <f t="shared" si="404"/>
        <v>1818.8</v>
      </c>
      <c r="G103" s="131">
        <f t="shared" si="404"/>
        <v>1694.8</v>
      </c>
      <c r="H103" s="131">
        <f t="shared" si="404"/>
        <v>1762.6</v>
      </c>
      <c r="I103" s="131">
        <f t="shared" si="404"/>
        <v>1780.8</v>
      </c>
      <c r="J103" s="131">
        <f t="shared" si="404"/>
        <v>1861.6</v>
      </c>
      <c r="K103" s="131">
        <f t="shared" si="404"/>
        <v>1837.2</v>
      </c>
      <c r="L103" s="131">
        <f t="shared" si="404"/>
        <v>1542.8</v>
      </c>
      <c r="M103" s="131">
        <f t="shared" si="404"/>
        <v>1666.4</v>
      </c>
      <c r="N103" s="131">
        <f t="shared" si="404"/>
        <v>1759.7</v>
      </c>
      <c r="O103" s="131">
        <f t="shared" si="404"/>
        <v>1969.2</v>
      </c>
      <c r="P103" s="131">
        <f t="shared" si="404"/>
        <v>1923.7</v>
      </c>
      <c r="Q103" s="131">
        <f t="shared" si="404"/>
        <v>1834.2</v>
      </c>
      <c r="R103" s="131"/>
      <c r="S103" s="177">
        <v>93.119192436360819</v>
      </c>
      <c r="T103" s="131"/>
      <c r="U103" s="310"/>
      <c r="V103" s="310"/>
      <c r="W103" s="162" t="s">
        <v>10</v>
      </c>
      <c r="X103" s="131">
        <v>1120</v>
      </c>
      <c r="Y103" s="131">
        <v>1109</v>
      </c>
      <c r="Z103" s="131">
        <v>1105</v>
      </c>
      <c r="AA103" s="131">
        <v>1144</v>
      </c>
      <c r="AB103" s="131">
        <v>1060</v>
      </c>
      <c r="AC103" s="131">
        <v>1098</v>
      </c>
      <c r="AD103" s="131">
        <v>1081</v>
      </c>
      <c r="AE103" s="131">
        <v>1098</v>
      </c>
      <c r="AF103" s="413">
        <f>AW100+AW102+$U$11*AW101</f>
        <v>1066</v>
      </c>
      <c r="AG103" s="131">
        <f t="shared" ref="AG103" si="405">AX100+AX102+$U$11*AX101</f>
        <v>916</v>
      </c>
      <c r="AH103" s="131">
        <v>988</v>
      </c>
      <c r="AI103" s="131">
        <v>1037</v>
      </c>
      <c r="AJ103" s="131">
        <f>BA100+BA102+$U$11*BA101</f>
        <v>1187</v>
      </c>
      <c r="AK103" s="131">
        <f t="shared" ref="AK103:AL103" si="406">BB100+BB102+$U$11*BB101</f>
        <v>1159</v>
      </c>
      <c r="AL103" s="131">
        <f t="shared" si="406"/>
        <v>1137.5</v>
      </c>
      <c r="AN103" s="162" t="s">
        <v>131</v>
      </c>
      <c r="AO103" s="131">
        <v>396</v>
      </c>
      <c r="AP103" s="131">
        <v>382</v>
      </c>
      <c r="AQ103" s="131">
        <v>336</v>
      </c>
      <c r="AR103" s="131">
        <v>414</v>
      </c>
      <c r="AS103" s="131">
        <v>401</v>
      </c>
      <c r="AT103" s="131">
        <v>370</v>
      </c>
      <c r="AU103" s="131">
        <v>365</v>
      </c>
      <c r="AV103" s="131">
        <v>404</v>
      </c>
      <c r="AW103" s="131">
        <v>397</v>
      </c>
      <c r="AX103" s="131">
        <v>476</v>
      </c>
      <c r="AY103" s="131">
        <v>408</v>
      </c>
      <c r="AZ103" s="131">
        <v>461</v>
      </c>
      <c r="BA103" s="131">
        <v>439</v>
      </c>
      <c r="BB103" s="131">
        <v>376</v>
      </c>
      <c r="BC103" s="131">
        <v>323</v>
      </c>
      <c r="BE103" s="500"/>
      <c r="BF103" s="162" t="s">
        <v>36</v>
      </c>
      <c r="BG103" s="131">
        <v>67</v>
      </c>
      <c r="BH103" s="132">
        <v>47</v>
      </c>
      <c r="BI103" s="132">
        <v>55</v>
      </c>
      <c r="BJ103" s="131">
        <v>70</v>
      </c>
      <c r="BK103" s="132">
        <v>53</v>
      </c>
      <c r="BL103" s="132">
        <v>48</v>
      </c>
      <c r="BM103" s="132">
        <v>54</v>
      </c>
      <c r="BN103" s="132">
        <v>66</v>
      </c>
      <c r="BO103" s="131">
        <v>43</v>
      </c>
      <c r="BP103" s="131">
        <v>42</v>
      </c>
      <c r="BQ103" s="132">
        <v>36</v>
      </c>
      <c r="BR103" s="132">
        <v>42</v>
      </c>
      <c r="BS103" s="132">
        <v>35</v>
      </c>
      <c r="BT103" s="132">
        <v>32</v>
      </c>
      <c r="BU103" s="132">
        <v>12</v>
      </c>
      <c r="BW103" s="516"/>
      <c r="BX103" s="162" t="s">
        <v>36</v>
      </c>
      <c r="BY103" s="131">
        <v>102</v>
      </c>
      <c r="BZ103" s="132">
        <v>71</v>
      </c>
      <c r="CA103" s="132">
        <v>85</v>
      </c>
      <c r="CB103" s="131">
        <v>118</v>
      </c>
      <c r="CC103" s="132">
        <v>85</v>
      </c>
      <c r="CD103" s="132">
        <v>82</v>
      </c>
      <c r="CE103" s="132">
        <v>90</v>
      </c>
      <c r="CF103" s="132">
        <v>112</v>
      </c>
      <c r="CG103" s="131">
        <v>111</v>
      </c>
      <c r="CH103" s="131">
        <v>92</v>
      </c>
      <c r="CI103" s="132">
        <v>98</v>
      </c>
      <c r="CJ103" s="132">
        <v>74</v>
      </c>
      <c r="CK103" s="132">
        <v>80</v>
      </c>
      <c r="CL103" s="132">
        <v>39</v>
      </c>
      <c r="CM103" s="132">
        <v>24</v>
      </c>
    </row>
    <row r="104" spans="2:92">
      <c r="B104" s="162" t="s">
        <v>11</v>
      </c>
      <c r="C104" s="131">
        <f t="shared" ref="C104:C105" si="407">X104</f>
        <v>462</v>
      </c>
      <c r="D104" s="131">
        <f t="shared" ref="D104:D105" si="408">Y104</f>
        <v>436</v>
      </c>
      <c r="E104" s="131">
        <f t="shared" ref="E104:E105" si="409">Z104</f>
        <v>371</v>
      </c>
      <c r="F104" s="131">
        <f>AA104</f>
        <v>444</v>
      </c>
      <c r="G104" s="131">
        <f t="shared" ref="G104:G105" si="410">AB104</f>
        <v>426</v>
      </c>
      <c r="H104" s="131">
        <f t="shared" ref="H104:H105" si="411">AC104</f>
        <v>393</v>
      </c>
      <c r="I104" s="131">
        <f t="shared" ref="I104:I105" si="412">AD104</f>
        <v>377</v>
      </c>
      <c r="J104" s="131">
        <f t="shared" ref="J104:J105" si="413">AE104</f>
        <v>434</v>
      </c>
      <c r="K104" s="131">
        <f t="shared" ref="K104:K105" si="414">AF104</f>
        <v>417</v>
      </c>
      <c r="L104" s="131">
        <f t="shared" ref="L104:Q108" si="415">AG104</f>
        <v>486</v>
      </c>
      <c r="M104" s="131">
        <f t="shared" si="415"/>
        <v>416</v>
      </c>
      <c r="N104" s="131">
        <f t="shared" si="415"/>
        <v>467</v>
      </c>
      <c r="O104" s="131">
        <f t="shared" si="415"/>
        <v>441</v>
      </c>
      <c r="P104" s="131">
        <f t="shared" si="415"/>
        <v>380</v>
      </c>
      <c r="Q104" s="131">
        <f t="shared" si="415"/>
        <v>326</v>
      </c>
      <c r="R104" s="131"/>
      <c r="S104" s="177">
        <v>36.454537897679259</v>
      </c>
      <c r="T104" s="131"/>
      <c r="U104" s="310"/>
      <c r="V104" s="310"/>
      <c r="W104" s="162" t="s">
        <v>11</v>
      </c>
      <c r="X104" s="131">
        <v>462</v>
      </c>
      <c r="Y104" s="131">
        <v>436</v>
      </c>
      <c r="Z104" s="131">
        <v>371</v>
      </c>
      <c r="AA104" s="131">
        <v>444</v>
      </c>
      <c r="AB104" s="131">
        <v>426</v>
      </c>
      <c r="AC104" s="131">
        <v>393</v>
      </c>
      <c r="AD104" s="131">
        <v>377</v>
      </c>
      <c r="AE104" s="131">
        <v>434</v>
      </c>
      <c r="AF104" s="413">
        <f>AW103+AW104</f>
        <v>417</v>
      </c>
      <c r="AG104" s="131">
        <f>AX103+AX104</f>
        <v>486</v>
      </c>
      <c r="AH104" s="131">
        <v>416</v>
      </c>
      <c r="AI104" s="131">
        <v>467</v>
      </c>
      <c r="AJ104" s="131">
        <f t="shared" ref="AJ104:AL104" si="416">BA103+BA104</f>
        <v>441</v>
      </c>
      <c r="AK104" s="131">
        <f t="shared" si="416"/>
        <v>380</v>
      </c>
      <c r="AL104" s="131">
        <f t="shared" si="416"/>
        <v>326</v>
      </c>
      <c r="AN104" s="162" t="s">
        <v>132</v>
      </c>
      <c r="AO104" s="131">
        <v>66</v>
      </c>
      <c r="AP104" s="131">
        <v>54</v>
      </c>
      <c r="AQ104" s="131">
        <v>35</v>
      </c>
      <c r="AR104" s="131">
        <v>30</v>
      </c>
      <c r="AS104" s="131">
        <v>25</v>
      </c>
      <c r="AT104" s="131">
        <v>23</v>
      </c>
      <c r="AU104" s="131">
        <v>12</v>
      </c>
      <c r="AV104" s="131">
        <v>30</v>
      </c>
      <c r="AW104" s="131">
        <v>20</v>
      </c>
      <c r="AX104" s="131">
        <v>10</v>
      </c>
      <c r="AY104" s="131">
        <v>8</v>
      </c>
      <c r="AZ104" s="131">
        <v>6</v>
      </c>
      <c r="BA104" s="131">
        <v>2</v>
      </c>
      <c r="BB104" s="131">
        <v>4</v>
      </c>
      <c r="BC104" s="131">
        <v>3</v>
      </c>
      <c r="BE104" s="500"/>
      <c r="BF104" s="129" t="s">
        <v>150</v>
      </c>
      <c r="BG104" s="131">
        <v>0</v>
      </c>
      <c r="BH104" s="132">
        <v>0</v>
      </c>
      <c r="BI104" s="132">
        <v>0</v>
      </c>
      <c r="BJ104" s="131">
        <v>0</v>
      </c>
      <c r="BK104" s="132">
        <v>0</v>
      </c>
      <c r="BL104" s="132">
        <v>0</v>
      </c>
      <c r="BM104" s="132">
        <v>0</v>
      </c>
      <c r="BN104" s="132">
        <v>0</v>
      </c>
      <c r="BO104" s="131">
        <v>0</v>
      </c>
      <c r="BP104" s="132">
        <v>0</v>
      </c>
      <c r="BQ104" s="131">
        <v>0</v>
      </c>
      <c r="BR104" s="132">
        <v>12</v>
      </c>
      <c r="BS104" s="132">
        <v>9</v>
      </c>
      <c r="BT104" s="132">
        <v>12</v>
      </c>
      <c r="BU104" s="132">
        <v>6</v>
      </c>
      <c r="BW104" s="516"/>
      <c r="BX104" s="129" t="s">
        <v>150</v>
      </c>
      <c r="BY104" s="131">
        <v>0</v>
      </c>
      <c r="BZ104" s="132">
        <v>0</v>
      </c>
      <c r="CA104" s="132">
        <v>0</v>
      </c>
      <c r="CB104" s="131">
        <v>0</v>
      </c>
      <c r="CC104" s="132">
        <v>0</v>
      </c>
      <c r="CD104" s="132">
        <v>0</v>
      </c>
      <c r="CE104" s="132">
        <v>0</v>
      </c>
      <c r="CF104" s="132">
        <v>0</v>
      </c>
      <c r="CG104" s="131">
        <v>0</v>
      </c>
      <c r="CH104" s="132">
        <v>0</v>
      </c>
      <c r="CI104" s="131">
        <v>0</v>
      </c>
      <c r="CJ104" s="132">
        <v>13</v>
      </c>
      <c r="CK104" s="132">
        <v>18</v>
      </c>
      <c r="CL104" s="132">
        <v>10</v>
      </c>
      <c r="CM104" s="132">
        <v>5</v>
      </c>
    </row>
    <row r="105" spans="2:92">
      <c r="B105" s="162" t="s">
        <v>12</v>
      </c>
      <c r="C105" s="131">
        <f t="shared" si="407"/>
        <v>46</v>
      </c>
      <c r="D105" s="131">
        <f t="shared" si="408"/>
        <v>48</v>
      </c>
      <c r="E105" s="131">
        <f t="shared" si="409"/>
        <v>46</v>
      </c>
      <c r="F105" s="131">
        <f t="shared" ref="F105" si="417">AA105</f>
        <v>50</v>
      </c>
      <c r="G105" s="131">
        <f t="shared" si="410"/>
        <v>60</v>
      </c>
      <c r="H105" s="131">
        <f t="shared" si="411"/>
        <v>79</v>
      </c>
      <c r="I105" s="131">
        <f t="shared" si="412"/>
        <v>67</v>
      </c>
      <c r="J105" s="131">
        <f t="shared" si="413"/>
        <v>72</v>
      </c>
      <c r="K105" s="131">
        <f t="shared" si="414"/>
        <v>66</v>
      </c>
      <c r="L105" s="131">
        <f t="shared" si="415"/>
        <v>85</v>
      </c>
      <c r="M105" s="131">
        <f t="shared" si="415"/>
        <v>54</v>
      </c>
      <c r="N105" s="131">
        <f t="shared" si="415"/>
        <v>77</v>
      </c>
      <c r="O105" s="131">
        <f t="shared" si="415"/>
        <v>73</v>
      </c>
      <c r="P105" s="131">
        <f t="shared" si="415"/>
        <v>75</v>
      </c>
      <c r="Q105" s="131">
        <f t="shared" si="415"/>
        <v>75</v>
      </c>
      <c r="R105" s="131"/>
      <c r="S105" s="177">
        <v>14.200547720266135</v>
      </c>
      <c r="T105" s="131"/>
      <c r="U105" s="310"/>
      <c r="V105" s="310"/>
      <c r="W105" s="162" t="s">
        <v>12</v>
      </c>
      <c r="X105" s="131">
        <v>46</v>
      </c>
      <c r="Y105" s="131">
        <v>48</v>
      </c>
      <c r="Z105" s="131">
        <v>46</v>
      </c>
      <c r="AA105" s="131">
        <v>50</v>
      </c>
      <c r="AB105" s="131">
        <v>60</v>
      </c>
      <c r="AC105" s="131">
        <v>79</v>
      </c>
      <c r="AD105" s="131">
        <v>67</v>
      </c>
      <c r="AE105" s="131">
        <v>72</v>
      </c>
      <c r="AF105" s="413">
        <f>SUM(AW105:AW107)</f>
        <v>66</v>
      </c>
      <c r="AG105" s="131">
        <f>SUM(AX105:AX107)</f>
        <v>85</v>
      </c>
      <c r="AH105" s="131">
        <v>54</v>
      </c>
      <c r="AI105" s="131">
        <v>77</v>
      </c>
      <c r="AJ105" s="131">
        <f t="shared" ref="AJ105:AL105" si="418">SUM(BA105:BA107)</f>
        <v>73</v>
      </c>
      <c r="AK105" s="131">
        <f t="shared" si="418"/>
        <v>75</v>
      </c>
      <c r="AL105" s="131">
        <f t="shared" si="418"/>
        <v>75</v>
      </c>
      <c r="AN105" s="162" t="s">
        <v>133</v>
      </c>
      <c r="AO105" s="131">
        <v>0</v>
      </c>
      <c r="AP105" s="131">
        <v>0</v>
      </c>
      <c r="AQ105" s="131">
        <v>0</v>
      </c>
      <c r="AR105" s="131">
        <v>0</v>
      </c>
      <c r="AS105" s="131">
        <v>0</v>
      </c>
      <c r="AT105" s="131">
        <v>0</v>
      </c>
      <c r="AU105" s="131">
        <v>0</v>
      </c>
      <c r="AV105" s="131">
        <v>0</v>
      </c>
      <c r="AW105" s="131">
        <v>0</v>
      </c>
      <c r="AX105" s="131">
        <v>0</v>
      </c>
      <c r="AY105" s="131">
        <v>0</v>
      </c>
      <c r="AZ105" s="131">
        <v>0</v>
      </c>
      <c r="BA105" s="131">
        <v>0</v>
      </c>
      <c r="BB105" s="131">
        <v>0</v>
      </c>
      <c r="BC105" s="131">
        <v>0</v>
      </c>
      <c r="BE105" s="500"/>
      <c r="BF105" s="162" t="s">
        <v>71</v>
      </c>
      <c r="BG105" s="131">
        <v>355</v>
      </c>
      <c r="BH105" s="132">
        <v>362</v>
      </c>
      <c r="BI105" s="132">
        <v>370</v>
      </c>
      <c r="BJ105" s="131">
        <v>376</v>
      </c>
      <c r="BK105" s="132">
        <v>378</v>
      </c>
      <c r="BL105" s="132">
        <v>364</v>
      </c>
      <c r="BM105" s="132">
        <v>372</v>
      </c>
      <c r="BN105" s="132">
        <v>381</v>
      </c>
      <c r="BO105" s="131">
        <v>356</v>
      </c>
      <c r="BP105" s="131">
        <v>314</v>
      </c>
      <c r="BQ105" s="132">
        <v>337</v>
      </c>
      <c r="BR105" s="132">
        <v>361</v>
      </c>
      <c r="BS105" s="132">
        <v>442</v>
      </c>
      <c r="BT105" s="132">
        <v>506</v>
      </c>
      <c r="BU105" s="132">
        <v>479</v>
      </c>
      <c r="BW105" s="516"/>
      <c r="BX105" s="162" t="s">
        <v>71</v>
      </c>
      <c r="BY105" s="131">
        <v>362</v>
      </c>
      <c r="BZ105" s="132">
        <v>383</v>
      </c>
      <c r="CA105" s="132">
        <v>402</v>
      </c>
      <c r="CB105" s="131">
        <v>416</v>
      </c>
      <c r="CC105" s="132">
        <v>420</v>
      </c>
      <c r="CD105" s="132">
        <v>416</v>
      </c>
      <c r="CE105" s="132">
        <v>420</v>
      </c>
      <c r="CF105" s="132">
        <v>434</v>
      </c>
      <c r="CG105" s="131">
        <v>472</v>
      </c>
      <c r="CH105" s="131">
        <v>359</v>
      </c>
      <c r="CI105" s="132">
        <v>394</v>
      </c>
      <c r="CJ105" s="132">
        <v>430</v>
      </c>
      <c r="CK105" s="132">
        <v>472</v>
      </c>
      <c r="CL105" s="132">
        <v>493</v>
      </c>
      <c r="CM105" s="132">
        <v>458</v>
      </c>
    </row>
    <row r="106" spans="2:92">
      <c r="B106" s="162" t="s">
        <v>152</v>
      </c>
      <c r="C106" s="170"/>
      <c r="D106" s="170"/>
      <c r="E106" s="170"/>
      <c r="F106" s="170">
        <f t="shared" ref="F106:F108" si="419">AA106</f>
        <v>25359974</v>
      </c>
      <c r="G106" s="170">
        <f t="shared" ref="G106:G108" si="420">AB106</f>
        <v>28476463</v>
      </c>
      <c r="H106" s="170">
        <f t="shared" ref="H106:H108" si="421">AC106</f>
        <v>29514410</v>
      </c>
      <c r="I106" s="170">
        <f t="shared" ref="I106:I108" si="422">AD106</f>
        <v>33644726</v>
      </c>
      <c r="J106" s="170">
        <f t="shared" ref="J106:J108" si="423">AE106</f>
        <v>31029229</v>
      </c>
      <c r="K106" s="170">
        <f t="shared" ref="K106:K108" si="424">AF106</f>
        <v>27124264.649999999</v>
      </c>
      <c r="L106" s="170">
        <f t="shared" ref="L106:Q106" si="425">AG106</f>
        <v>33662724.359999999</v>
      </c>
      <c r="M106" s="170">
        <f t="shared" si="425"/>
        <v>35273004.649999991</v>
      </c>
      <c r="N106" s="170">
        <f t="shared" si="425"/>
        <v>39001830.910000004</v>
      </c>
      <c r="O106" s="170">
        <f t="shared" si="425"/>
        <v>33814963.43</v>
      </c>
      <c r="P106" s="444">
        <f t="shared" si="425"/>
        <v>34221171.929999992</v>
      </c>
      <c r="Q106" s="418">
        <f t="shared" si="425"/>
        <v>0</v>
      </c>
      <c r="R106" s="170"/>
      <c r="S106" s="177">
        <v>2887392.3295824509</v>
      </c>
      <c r="T106" s="131"/>
      <c r="U106" s="310"/>
      <c r="V106" s="310"/>
      <c r="W106" s="162" t="s">
        <v>152</v>
      </c>
      <c r="X106" s="170"/>
      <c r="Y106" s="170"/>
      <c r="Z106" s="170"/>
      <c r="AA106" s="170">
        <v>25359974</v>
      </c>
      <c r="AB106" s="170">
        <v>28476463</v>
      </c>
      <c r="AC106" s="170">
        <v>29514410</v>
      </c>
      <c r="AD106" s="170">
        <v>33644726</v>
      </c>
      <c r="AE106" s="170">
        <v>31029229</v>
      </c>
      <c r="AF106" s="414">
        <v>27124264.649999999</v>
      </c>
      <c r="AG106" s="170">
        <v>33662724.359999999</v>
      </c>
      <c r="AH106" s="170">
        <v>35273004.649999991</v>
      </c>
      <c r="AI106" s="170">
        <v>39001830.910000004</v>
      </c>
      <c r="AJ106" s="170">
        <v>33814963.43</v>
      </c>
      <c r="AK106" s="170">
        <v>34221171.929999992</v>
      </c>
      <c r="AL106" s="170"/>
      <c r="AM106" s="262"/>
      <c r="AN106" s="162" t="s">
        <v>153</v>
      </c>
      <c r="AO106" s="131">
        <v>0</v>
      </c>
      <c r="AP106" s="131">
        <v>0</v>
      </c>
      <c r="AQ106" s="131">
        <v>0</v>
      </c>
      <c r="AR106" s="131">
        <v>0</v>
      </c>
      <c r="AS106" s="131">
        <v>0</v>
      </c>
      <c r="AT106" s="131">
        <v>0</v>
      </c>
      <c r="AU106" s="131">
        <v>0</v>
      </c>
      <c r="AV106" s="131">
        <v>0</v>
      </c>
      <c r="AW106" s="131">
        <v>0</v>
      </c>
      <c r="AX106" s="131">
        <v>0</v>
      </c>
      <c r="AY106" s="131">
        <v>0</v>
      </c>
      <c r="AZ106" s="131">
        <v>0</v>
      </c>
      <c r="BA106" s="131">
        <v>0</v>
      </c>
      <c r="BB106" s="131">
        <v>0</v>
      </c>
      <c r="BC106" s="131">
        <v>0</v>
      </c>
      <c r="BE106" s="501"/>
      <c r="BF106" s="166" t="s">
        <v>53</v>
      </c>
      <c r="BG106" s="167">
        <f>BG103+BG105+$U$11*BG104</f>
        <v>422</v>
      </c>
      <c r="BH106" s="168">
        <f t="shared" ref="BH106" si="426">BH103+BH105+$U$11*BH104</f>
        <v>409</v>
      </c>
      <c r="BI106" s="168">
        <f t="shared" ref="BI106" si="427">BI103+BI105+$U$11*BI104</f>
        <v>425</v>
      </c>
      <c r="BJ106" s="167">
        <f t="shared" ref="BJ106" si="428">BJ103+BJ105+$U$11*BJ104</f>
        <v>446</v>
      </c>
      <c r="BK106" s="168">
        <f t="shared" ref="BK106" si="429">BK103+BK105+$U$11*BK104</f>
        <v>431</v>
      </c>
      <c r="BL106" s="168">
        <f t="shared" ref="BL106" si="430">BL103+BL105+$U$11*BL104</f>
        <v>412</v>
      </c>
      <c r="BM106" s="168">
        <f t="shared" ref="BM106" si="431">BM103+BM105+$U$11*BM104</f>
        <v>426</v>
      </c>
      <c r="BN106" s="169">
        <f t="shared" ref="BN106" si="432">BN103+BN105+$U$11*BN104</f>
        <v>447</v>
      </c>
      <c r="BO106" s="169">
        <f t="shared" ref="BO106" si="433">BO103+BO105+$U$11*BO104</f>
        <v>399</v>
      </c>
      <c r="BP106" s="169">
        <f t="shared" ref="BP106" si="434">BP103+BP105+$U$11*BP104</f>
        <v>356</v>
      </c>
      <c r="BQ106" s="168">
        <v>373</v>
      </c>
      <c r="BR106" s="382">
        <v>409</v>
      </c>
      <c r="BS106" s="382">
        <f t="shared" ref="BS106:BT106" si="435">BS103+BS105+$U$11*BS104</f>
        <v>481.5</v>
      </c>
      <c r="BT106" s="382">
        <f t="shared" si="435"/>
        <v>544</v>
      </c>
      <c r="BU106" s="382">
        <f t="shared" ref="BU106" si="436">BU103+BU105+$U$11*BU104</f>
        <v>494</v>
      </c>
      <c r="BW106" s="517"/>
      <c r="BX106" s="124" t="s">
        <v>53</v>
      </c>
      <c r="BY106" s="169">
        <f t="shared" ref="BY106" si="437">BY103+BY105+$U$11*BY104</f>
        <v>464</v>
      </c>
      <c r="BZ106" s="169">
        <f t="shared" ref="BZ106" si="438">BZ103+BZ105+$U$11*BZ104</f>
        <v>454</v>
      </c>
      <c r="CA106" s="169">
        <f t="shared" ref="CA106" si="439">CA103+CA105+$U$11*CA104</f>
        <v>487</v>
      </c>
      <c r="CB106" s="169">
        <f t="shared" ref="CB106" si="440">CB103+CB105+$U$11*CB104</f>
        <v>534</v>
      </c>
      <c r="CC106" s="169">
        <f t="shared" ref="CC106" si="441">CC103+CC105+$U$11*CC104</f>
        <v>505</v>
      </c>
      <c r="CD106" s="169">
        <f t="shared" ref="CD106" si="442">CD103+CD105+$U$11*CD104</f>
        <v>498</v>
      </c>
      <c r="CE106" s="169">
        <f t="shared" ref="CE106" si="443">CE103+CE105+$U$11*CE104</f>
        <v>510</v>
      </c>
      <c r="CF106" s="169">
        <f t="shared" ref="CF106" si="444">CF103+CF105+$U$11*CF104</f>
        <v>546</v>
      </c>
      <c r="CG106" s="169">
        <f t="shared" ref="CG106" si="445">CG103+CG105+$U$11*CG104</f>
        <v>583</v>
      </c>
      <c r="CH106" s="169">
        <v>451</v>
      </c>
      <c r="CI106" s="169">
        <v>492</v>
      </c>
      <c r="CJ106" s="169">
        <v>510.5</v>
      </c>
      <c r="CK106" s="169">
        <f t="shared" ref="CK106:CL106" si="446">CK103+CK105+$U$11*CK104</f>
        <v>561</v>
      </c>
      <c r="CL106" s="382">
        <f t="shared" si="446"/>
        <v>537</v>
      </c>
      <c r="CM106" s="382">
        <f t="shared" ref="CM106" si="447">CM103+CM105+$U$11*CM104</f>
        <v>484.5</v>
      </c>
    </row>
    <row r="107" spans="2:92" ht="18" customHeight="1">
      <c r="B107" s="162" t="s">
        <v>16</v>
      </c>
      <c r="C107" s="173">
        <f t="shared" ref="C107:C108" si="448">X107</f>
        <v>16.590462459141047</v>
      </c>
      <c r="D107" s="173">
        <f t="shared" ref="D107:D108" si="449">Y107</f>
        <v>16.965314676756449</v>
      </c>
      <c r="E107" s="173">
        <f t="shared" ref="E107:E108" si="450">Z107</f>
        <v>17.089214463197617</v>
      </c>
      <c r="F107" s="173">
        <f t="shared" si="419"/>
        <v>17.857142857142858</v>
      </c>
      <c r="G107" s="173">
        <f t="shared" si="420"/>
        <v>18.43617200136822</v>
      </c>
      <c r="H107" s="173">
        <f t="shared" si="421"/>
        <v>18.323922899340804</v>
      </c>
      <c r="I107" s="173">
        <f t="shared" si="422"/>
        <v>17.94061837876114</v>
      </c>
      <c r="J107" s="173">
        <f t="shared" si="423"/>
        <v>17.80473171285411</v>
      </c>
      <c r="K107" s="173">
        <f t="shared" si="424"/>
        <v>18.275434455880085</v>
      </c>
      <c r="L107" s="173">
        <f t="shared" ref="L107:Q108" si="451">AG107</f>
        <v>15.416982243541193</v>
      </c>
      <c r="M107" s="173">
        <f t="shared" si="451"/>
        <v>15.793091321792229</v>
      </c>
      <c r="N107" s="173">
        <f t="shared" si="451"/>
        <v>16.174903163750749</v>
      </c>
      <c r="O107" s="173">
        <f t="shared" si="451"/>
        <v>19.268854907308206</v>
      </c>
      <c r="P107" s="173">
        <f t="shared" si="451"/>
        <v>19.401710832482383</v>
      </c>
      <c r="Q107" s="173">
        <f t="shared" si="451"/>
        <v>21.197890460483404</v>
      </c>
      <c r="R107" s="173"/>
      <c r="S107" s="352">
        <v>0.95353010681765982</v>
      </c>
      <c r="T107" s="131"/>
      <c r="U107" s="310"/>
      <c r="V107" s="310"/>
      <c r="W107" s="162" t="s">
        <v>16</v>
      </c>
      <c r="X107" s="173">
        <v>16.590462459141047</v>
      </c>
      <c r="Y107" s="173">
        <v>16.965314676756449</v>
      </c>
      <c r="Z107" s="173">
        <v>17.089214463197617</v>
      </c>
      <c r="AA107" s="173">
        <v>17.857142857142858</v>
      </c>
      <c r="AB107" s="173">
        <v>18.43617200136822</v>
      </c>
      <c r="AC107" s="173">
        <v>18.323922899340804</v>
      </c>
      <c r="AD107" s="173">
        <v>17.94061837876114</v>
      </c>
      <c r="AE107" s="173">
        <v>17.80473171285411</v>
      </c>
      <c r="AF107" s="415">
        <f>(AW100+AW102+$U$11*AW101)/CY10*100</f>
        <v>18.275434455880085</v>
      </c>
      <c r="AG107" s="173">
        <f>(AX100+AX102+$U$11*AX101)/CZ10*100</f>
        <v>15.416982243541193</v>
      </c>
      <c r="AH107" s="173">
        <v>15.793091321792229</v>
      </c>
      <c r="AI107" s="173">
        <v>16.174903163750749</v>
      </c>
      <c r="AJ107" s="173">
        <f>(BA100+BA102+$U$11*BA101)/DC10*100</f>
        <v>19.268854907308206</v>
      </c>
      <c r="AK107" s="173">
        <f>(BB100+BB102+$U$11*BB101)/DD10*100</f>
        <v>19.401710832482383</v>
      </c>
      <c r="AL107" s="173">
        <f>(BC100+BC102+$U$11*BC101)/DE10*100</f>
        <v>21.197890460483404</v>
      </c>
      <c r="AN107" s="171" t="s">
        <v>134</v>
      </c>
      <c r="AO107" s="172">
        <v>46</v>
      </c>
      <c r="AP107" s="172">
        <v>48</v>
      </c>
      <c r="AQ107" s="172">
        <v>46</v>
      </c>
      <c r="AR107" s="172">
        <v>50</v>
      </c>
      <c r="AS107" s="172">
        <v>60</v>
      </c>
      <c r="AT107" s="172">
        <v>79</v>
      </c>
      <c r="AU107" s="172">
        <v>67</v>
      </c>
      <c r="AV107" s="172">
        <v>72</v>
      </c>
      <c r="AW107" s="172">
        <v>66</v>
      </c>
      <c r="AX107" s="172">
        <v>85</v>
      </c>
      <c r="AY107" s="172">
        <v>54</v>
      </c>
      <c r="AZ107" s="172">
        <v>77</v>
      </c>
      <c r="BA107" s="172">
        <v>73</v>
      </c>
      <c r="BB107" s="172">
        <v>75</v>
      </c>
      <c r="BC107" s="172">
        <v>75</v>
      </c>
      <c r="BE107" s="502" t="s">
        <v>100</v>
      </c>
      <c r="BF107" s="162" t="s">
        <v>72</v>
      </c>
      <c r="BG107" s="131">
        <v>113</v>
      </c>
      <c r="BH107" s="132">
        <v>98</v>
      </c>
      <c r="BI107" s="132">
        <v>91</v>
      </c>
      <c r="BJ107" s="131">
        <v>97</v>
      </c>
      <c r="BK107" s="132">
        <v>80</v>
      </c>
      <c r="BL107" s="132">
        <v>105</v>
      </c>
      <c r="BM107" s="132">
        <v>80</v>
      </c>
      <c r="BN107" s="130">
        <v>91</v>
      </c>
      <c r="BO107" s="130">
        <v>78</v>
      </c>
      <c r="BP107" s="130">
        <v>48</v>
      </c>
      <c r="BQ107" s="130">
        <v>46</v>
      </c>
      <c r="BR107" s="130">
        <v>48</v>
      </c>
      <c r="BS107" s="130">
        <v>38</v>
      </c>
      <c r="BT107" s="131">
        <v>32</v>
      </c>
      <c r="BU107" s="131">
        <v>37</v>
      </c>
      <c r="BW107" s="518" t="s">
        <v>52</v>
      </c>
      <c r="BX107" s="162" t="s">
        <v>72</v>
      </c>
      <c r="BY107" s="131">
        <v>841</v>
      </c>
      <c r="BZ107" s="132">
        <v>744</v>
      </c>
      <c r="CA107" s="132">
        <v>756</v>
      </c>
      <c r="CB107" s="131">
        <v>839</v>
      </c>
      <c r="CC107" s="132">
        <v>725</v>
      </c>
      <c r="CD107" s="132">
        <v>722</v>
      </c>
      <c r="CE107" s="132">
        <v>616</v>
      </c>
      <c r="CF107" s="131">
        <v>628</v>
      </c>
      <c r="CG107" s="131">
        <v>563</v>
      </c>
      <c r="CH107" s="131">
        <v>574</v>
      </c>
      <c r="CI107" s="131">
        <v>553</v>
      </c>
      <c r="CJ107" s="131">
        <v>549</v>
      </c>
      <c r="CK107" s="131">
        <v>478</v>
      </c>
      <c r="CL107" s="131">
        <v>433</v>
      </c>
      <c r="CM107" s="131">
        <v>363</v>
      </c>
    </row>
    <row r="108" spans="2:92" ht="18" customHeight="1">
      <c r="B108" s="171" t="s">
        <v>17</v>
      </c>
      <c r="C108" s="174">
        <f t="shared" si="448"/>
        <v>0.46199261992619928</v>
      </c>
      <c r="D108" s="174">
        <f t="shared" si="449"/>
        <v>0.43317230273752011</v>
      </c>
      <c r="E108" s="174">
        <f t="shared" si="450"/>
        <v>0.42619047619047618</v>
      </c>
      <c r="F108" s="174">
        <f t="shared" si="419"/>
        <v>0.39127105666156203</v>
      </c>
      <c r="G108" s="174">
        <f t="shared" si="420"/>
        <v>0.42722602739726029</v>
      </c>
      <c r="H108" s="174">
        <f t="shared" si="421"/>
        <v>0.37968359700249793</v>
      </c>
      <c r="I108" s="174">
        <f t="shared" si="422"/>
        <v>0.43061396131202689</v>
      </c>
      <c r="J108" s="174">
        <f t="shared" si="423"/>
        <v>0.43127147766323026</v>
      </c>
      <c r="K108" s="174">
        <f t="shared" si="424"/>
        <v>0.40163934426229508</v>
      </c>
      <c r="L108" s="174">
        <f t="shared" si="451"/>
        <v>0.4095796676441838</v>
      </c>
      <c r="M108" s="174">
        <f t="shared" si="415"/>
        <v>0.34176245210727968</v>
      </c>
      <c r="N108" s="174">
        <f t="shared" si="415"/>
        <v>0.33950617283950618</v>
      </c>
      <c r="O108" s="174">
        <f t="shared" si="415"/>
        <v>0.33018056749785041</v>
      </c>
      <c r="P108" s="174">
        <f t="shared" si="415"/>
        <v>0.36465517241379308</v>
      </c>
      <c r="Q108" s="174">
        <f t="shared" si="415"/>
        <v>0.39006024096385544</v>
      </c>
      <c r="R108" s="175"/>
      <c r="S108" s="353">
        <v>2.5029614809059666</v>
      </c>
      <c r="T108" s="176"/>
      <c r="U108" s="310"/>
      <c r="V108" s="310"/>
      <c r="W108" s="171" t="s">
        <v>17</v>
      </c>
      <c r="X108" s="174">
        <v>0.46199261992619928</v>
      </c>
      <c r="Y108" s="174">
        <v>0.43317230273752011</v>
      </c>
      <c r="Z108" s="174">
        <v>0.42619047619047618</v>
      </c>
      <c r="AA108" s="174">
        <v>0.39127105666156203</v>
      </c>
      <c r="AB108" s="174">
        <v>0.42722602739726029</v>
      </c>
      <c r="AC108" s="174">
        <v>0.37968359700249793</v>
      </c>
      <c r="AD108" s="174">
        <v>0.43061396131202689</v>
      </c>
      <c r="AE108" s="174">
        <v>0.43127147766323026</v>
      </c>
      <c r="AF108" s="416">
        <v>0.40163934426229508</v>
      </c>
      <c r="AG108" s="174">
        <v>0.4095796676441838</v>
      </c>
      <c r="AH108" s="174">
        <v>0.34176245210727968</v>
      </c>
      <c r="AI108" s="174">
        <v>0.33950617283950618</v>
      </c>
      <c r="AJ108" s="174">
        <v>0.33018056749785041</v>
      </c>
      <c r="AK108" s="174">
        <v>0.36465517241379308</v>
      </c>
      <c r="AL108" s="174">
        <v>0.39006024096385544</v>
      </c>
      <c r="BE108" s="500"/>
      <c r="BF108" s="162" t="s">
        <v>73</v>
      </c>
      <c r="BG108" s="131">
        <v>143</v>
      </c>
      <c r="BH108" s="132">
        <v>113</v>
      </c>
      <c r="BI108" s="132">
        <v>177</v>
      </c>
      <c r="BJ108" s="131">
        <v>131</v>
      </c>
      <c r="BK108" s="132">
        <v>107</v>
      </c>
      <c r="BL108" s="132">
        <v>147</v>
      </c>
      <c r="BM108" s="132">
        <v>134</v>
      </c>
      <c r="BN108" s="131">
        <v>124</v>
      </c>
      <c r="BO108" s="131">
        <v>127</v>
      </c>
      <c r="BP108" s="131">
        <v>103</v>
      </c>
      <c r="BQ108" s="131">
        <v>120</v>
      </c>
      <c r="BR108" s="131">
        <v>85</v>
      </c>
      <c r="BS108" s="131">
        <v>89</v>
      </c>
      <c r="BT108" s="131">
        <v>61</v>
      </c>
      <c r="BU108" s="131">
        <v>48</v>
      </c>
      <c r="BW108" s="519"/>
      <c r="BX108" s="162" t="s">
        <v>73</v>
      </c>
      <c r="BY108" s="131">
        <v>695</v>
      </c>
      <c r="BZ108" s="132">
        <v>591</v>
      </c>
      <c r="CA108" s="132">
        <v>706</v>
      </c>
      <c r="CB108" s="131">
        <v>653</v>
      </c>
      <c r="CC108" s="132">
        <v>597</v>
      </c>
      <c r="CD108" s="132">
        <v>646</v>
      </c>
      <c r="CE108" s="132">
        <v>505</v>
      </c>
      <c r="CF108" s="131">
        <v>598</v>
      </c>
      <c r="CG108" s="131">
        <v>553</v>
      </c>
      <c r="CH108" s="131">
        <v>534</v>
      </c>
      <c r="CI108" s="131">
        <v>518</v>
      </c>
      <c r="CJ108" s="131">
        <v>543</v>
      </c>
      <c r="CK108" s="131">
        <v>535</v>
      </c>
      <c r="CL108" s="131">
        <v>408</v>
      </c>
      <c r="CM108" s="131">
        <v>423</v>
      </c>
    </row>
    <row r="109" spans="2:92">
      <c r="G109" s="310"/>
      <c r="H109" s="310"/>
      <c r="I109" s="310"/>
      <c r="J109" s="310"/>
      <c r="K109" s="310"/>
      <c r="L109" s="310"/>
      <c r="M109" s="310"/>
      <c r="N109" s="310"/>
      <c r="O109" s="310"/>
      <c r="P109" s="310"/>
      <c r="Q109" s="310"/>
      <c r="R109" s="262"/>
      <c r="S109" s="93"/>
      <c r="T109" s="310"/>
      <c r="U109" s="310"/>
      <c r="V109" s="310"/>
      <c r="AF109" s="240"/>
      <c r="AK109" s="262"/>
      <c r="AL109" s="262"/>
      <c r="BE109" s="500"/>
      <c r="BF109" s="162" t="s">
        <v>74</v>
      </c>
      <c r="BG109" s="131">
        <v>177</v>
      </c>
      <c r="BH109" s="132">
        <v>184</v>
      </c>
      <c r="BI109" s="132">
        <v>197</v>
      </c>
      <c r="BJ109" s="131">
        <v>250</v>
      </c>
      <c r="BK109" s="132">
        <v>183</v>
      </c>
      <c r="BL109" s="132">
        <v>208</v>
      </c>
      <c r="BM109" s="132">
        <v>184</v>
      </c>
      <c r="BN109" s="131">
        <v>236</v>
      </c>
      <c r="BO109" s="131">
        <v>212</v>
      </c>
      <c r="BP109" s="131">
        <v>207</v>
      </c>
      <c r="BQ109" s="131">
        <v>192</v>
      </c>
      <c r="BR109" s="131">
        <v>191</v>
      </c>
      <c r="BS109" s="131">
        <v>154</v>
      </c>
      <c r="BT109" s="131">
        <v>124</v>
      </c>
      <c r="BU109" s="131">
        <v>118</v>
      </c>
      <c r="BW109" s="519"/>
      <c r="BX109" s="162" t="s">
        <v>74</v>
      </c>
      <c r="BY109" s="131">
        <v>585</v>
      </c>
      <c r="BZ109" s="132">
        <v>559</v>
      </c>
      <c r="CA109" s="132">
        <v>615</v>
      </c>
      <c r="CB109" s="131">
        <v>671</v>
      </c>
      <c r="CC109" s="132">
        <v>566</v>
      </c>
      <c r="CD109" s="132">
        <v>647</v>
      </c>
      <c r="CE109" s="132">
        <v>606</v>
      </c>
      <c r="CF109" s="131">
        <v>616</v>
      </c>
      <c r="CG109" s="131">
        <v>605</v>
      </c>
      <c r="CH109" s="131">
        <v>659</v>
      </c>
      <c r="CI109" s="131">
        <v>587</v>
      </c>
      <c r="CJ109" s="131">
        <v>565</v>
      </c>
      <c r="CK109" s="131">
        <v>584</v>
      </c>
      <c r="CL109" s="131">
        <v>533</v>
      </c>
      <c r="CM109" s="131">
        <v>473</v>
      </c>
    </row>
    <row r="110" spans="2:92">
      <c r="G110" s="310"/>
      <c r="H110" s="310"/>
      <c r="I110" s="310"/>
      <c r="J110" s="310"/>
      <c r="K110" s="310"/>
      <c r="L110" s="310"/>
      <c r="M110" s="310"/>
      <c r="N110" s="310"/>
      <c r="O110" s="310"/>
      <c r="P110" s="310"/>
      <c r="Q110" s="310"/>
      <c r="R110" s="262"/>
      <c r="S110" s="93"/>
      <c r="T110" s="310"/>
      <c r="U110" s="310"/>
      <c r="V110" s="310"/>
      <c r="AF110" s="240"/>
      <c r="AK110" s="262"/>
      <c r="AL110" s="262"/>
      <c r="BE110" s="500"/>
      <c r="BF110" s="162" t="s">
        <v>36</v>
      </c>
      <c r="BG110" s="131">
        <v>46</v>
      </c>
      <c r="BH110" s="132">
        <v>36</v>
      </c>
      <c r="BI110" s="132">
        <v>44</v>
      </c>
      <c r="BJ110" s="131">
        <v>66</v>
      </c>
      <c r="BK110" s="132">
        <v>41</v>
      </c>
      <c r="BL110" s="132">
        <v>52</v>
      </c>
      <c r="BM110" s="132">
        <v>55</v>
      </c>
      <c r="BN110" s="132">
        <v>66</v>
      </c>
      <c r="BO110" s="131">
        <v>79</v>
      </c>
      <c r="BP110" s="131">
        <v>60</v>
      </c>
      <c r="BQ110" s="132">
        <v>77</v>
      </c>
      <c r="BR110" s="132">
        <v>55</v>
      </c>
      <c r="BS110" s="132">
        <v>62</v>
      </c>
      <c r="BT110" s="132">
        <v>26</v>
      </c>
      <c r="BU110" s="132">
        <v>21</v>
      </c>
      <c r="BW110" s="519"/>
      <c r="BX110" s="162" t="s">
        <v>36</v>
      </c>
      <c r="BY110" s="131">
        <v>57</v>
      </c>
      <c r="BZ110" s="132">
        <v>48</v>
      </c>
      <c r="CA110" s="132">
        <v>58</v>
      </c>
      <c r="CB110" s="131">
        <v>84</v>
      </c>
      <c r="CC110" s="132">
        <v>50</v>
      </c>
      <c r="CD110" s="132">
        <v>70</v>
      </c>
      <c r="CE110" s="132">
        <v>74</v>
      </c>
      <c r="CF110" s="132">
        <v>86</v>
      </c>
      <c r="CG110" s="131">
        <v>90</v>
      </c>
      <c r="CH110" s="131">
        <v>70</v>
      </c>
      <c r="CI110" s="132">
        <v>92</v>
      </c>
      <c r="CJ110" s="132">
        <v>78</v>
      </c>
      <c r="CK110" s="132">
        <v>79</v>
      </c>
      <c r="CL110" s="132">
        <v>45</v>
      </c>
      <c r="CM110" s="132">
        <v>30</v>
      </c>
    </row>
    <row r="111" spans="2:92">
      <c r="G111" s="310"/>
      <c r="H111" s="310"/>
      <c r="I111" s="310"/>
      <c r="J111" s="310"/>
      <c r="K111" s="310"/>
      <c r="L111" s="310"/>
      <c r="M111" s="310"/>
      <c r="N111" s="310"/>
      <c r="O111" s="310"/>
      <c r="P111" s="310"/>
      <c r="Q111" s="310"/>
      <c r="R111" s="262"/>
      <c r="S111" s="93"/>
      <c r="T111" s="310"/>
      <c r="U111" s="310"/>
      <c r="V111" s="310"/>
      <c r="AF111" s="240"/>
      <c r="AK111" s="262"/>
      <c r="AL111" s="262"/>
      <c r="AN111" s="262"/>
      <c r="AO111" s="262"/>
      <c r="AP111" s="262"/>
      <c r="AQ111" s="262"/>
      <c r="AR111" s="262"/>
      <c r="AS111" s="262"/>
      <c r="AT111" s="262"/>
      <c r="AU111" s="262"/>
      <c r="AV111" s="262"/>
      <c r="AW111" s="262"/>
      <c r="AX111" s="262"/>
      <c r="AY111" s="262"/>
      <c r="AZ111" s="262"/>
      <c r="BA111" s="262"/>
      <c r="BB111" s="262"/>
      <c r="BC111" s="262"/>
      <c r="BE111" s="500"/>
      <c r="BF111" s="129" t="s">
        <v>150</v>
      </c>
      <c r="BG111" s="131">
        <v>0</v>
      </c>
      <c r="BH111" s="132">
        <v>0</v>
      </c>
      <c r="BI111" s="132">
        <v>0</v>
      </c>
      <c r="BJ111" s="131">
        <v>0</v>
      </c>
      <c r="BK111" s="132">
        <v>0</v>
      </c>
      <c r="BL111" s="132">
        <v>0</v>
      </c>
      <c r="BM111" s="132">
        <v>0</v>
      </c>
      <c r="BN111" s="132">
        <v>0</v>
      </c>
      <c r="BO111" s="131">
        <v>0</v>
      </c>
      <c r="BP111" s="132">
        <v>0</v>
      </c>
      <c r="BQ111" s="131">
        <v>0</v>
      </c>
      <c r="BR111" s="132">
        <v>9</v>
      </c>
      <c r="BS111" s="132">
        <v>18</v>
      </c>
      <c r="BT111" s="132">
        <v>7</v>
      </c>
      <c r="BU111" s="132">
        <v>5</v>
      </c>
      <c r="BW111" s="519"/>
      <c r="BX111" s="129" t="s">
        <v>150</v>
      </c>
      <c r="BY111" s="131">
        <v>0</v>
      </c>
      <c r="BZ111" s="132">
        <v>0</v>
      </c>
      <c r="CA111" s="132">
        <v>0</v>
      </c>
      <c r="CB111" s="131">
        <v>0</v>
      </c>
      <c r="CC111" s="132">
        <v>0</v>
      </c>
      <c r="CD111" s="132">
        <v>0</v>
      </c>
      <c r="CE111" s="132">
        <v>0</v>
      </c>
      <c r="CF111" s="132">
        <v>0</v>
      </c>
      <c r="CG111" s="131">
        <v>0</v>
      </c>
      <c r="CH111" s="132">
        <v>0</v>
      </c>
      <c r="CI111" s="131">
        <v>0</v>
      </c>
      <c r="CJ111" s="132">
        <v>17</v>
      </c>
      <c r="CK111" s="132">
        <v>27</v>
      </c>
      <c r="CL111" s="132">
        <v>16</v>
      </c>
      <c r="CM111" s="132">
        <v>11</v>
      </c>
    </row>
    <row r="112" spans="2:92">
      <c r="G112" s="310"/>
      <c r="H112" s="310"/>
      <c r="I112" s="310"/>
      <c r="J112" s="310"/>
      <c r="K112" s="310"/>
      <c r="L112" s="310"/>
      <c r="M112" s="310"/>
      <c r="N112" s="310"/>
      <c r="O112" s="310"/>
      <c r="P112" s="310"/>
      <c r="Q112" s="310"/>
      <c r="R112" s="262"/>
      <c r="S112" s="93"/>
      <c r="T112" s="310"/>
      <c r="U112" s="310"/>
      <c r="V112" s="310"/>
      <c r="AF112" s="240"/>
      <c r="AK112" s="262"/>
      <c r="AL112" s="262"/>
      <c r="AN112" s="262"/>
      <c r="AO112" s="262"/>
      <c r="AP112" s="262"/>
      <c r="AQ112" s="262"/>
      <c r="AR112" s="262"/>
      <c r="AS112" s="262"/>
      <c r="AT112" s="262"/>
      <c r="AU112" s="262"/>
      <c r="AV112" s="262"/>
      <c r="AW112" s="262"/>
      <c r="AX112" s="262"/>
      <c r="AY112" s="262"/>
      <c r="AZ112" s="262"/>
      <c r="BA112" s="262"/>
      <c r="BB112" s="262"/>
      <c r="BC112" s="262"/>
      <c r="BE112" s="500"/>
      <c r="BF112" s="162" t="s">
        <v>71</v>
      </c>
      <c r="BG112" s="131">
        <v>185</v>
      </c>
      <c r="BH112" s="132">
        <v>233</v>
      </c>
      <c r="BI112" s="132">
        <v>229</v>
      </c>
      <c r="BJ112" s="131">
        <v>252</v>
      </c>
      <c r="BK112" s="132">
        <v>249</v>
      </c>
      <c r="BL112" s="132">
        <v>283</v>
      </c>
      <c r="BM112" s="132">
        <v>304</v>
      </c>
      <c r="BN112" s="132">
        <v>340</v>
      </c>
      <c r="BO112" s="131">
        <v>373</v>
      </c>
      <c r="BP112" s="131">
        <v>282</v>
      </c>
      <c r="BQ112" s="132">
        <v>303</v>
      </c>
      <c r="BR112" s="132">
        <v>336</v>
      </c>
      <c r="BS112" s="132">
        <v>326</v>
      </c>
      <c r="BT112" s="132">
        <v>300</v>
      </c>
      <c r="BU112" s="132">
        <v>278</v>
      </c>
      <c r="BW112" s="519"/>
      <c r="BX112" s="162" t="s">
        <v>71</v>
      </c>
      <c r="BY112" s="131">
        <v>363</v>
      </c>
      <c r="BZ112" s="132">
        <v>445</v>
      </c>
      <c r="CA112" s="132">
        <v>426</v>
      </c>
      <c r="CB112" s="131">
        <v>464</v>
      </c>
      <c r="CC112" s="132">
        <v>456</v>
      </c>
      <c r="CD112" s="132">
        <v>514</v>
      </c>
      <c r="CE112" s="132">
        <v>560</v>
      </c>
      <c r="CF112" s="132">
        <v>627</v>
      </c>
      <c r="CG112" s="131">
        <v>630</v>
      </c>
      <c r="CH112" s="131">
        <v>519</v>
      </c>
      <c r="CI112" s="132">
        <v>549</v>
      </c>
      <c r="CJ112" s="132">
        <v>603</v>
      </c>
      <c r="CK112" s="132">
        <v>622</v>
      </c>
      <c r="CL112" s="132">
        <v>613</v>
      </c>
      <c r="CM112" s="132">
        <v>577</v>
      </c>
    </row>
    <row r="113" spans="2:91">
      <c r="G113" s="310"/>
      <c r="H113" s="310"/>
      <c r="I113" s="310"/>
      <c r="J113" s="310"/>
      <c r="K113" s="310"/>
      <c r="L113" s="310"/>
      <c r="M113" s="310"/>
      <c r="N113" s="310"/>
      <c r="O113" s="310"/>
      <c r="P113" s="310"/>
      <c r="Q113" s="310"/>
      <c r="R113" s="262"/>
      <c r="S113" s="93"/>
      <c r="T113" s="310"/>
      <c r="U113" s="310"/>
      <c r="V113" s="310"/>
      <c r="AF113" s="240"/>
      <c r="AK113" s="262"/>
      <c r="AL113" s="262"/>
      <c r="AN113" s="262"/>
      <c r="AO113" s="262"/>
      <c r="AP113" s="262"/>
      <c r="AQ113" s="262"/>
      <c r="AR113" s="262"/>
      <c r="AS113" s="262"/>
      <c r="AT113" s="262"/>
      <c r="AU113" s="262"/>
      <c r="AV113" s="262"/>
      <c r="AW113" s="262"/>
      <c r="AX113" s="262"/>
      <c r="AY113" s="262"/>
      <c r="AZ113" s="262"/>
      <c r="BA113" s="262"/>
      <c r="BB113" s="262"/>
      <c r="BC113" s="262"/>
      <c r="BE113" s="501"/>
      <c r="BF113" s="178" t="s">
        <v>53</v>
      </c>
      <c r="BG113" s="167">
        <f>BG110+BG112+$U$11*BG111</f>
        <v>231</v>
      </c>
      <c r="BH113" s="168">
        <f t="shared" ref="BH113" si="452">BH110+BH112+$U$11*BH111</f>
        <v>269</v>
      </c>
      <c r="BI113" s="168">
        <f t="shared" ref="BI113" si="453">BI110+BI112+$U$11*BI111</f>
        <v>273</v>
      </c>
      <c r="BJ113" s="167">
        <f t="shared" ref="BJ113" si="454">BJ110+BJ112+$U$11*BJ111</f>
        <v>318</v>
      </c>
      <c r="BK113" s="168">
        <f t="shared" ref="BK113" si="455">BK110+BK112+$U$11*BK111</f>
        <v>290</v>
      </c>
      <c r="BL113" s="168">
        <f t="shared" ref="BL113" si="456">BL110+BL112+$U$11*BL111</f>
        <v>335</v>
      </c>
      <c r="BM113" s="168">
        <f t="shared" ref="BM113" si="457">BM110+BM112+$U$11*BM111</f>
        <v>359</v>
      </c>
      <c r="BN113" s="169">
        <f t="shared" ref="BN113" si="458">BN110+BN112+$U$11*BN111</f>
        <v>406</v>
      </c>
      <c r="BO113" s="169">
        <f t="shared" ref="BO113" si="459">BO110+BO112+$U$11*BO111</f>
        <v>452</v>
      </c>
      <c r="BP113" s="169">
        <f t="shared" ref="BP113" si="460">BP110+BP112+$U$11*BP111</f>
        <v>342</v>
      </c>
      <c r="BQ113" s="168">
        <v>380</v>
      </c>
      <c r="BR113" s="382">
        <v>395.5</v>
      </c>
      <c r="BS113" s="382">
        <f t="shared" ref="BS113:BT113" si="461">BS110+BS112+$U$11*BS111</f>
        <v>397</v>
      </c>
      <c r="BT113" s="382">
        <f t="shared" si="461"/>
        <v>329.5</v>
      </c>
      <c r="BU113" s="382">
        <f t="shared" ref="BU113" si="462">BU110+BU112+$U$11*BU111</f>
        <v>301.5</v>
      </c>
      <c r="BW113" s="520"/>
      <c r="BX113" s="124" t="s">
        <v>53</v>
      </c>
      <c r="BY113" s="169">
        <f t="shared" ref="BY113" si="463">BY110+BY112+$U$11*BY111</f>
        <v>420</v>
      </c>
      <c r="BZ113" s="169">
        <f t="shared" ref="BZ113" si="464">BZ110+BZ112+$U$11*BZ111</f>
        <v>493</v>
      </c>
      <c r="CA113" s="169">
        <f t="shared" ref="CA113" si="465">CA110+CA112+$U$11*CA111</f>
        <v>484</v>
      </c>
      <c r="CB113" s="169">
        <f t="shared" ref="CB113" si="466">CB110+CB112+$U$11*CB111</f>
        <v>548</v>
      </c>
      <c r="CC113" s="169">
        <f t="shared" ref="CC113" si="467">CC110+CC112+$U$11*CC111</f>
        <v>506</v>
      </c>
      <c r="CD113" s="169">
        <f t="shared" ref="CD113" si="468">CD110+CD112+$U$11*CD111</f>
        <v>584</v>
      </c>
      <c r="CE113" s="169">
        <f t="shared" ref="CE113" si="469">CE110+CE112+$U$11*CE111</f>
        <v>634</v>
      </c>
      <c r="CF113" s="169">
        <f t="shared" ref="CF113" si="470">CF110+CF112+$U$11*CF111</f>
        <v>713</v>
      </c>
      <c r="CG113" s="169">
        <f t="shared" ref="CG113" si="471">CG110+CG112+$U$11*CG111</f>
        <v>720</v>
      </c>
      <c r="CH113" s="169">
        <v>589</v>
      </c>
      <c r="CI113" s="169">
        <v>641</v>
      </c>
      <c r="CJ113" s="169">
        <v>689.5</v>
      </c>
      <c r="CK113" s="169">
        <f t="shared" ref="CK113:CL113" si="472">CK110+CK112+$U$11*CK111</f>
        <v>714.5</v>
      </c>
      <c r="CL113" s="382">
        <f t="shared" si="472"/>
        <v>666</v>
      </c>
      <c r="CM113" s="382">
        <f t="shared" ref="CM113" si="473">CM110+CM112+$U$11*CM111</f>
        <v>612.5</v>
      </c>
    </row>
    <row r="114" spans="2:91">
      <c r="B114" s="162"/>
      <c r="C114" s="162"/>
      <c r="D114" s="162"/>
      <c r="E114" s="162"/>
      <c r="F114" s="170"/>
      <c r="G114" s="170"/>
      <c r="H114" s="170"/>
      <c r="I114" s="170"/>
      <c r="J114" s="170"/>
      <c r="K114" s="170"/>
      <c r="L114" s="170"/>
      <c r="M114" s="170"/>
      <c r="N114" s="170"/>
      <c r="O114" s="170"/>
      <c r="P114" s="170"/>
      <c r="Q114" s="170"/>
      <c r="R114" s="170"/>
      <c r="S114" s="181"/>
      <c r="T114" s="170"/>
      <c r="U114" s="546"/>
      <c r="V114" s="127"/>
      <c r="W114" s="162"/>
      <c r="X114" s="162"/>
      <c r="Y114" s="162"/>
      <c r="Z114" s="162"/>
      <c r="AA114" s="170"/>
      <c r="AB114" s="170"/>
      <c r="AC114" s="170"/>
      <c r="AD114" s="170"/>
      <c r="AE114" s="170"/>
      <c r="AF114" s="414"/>
      <c r="AG114" s="170"/>
      <c r="AH114" s="170"/>
      <c r="AI114" s="170"/>
      <c r="AJ114" s="170"/>
      <c r="AK114" s="170"/>
      <c r="AL114" s="170"/>
      <c r="AN114" s="262"/>
      <c r="AO114" s="262"/>
      <c r="AP114" s="262"/>
      <c r="AQ114" s="262"/>
      <c r="AR114" s="262"/>
      <c r="AS114" s="262"/>
      <c r="AT114" s="262"/>
      <c r="AU114" s="262"/>
      <c r="AV114" s="262"/>
      <c r="AW114" s="262"/>
      <c r="AX114" s="262"/>
      <c r="AY114" s="262"/>
      <c r="AZ114" s="262"/>
      <c r="BA114" s="262"/>
      <c r="BB114" s="262"/>
      <c r="BC114" s="262"/>
      <c r="BE114" s="372"/>
      <c r="BF114" s="313"/>
      <c r="BG114" s="313"/>
      <c r="BH114" s="313"/>
      <c r="BI114" s="313"/>
      <c r="BJ114" s="313"/>
      <c r="BK114" s="313"/>
      <c r="BL114" s="313"/>
      <c r="BM114" s="313"/>
      <c r="BN114" s="313"/>
      <c r="BO114" s="313"/>
      <c r="BP114" s="313"/>
      <c r="BQ114" s="313"/>
      <c r="BR114" s="262"/>
      <c r="BS114" s="262"/>
      <c r="BW114" s="371"/>
      <c r="CI114" s="262"/>
      <c r="CJ114" s="262"/>
      <c r="CK114" s="262"/>
    </row>
    <row r="115" spans="2:91">
      <c r="B115" s="124" t="s">
        <v>7</v>
      </c>
      <c r="C115" s="124" t="s">
        <v>124</v>
      </c>
      <c r="D115" s="124" t="s">
        <v>123</v>
      </c>
      <c r="E115" s="124" t="s">
        <v>122</v>
      </c>
      <c r="F115" s="124" t="s">
        <v>49</v>
      </c>
      <c r="G115" s="124" t="s">
        <v>48</v>
      </c>
      <c r="H115" s="124" t="s">
        <v>47</v>
      </c>
      <c r="I115" s="124" t="s">
        <v>46</v>
      </c>
      <c r="J115" s="124" t="s">
        <v>45</v>
      </c>
      <c r="K115" s="124" t="s">
        <v>44</v>
      </c>
      <c r="L115" s="124" t="s">
        <v>43</v>
      </c>
      <c r="M115" s="124" t="s">
        <v>96</v>
      </c>
      <c r="N115" s="124" t="s">
        <v>69</v>
      </c>
      <c r="O115" s="124" t="s">
        <v>77</v>
      </c>
      <c r="P115" s="124" t="s">
        <v>149</v>
      </c>
      <c r="Q115" s="124" t="str">
        <f>Q99</f>
        <v>2018-19</v>
      </c>
      <c r="R115" s="126"/>
      <c r="S115" s="87" t="s">
        <v>112</v>
      </c>
      <c r="T115" s="126"/>
      <c r="U115" s="310"/>
      <c r="V115" s="310"/>
      <c r="W115" s="124" t="s">
        <v>7</v>
      </c>
      <c r="X115" s="124" t="s">
        <v>124</v>
      </c>
      <c r="Y115" s="124" t="s">
        <v>123</v>
      </c>
      <c r="Z115" s="124" t="s">
        <v>122</v>
      </c>
      <c r="AA115" s="124" t="s">
        <v>49</v>
      </c>
      <c r="AB115" s="124" t="s">
        <v>48</v>
      </c>
      <c r="AC115" s="124" t="s">
        <v>47</v>
      </c>
      <c r="AD115" s="124" t="s">
        <v>46</v>
      </c>
      <c r="AE115" s="124" t="s">
        <v>45</v>
      </c>
      <c r="AF115" s="166" t="s">
        <v>44</v>
      </c>
      <c r="AG115" s="124" t="s">
        <v>43</v>
      </c>
      <c r="AH115" s="124" t="s">
        <v>96</v>
      </c>
      <c r="AI115" s="124" t="s">
        <v>69</v>
      </c>
      <c r="AJ115" s="124" t="str">
        <f>$AJ$3</f>
        <v>2016-17</v>
      </c>
      <c r="AK115" s="124" t="str">
        <f>AK83</f>
        <v>2017-18</v>
      </c>
      <c r="AL115" s="124" t="str">
        <f>AL99</f>
        <v>2018-19</v>
      </c>
      <c r="AN115" s="124" t="s">
        <v>7</v>
      </c>
      <c r="AO115" s="124" t="s">
        <v>124</v>
      </c>
      <c r="AP115" s="124" t="s">
        <v>123</v>
      </c>
      <c r="AQ115" s="124" t="s">
        <v>122</v>
      </c>
      <c r="AR115" s="124" t="s">
        <v>49</v>
      </c>
      <c r="AS115" s="124" t="s">
        <v>48</v>
      </c>
      <c r="AT115" s="124" t="s">
        <v>47</v>
      </c>
      <c r="AU115" s="124" t="s">
        <v>46</v>
      </c>
      <c r="AV115" s="124" t="s">
        <v>45</v>
      </c>
      <c r="AW115" s="124" t="s">
        <v>44</v>
      </c>
      <c r="AX115" s="124" t="s">
        <v>43</v>
      </c>
      <c r="AY115" s="124" t="s">
        <v>96</v>
      </c>
      <c r="AZ115" s="126" t="s">
        <v>69</v>
      </c>
      <c r="BA115" s="126" t="s">
        <v>77</v>
      </c>
      <c r="BB115" s="126" t="s">
        <v>149</v>
      </c>
      <c r="BC115" s="126" t="str">
        <f>BC99</f>
        <v>2018-19</v>
      </c>
      <c r="BE115" s="184"/>
      <c r="BF115" s="124" t="s">
        <v>7</v>
      </c>
      <c r="BG115" s="124" t="s">
        <v>124</v>
      </c>
      <c r="BH115" s="124" t="s">
        <v>123</v>
      </c>
      <c r="BI115" s="124" t="s">
        <v>122</v>
      </c>
      <c r="BJ115" s="124" t="s">
        <v>49</v>
      </c>
      <c r="BK115" s="124" t="s">
        <v>48</v>
      </c>
      <c r="BL115" s="124" t="s">
        <v>47</v>
      </c>
      <c r="BM115" s="124" t="s">
        <v>46</v>
      </c>
      <c r="BN115" s="124" t="s">
        <v>45</v>
      </c>
      <c r="BO115" s="124" t="s">
        <v>44</v>
      </c>
      <c r="BP115" s="124" t="s">
        <v>43</v>
      </c>
      <c r="BQ115" s="124" t="s">
        <v>96</v>
      </c>
      <c r="BR115" s="126" t="s">
        <v>69</v>
      </c>
      <c r="BS115" s="126" t="s">
        <v>77</v>
      </c>
      <c r="BT115" s="126" t="s">
        <v>149</v>
      </c>
      <c r="BU115" s="126" t="str">
        <f>BU99</f>
        <v>2018-19</v>
      </c>
      <c r="BW115" s="371"/>
      <c r="BX115" s="124" t="s">
        <v>7</v>
      </c>
      <c r="BY115" s="124" t="s">
        <v>124</v>
      </c>
      <c r="BZ115" s="124" t="s">
        <v>123</v>
      </c>
      <c r="CA115" s="124" t="s">
        <v>122</v>
      </c>
      <c r="CB115" s="124" t="s">
        <v>49</v>
      </c>
      <c r="CC115" s="124" t="s">
        <v>48</v>
      </c>
      <c r="CD115" s="124" t="s">
        <v>47</v>
      </c>
      <c r="CE115" s="124" t="s">
        <v>46</v>
      </c>
      <c r="CF115" s="124" t="s">
        <v>45</v>
      </c>
      <c r="CG115" s="124" t="s">
        <v>44</v>
      </c>
      <c r="CH115" s="124" t="s">
        <v>43</v>
      </c>
      <c r="CI115" s="124" t="s">
        <v>96</v>
      </c>
      <c r="CJ115" s="124" t="s">
        <v>69</v>
      </c>
      <c r="CK115" s="124" t="s">
        <v>77</v>
      </c>
      <c r="CL115" s="124" t="s">
        <v>149</v>
      </c>
      <c r="CM115" s="124" t="str">
        <f>CM99</f>
        <v>2018-19</v>
      </c>
    </row>
    <row r="116" spans="2:91">
      <c r="B116" s="162" t="s">
        <v>72</v>
      </c>
      <c r="C116" s="131">
        <f t="shared" ref="C116:Q118" si="474">X116+BG116*$U$6+BG123*$U$8</f>
        <v>4598.8</v>
      </c>
      <c r="D116" s="131">
        <f t="shared" si="474"/>
        <v>3684.6000000000004</v>
      </c>
      <c r="E116" s="131">
        <f t="shared" si="474"/>
        <v>3911</v>
      </c>
      <c r="F116" s="131">
        <f t="shared" si="474"/>
        <v>3853.8</v>
      </c>
      <c r="G116" s="131">
        <f t="shared" si="474"/>
        <v>3911</v>
      </c>
      <c r="H116" s="131">
        <f t="shared" si="474"/>
        <v>3885</v>
      </c>
      <c r="I116" s="131">
        <f t="shared" si="474"/>
        <v>3282.8</v>
      </c>
      <c r="J116" s="131">
        <f t="shared" si="474"/>
        <v>3333.8</v>
      </c>
      <c r="K116" s="131">
        <f t="shared" si="474"/>
        <v>3394.8</v>
      </c>
      <c r="L116" s="131">
        <f t="shared" si="474"/>
        <v>3060.6</v>
      </c>
      <c r="M116" s="131">
        <f t="shared" si="474"/>
        <v>3162.6</v>
      </c>
      <c r="N116" s="131">
        <f t="shared" si="474"/>
        <v>3135.2</v>
      </c>
      <c r="O116" s="131">
        <f t="shared" si="474"/>
        <v>3196</v>
      </c>
      <c r="P116" s="131">
        <f t="shared" si="474"/>
        <v>3606</v>
      </c>
      <c r="Q116" s="131">
        <f t="shared" si="474"/>
        <v>3408</v>
      </c>
      <c r="R116" s="163"/>
      <c r="S116" s="177">
        <v>454.21046712338534</v>
      </c>
      <c r="T116" s="131"/>
      <c r="U116" s="310"/>
      <c r="V116" s="310"/>
      <c r="W116" s="162" t="s">
        <v>72</v>
      </c>
      <c r="X116" s="131">
        <v>3021</v>
      </c>
      <c r="Y116" s="131">
        <v>2454</v>
      </c>
      <c r="Z116" s="131">
        <v>2613</v>
      </c>
      <c r="AA116" s="131">
        <v>2540</v>
      </c>
      <c r="AB116" s="131">
        <v>2579</v>
      </c>
      <c r="AC116" s="131">
        <v>2557</v>
      </c>
      <c r="AD116" s="131">
        <v>2197</v>
      </c>
      <c r="AE116" s="131">
        <v>2220</v>
      </c>
      <c r="AF116" s="413">
        <v>2297</v>
      </c>
      <c r="AG116" s="131">
        <v>2084</v>
      </c>
      <c r="AH116" s="131">
        <v>2180</v>
      </c>
      <c r="AI116" s="131">
        <v>2164</v>
      </c>
      <c r="AJ116" s="131">
        <v>2203</v>
      </c>
      <c r="AK116" s="131">
        <v>2491</v>
      </c>
      <c r="AL116" s="131">
        <v>2424</v>
      </c>
      <c r="AN116" s="162" t="s">
        <v>130</v>
      </c>
      <c r="AO116" s="131">
        <v>0</v>
      </c>
      <c r="AP116" s="131">
        <v>0</v>
      </c>
      <c r="AQ116" s="131">
        <v>0</v>
      </c>
      <c r="AR116" s="131">
        <v>0</v>
      </c>
      <c r="AS116" s="131">
        <v>0</v>
      </c>
      <c r="AT116" s="131">
        <v>0</v>
      </c>
      <c r="AU116" s="131">
        <v>0</v>
      </c>
      <c r="AV116" s="131">
        <v>0</v>
      </c>
      <c r="AW116" s="131">
        <v>0</v>
      </c>
      <c r="AX116" s="131">
        <v>0</v>
      </c>
      <c r="AY116" s="131">
        <v>0</v>
      </c>
      <c r="AZ116" s="130">
        <v>0</v>
      </c>
      <c r="BA116" s="130">
        <v>0</v>
      </c>
      <c r="BB116" s="130">
        <v>0</v>
      </c>
      <c r="BC116" s="130">
        <v>0</v>
      </c>
      <c r="BE116" s="502" t="s">
        <v>99</v>
      </c>
      <c r="BF116" s="162" t="s">
        <v>72</v>
      </c>
      <c r="BG116" s="131">
        <v>1661</v>
      </c>
      <c r="BH116" s="132">
        <v>1282</v>
      </c>
      <c r="BI116" s="132">
        <v>1330</v>
      </c>
      <c r="BJ116" s="131">
        <v>1391</v>
      </c>
      <c r="BK116" s="132">
        <v>1435</v>
      </c>
      <c r="BL116" s="132">
        <v>1410</v>
      </c>
      <c r="BM116" s="132">
        <v>1186</v>
      </c>
      <c r="BN116" s="130">
        <v>1201</v>
      </c>
      <c r="BO116" s="130">
        <v>1211</v>
      </c>
      <c r="BP116" s="130">
        <v>1097</v>
      </c>
      <c r="BQ116" s="130">
        <v>1122</v>
      </c>
      <c r="BR116" s="130">
        <v>1084</v>
      </c>
      <c r="BS116" s="130">
        <v>1110</v>
      </c>
      <c r="BT116" s="130">
        <v>1275</v>
      </c>
      <c r="BU116" s="130">
        <v>1115</v>
      </c>
      <c r="BW116" s="515" t="s">
        <v>51</v>
      </c>
      <c r="BX116" s="164" t="s">
        <v>72</v>
      </c>
      <c r="BY116" s="130">
        <v>333</v>
      </c>
      <c r="BZ116" s="154">
        <v>276</v>
      </c>
      <c r="CA116" s="154">
        <v>299</v>
      </c>
      <c r="CB116" s="130">
        <v>254</v>
      </c>
      <c r="CC116" s="154">
        <v>237</v>
      </c>
      <c r="CD116" s="154">
        <v>250</v>
      </c>
      <c r="CE116" s="154">
        <v>180</v>
      </c>
      <c r="CF116" s="130">
        <v>181</v>
      </c>
      <c r="CG116" s="130">
        <v>168</v>
      </c>
      <c r="CH116" s="130">
        <v>132</v>
      </c>
      <c r="CI116" s="131">
        <v>128</v>
      </c>
      <c r="CJ116" s="131">
        <v>131</v>
      </c>
      <c r="CK116" s="131">
        <v>129</v>
      </c>
      <c r="CL116" s="130">
        <v>138</v>
      </c>
      <c r="CM116" s="130">
        <v>114</v>
      </c>
    </row>
    <row r="117" spans="2:91">
      <c r="B117" s="162" t="s">
        <v>73</v>
      </c>
      <c r="C117" s="131">
        <f t="shared" si="474"/>
        <v>3903</v>
      </c>
      <c r="D117" s="131">
        <f t="shared" si="474"/>
        <v>3410.4</v>
      </c>
      <c r="E117" s="131">
        <f t="shared" si="474"/>
        <v>3500.6</v>
      </c>
      <c r="F117" s="131">
        <f t="shared" si="474"/>
        <v>3776.2</v>
      </c>
      <c r="G117" s="131">
        <f t="shared" si="474"/>
        <v>3756.4</v>
      </c>
      <c r="H117" s="131">
        <f t="shared" si="474"/>
        <v>4016.6000000000004</v>
      </c>
      <c r="I117" s="131">
        <f t="shared" si="474"/>
        <v>3519</v>
      </c>
      <c r="J117" s="131">
        <f t="shared" si="474"/>
        <v>3654.8</v>
      </c>
      <c r="K117" s="131">
        <f t="shared" si="474"/>
        <v>3748.4</v>
      </c>
      <c r="L117" s="131">
        <f t="shared" si="474"/>
        <v>3813</v>
      </c>
      <c r="M117" s="131">
        <f t="shared" si="474"/>
        <v>3649.6</v>
      </c>
      <c r="N117" s="131">
        <f t="shared" si="474"/>
        <v>3581.2</v>
      </c>
      <c r="O117" s="131">
        <f t="shared" si="474"/>
        <v>3655.6</v>
      </c>
      <c r="P117" s="131">
        <f t="shared" si="474"/>
        <v>3675.4</v>
      </c>
      <c r="Q117" s="131">
        <f t="shared" si="474"/>
        <v>3829.8</v>
      </c>
      <c r="R117" s="163"/>
      <c r="S117" s="177">
        <v>186.34588627961006</v>
      </c>
      <c r="T117" s="131"/>
      <c r="U117" s="310"/>
      <c r="V117" s="310"/>
      <c r="W117" s="162" t="s">
        <v>73</v>
      </c>
      <c r="X117" s="131">
        <v>2623</v>
      </c>
      <c r="Y117" s="131">
        <v>2280</v>
      </c>
      <c r="Z117" s="131">
        <v>2324</v>
      </c>
      <c r="AA117" s="131">
        <v>2497</v>
      </c>
      <c r="AB117" s="131">
        <v>2461</v>
      </c>
      <c r="AC117" s="131">
        <v>2598</v>
      </c>
      <c r="AD117" s="131">
        <v>2304</v>
      </c>
      <c r="AE117" s="131">
        <v>2377</v>
      </c>
      <c r="AF117" s="413">
        <v>2459</v>
      </c>
      <c r="AG117" s="131">
        <v>2492</v>
      </c>
      <c r="AH117" s="131">
        <v>2414</v>
      </c>
      <c r="AI117" s="131">
        <v>2395</v>
      </c>
      <c r="AJ117" s="131">
        <v>2449</v>
      </c>
      <c r="AK117" s="131">
        <v>2491</v>
      </c>
      <c r="AL117" s="131">
        <v>2611</v>
      </c>
      <c r="AN117" s="129" t="s">
        <v>150</v>
      </c>
      <c r="AO117" s="131">
        <v>0</v>
      </c>
      <c r="AP117" s="132">
        <v>0</v>
      </c>
      <c r="AQ117" s="132">
        <v>0</v>
      </c>
      <c r="AR117" s="131">
        <v>0</v>
      </c>
      <c r="AS117" s="132">
        <v>0</v>
      </c>
      <c r="AT117" s="132">
        <v>0</v>
      </c>
      <c r="AU117" s="132">
        <v>0</v>
      </c>
      <c r="AV117" s="132">
        <v>0</v>
      </c>
      <c r="AW117" s="131">
        <v>0</v>
      </c>
      <c r="AX117" s="132">
        <v>0</v>
      </c>
      <c r="AY117" s="131">
        <v>0</v>
      </c>
      <c r="AZ117" s="131">
        <v>104</v>
      </c>
      <c r="BA117" s="131">
        <v>135</v>
      </c>
      <c r="BB117" s="131">
        <v>146</v>
      </c>
      <c r="BC117" s="131">
        <v>101</v>
      </c>
      <c r="BE117" s="500"/>
      <c r="BF117" s="162" t="s">
        <v>73</v>
      </c>
      <c r="BG117" s="131">
        <v>1230</v>
      </c>
      <c r="BH117" s="132">
        <v>1058</v>
      </c>
      <c r="BI117" s="132">
        <v>1082</v>
      </c>
      <c r="BJ117" s="131">
        <v>1199</v>
      </c>
      <c r="BK117" s="132">
        <v>1193</v>
      </c>
      <c r="BL117" s="132">
        <v>1317</v>
      </c>
      <c r="BM117" s="132">
        <v>1110</v>
      </c>
      <c r="BN117" s="131">
        <v>1206</v>
      </c>
      <c r="BO117" s="131">
        <v>1248</v>
      </c>
      <c r="BP117" s="131">
        <v>1295</v>
      </c>
      <c r="BQ117" s="131">
        <v>1247</v>
      </c>
      <c r="BR117" s="131">
        <v>1189</v>
      </c>
      <c r="BS117" s="131">
        <v>1217</v>
      </c>
      <c r="BT117" s="131">
        <v>1188</v>
      </c>
      <c r="BU117" s="131">
        <v>1196</v>
      </c>
      <c r="BW117" s="516"/>
      <c r="BX117" s="162" t="s">
        <v>73</v>
      </c>
      <c r="BY117" s="131">
        <v>441</v>
      </c>
      <c r="BZ117" s="132">
        <v>411</v>
      </c>
      <c r="CA117" s="132">
        <v>435</v>
      </c>
      <c r="CB117" s="131">
        <v>432</v>
      </c>
      <c r="CC117" s="132">
        <v>450</v>
      </c>
      <c r="CD117" s="132">
        <v>469</v>
      </c>
      <c r="CE117" s="132">
        <v>409</v>
      </c>
      <c r="CF117" s="131">
        <v>394</v>
      </c>
      <c r="CG117" s="131">
        <v>366</v>
      </c>
      <c r="CH117" s="131">
        <v>354</v>
      </c>
      <c r="CI117" s="131">
        <v>313</v>
      </c>
      <c r="CJ117" s="131">
        <v>299</v>
      </c>
      <c r="CK117" s="131">
        <v>287</v>
      </c>
      <c r="CL117" s="131">
        <v>286</v>
      </c>
      <c r="CM117" s="131">
        <v>332</v>
      </c>
    </row>
    <row r="118" spans="2:91">
      <c r="B118" s="162" t="s">
        <v>74</v>
      </c>
      <c r="C118" s="131">
        <f t="shared" si="474"/>
        <v>3935.2</v>
      </c>
      <c r="D118" s="131">
        <f t="shared" si="474"/>
        <v>3436.4</v>
      </c>
      <c r="E118" s="131">
        <f t="shared" si="474"/>
        <v>3787.8</v>
      </c>
      <c r="F118" s="131">
        <f t="shared" si="474"/>
        <v>3842.8</v>
      </c>
      <c r="G118" s="131">
        <f t="shared" si="474"/>
        <v>4185.2</v>
      </c>
      <c r="H118" s="131">
        <f t="shared" si="474"/>
        <v>4244.8</v>
      </c>
      <c r="I118" s="131">
        <f t="shared" si="474"/>
        <v>4193.6000000000004</v>
      </c>
      <c r="J118" s="131">
        <f t="shared" si="474"/>
        <v>4131.2</v>
      </c>
      <c r="K118" s="131">
        <f t="shared" si="474"/>
        <v>4357.6000000000004</v>
      </c>
      <c r="L118" s="131">
        <f t="shared" si="474"/>
        <v>4374.6000000000004</v>
      </c>
      <c r="M118" s="131">
        <f t="shared" si="474"/>
        <v>4409.8</v>
      </c>
      <c r="N118" s="131">
        <f t="shared" si="474"/>
        <v>4341.2</v>
      </c>
      <c r="O118" s="131">
        <f t="shared" si="474"/>
        <v>4334</v>
      </c>
      <c r="P118" s="131">
        <f t="shared" si="474"/>
        <v>4255</v>
      </c>
      <c r="Q118" s="131">
        <f t="shared" si="474"/>
        <v>4319</v>
      </c>
      <c r="R118" s="163"/>
      <c r="S118" s="177">
        <v>289.02944794220844</v>
      </c>
      <c r="T118" s="131"/>
      <c r="U118" s="310"/>
      <c r="V118" s="310"/>
      <c r="W118" s="162" t="s">
        <v>74</v>
      </c>
      <c r="X118" s="131">
        <v>2593</v>
      </c>
      <c r="Y118" s="131">
        <v>2266</v>
      </c>
      <c r="Z118" s="131">
        <v>2487</v>
      </c>
      <c r="AA118" s="131">
        <v>2501</v>
      </c>
      <c r="AB118" s="131">
        <v>2707</v>
      </c>
      <c r="AC118" s="131">
        <v>2721</v>
      </c>
      <c r="AD118" s="131">
        <v>2652</v>
      </c>
      <c r="AE118" s="131">
        <v>2624</v>
      </c>
      <c r="AF118" s="413">
        <v>2785</v>
      </c>
      <c r="AG118" s="131">
        <v>2773</v>
      </c>
      <c r="AH118" s="131">
        <v>2824</v>
      </c>
      <c r="AI118" s="131">
        <v>2774</v>
      </c>
      <c r="AJ118" s="131">
        <v>2835</v>
      </c>
      <c r="AK118" s="131">
        <v>2779</v>
      </c>
      <c r="AL118" s="131">
        <v>2852</v>
      </c>
      <c r="AN118" s="162" t="s">
        <v>71</v>
      </c>
      <c r="AO118" s="131">
        <v>2294</v>
      </c>
      <c r="AP118" s="131">
        <v>2218</v>
      </c>
      <c r="AQ118" s="131">
        <v>2441</v>
      </c>
      <c r="AR118" s="131">
        <v>2454</v>
      </c>
      <c r="AS118" s="131">
        <v>2590</v>
      </c>
      <c r="AT118" s="131">
        <v>2562</v>
      </c>
      <c r="AU118" s="131">
        <v>2678</v>
      </c>
      <c r="AV118" s="131">
        <v>2724</v>
      </c>
      <c r="AW118" s="131">
        <v>2887</v>
      </c>
      <c r="AX118" s="131">
        <v>2991</v>
      </c>
      <c r="AY118" s="131">
        <v>2898</v>
      </c>
      <c r="AZ118" s="131">
        <v>3038</v>
      </c>
      <c r="BA118" s="131">
        <v>3101</v>
      </c>
      <c r="BB118" s="131">
        <v>3136</v>
      </c>
      <c r="BC118" s="131">
        <v>2971</v>
      </c>
      <c r="BE118" s="500"/>
      <c r="BF118" s="162" t="s">
        <v>74</v>
      </c>
      <c r="BG118" s="131">
        <v>1034</v>
      </c>
      <c r="BH118" s="132">
        <v>903</v>
      </c>
      <c r="BI118" s="132">
        <v>1021</v>
      </c>
      <c r="BJ118" s="131">
        <v>1046</v>
      </c>
      <c r="BK118" s="132">
        <v>1114</v>
      </c>
      <c r="BL118" s="132">
        <v>1161</v>
      </c>
      <c r="BM118" s="132">
        <v>1182</v>
      </c>
      <c r="BN118" s="131">
        <v>1159</v>
      </c>
      <c r="BO118" s="131">
        <v>1227</v>
      </c>
      <c r="BP118" s="131">
        <v>1317</v>
      </c>
      <c r="BQ118" s="131">
        <v>1306</v>
      </c>
      <c r="BR118" s="131">
        <v>1299</v>
      </c>
      <c r="BS118" s="131">
        <v>1305</v>
      </c>
      <c r="BT118" s="131">
        <v>1260</v>
      </c>
      <c r="BU118" s="131">
        <v>1260</v>
      </c>
      <c r="BW118" s="516"/>
      <c r="BX118" s="162" t="s">
        <v>74</v>
      </c>
      <c r="BY118" s="131">
        <v>796</v>
      </c>
      <c r="BZ118" s="132">
        <v>673</v>
      </c>
      <c r="CA118" s="132">
        <v>725</v>
      </c>
      <c r="CB118" s="131">
        <v>742</v>
      </c>
      <c r="CC118" s="132">
        <v>785</v>
      </c>
      <c r="CD118" s="132">
        <v>789</v>
      </c>
      <c r="CE118" s="132">
        <v>799</v>
      </c>
      <c r="CF118" s="131">
        <v>758</v>
      </c>
      <c r="CG118" s="131">
        <v>761</v>
      </c>
      <c r="CH118" s="131">
        <v>696</v>
      </c>
      <c r="CI118" s="131">
        <v>672</v>
      </c>
      <c r="CJ118" s="131">
        <v>650</v>
      </c>
      <c r="CK118" s="131">
        <v>579</v>
      </c>
      <c r="CL118" s="131">
        <v>602</v>
      </c>
      <c r="CM118" s="131">
        <v>596</v>
      </c>
    </row>
    <row r="119" spans="2:91">
      <c r="B119" s="162" t="s">
        <v>10</v>
      </c>
      <c r="C119" s="131">
        <f t="shared" ref="C119:Q119" si="475">X119+BG122*$U$6+BG129*$U$8</f>
        <v>3497.6</v>
      </c>
      <c r="D119" s="131">
        <f t="shared" si="475"/>
        <v>3455.6</v>
      </c>
      <c r="E119" s="131">
        <f t="shared" si="475"/>
        <v>3801.2</v>
      </c>
      <c r="F119" s="131">
        <f t="shared" si="475"/>
        <v>3885</v>
      </c>
      <c r="G119" s="131">
        <f t="shared" si="475"/>
        <v>4151.3999999999996</v>
      </c>
      <c r="H119" s="131">
        <f t="shared" si="475"/>
        <v>4080</v>
      </c>
      <c r="I119" s="131">
        <f t="shared" si="475"/>
        <v>4286</v>
      </c>
      <c r="J119" s="131">
        <f t="shared" si="475"/>
        <v>4448.3999999999996</v>
      </c>
      <c r="K119" s="131">
        <f t="shared" si="475"/>
        <v>4705</v>
      </c>
      <c r="L119" s="131">
        <f t="shared" si="475"/>
        <v>4874.3999999999996</v>
      </c>
      <c r="M119" s="131">
        <f t="shared" si="475"/>
        <v>4769</v>
      </c>
      <c r="N119" s="131">
        <f t="shared" si="475"/>
        <v>5036.3999999999996</v>
      </c>
      <c r="O119" s="131">
        <f t="shared" si="475"/>
        <v>5179.3999999999996</v>
      </c>
      <c r="P119" s="131">
        <f t="shared" si="475"/>
        <v>5162.1000000000004</v>
      </c>
      <c r="Q119" s="131">
        <f t="shared" si="475"/>
        <v>4795.3999999999996</v>
      </c>
      <c r="R119" s="131"/>
      <c r="S119" s="177">
        <v>475.2783624127818</v>
      </c>
      <c r="T119" s="131"/>
      <c r="U119" s="310"/>
      <c r="V119" s="310"/>
      <c r="W119" s="162" t="s">
        <v>10</v>
      </c>
      <c r="X119" s="131">
        <v>2294</v>
      </c>
      <c r="Y119" s="131">
        <v>2218</v>
      </c>
      <c r="Z119" s="131">
        <v>2441</v>
      </c>
      <c r="AA119" s="131">
        <v>2454</v>
      </c>
      <c r="AB119" s="131">
        <v>2590</v>
      </c>
      <c r="AC119" s="131">
        <v>2562</v>
      </c>
      <c r="AD119" s="131">
        <v>2678</v>
      </c>
      <c r="AE119" s="131">
        <v>2724</v>
      </c>
      <c r="AF119" s="413">
        <f>AW116+AW118+$U$11*AW117</f>
        <v>2887</v>
      </c>
      <c r="AG119" s="131">
        <f t="shared" ref="AG119" si="476">AX116+AX118+$U$11*AX117</f>
        <v>2991</v>
      </c>
      <c r="AH119" s="131">
        <v>2898</v>
      </c>
      <c r="AI119" s="131">
        <v>3090</v>
      </c>
      <c r="AJ119" s="131">
        <f t="shared" ref="AJ119:AL119" si="477">BA116+BA118+$U$11*BA117</f>
        <v>3168.5</v>
      </c>
      <c r="AK119" s="131">
        <f t="shared" si="477"/>
        <v>3209</v>
      </c>
      <c r="AL119" s="131">
        <f t="shared" si="477"/>
        <v>3021.5</v>
      </c>
      <c r="AN119" s="162" t="s">
        <v>131</v>
      </c>
      <c r="AO119" s="131">
        <v>889</v>
      </c>
      <c r="AP119" s="131">
        <v>823</v>
      </c>
      <c r="AQ119" s="131">
        <v>849</v>
      </c>
      <c r="AR119" s="131">
        <v>874</v>
      </c>
      <c r="AS119" s="131">
        <v>862</v>
      </c>
      <c r="AT119" s="131">
        <v>810</v>
      </c>
      <c r="AU119" s="131">
        <v>1023</v>
      </c>
      <c r="AV119" s="131">
        <v>998</v>
      </c>
      <c r="AW119" s="131">
        <v>1047</v>
      </c>
      <c r="AX119" s="131">
        <v>1060</v>
      </c>
      <c r="AY119" s="131">
        <v>915</v>
      </c>
      <c r="AZ119" s="131">
        <v>931</v>
      </c>
      <c r="BA119" s="131">
        <v>963</v>
      </c>
      <c r="BB119" s="131">
        <v>913</v>
      </c>
      <c r="BC119" s="131">
        <v>950</v>
      </c>
      <c r="BE119" s="500"/>
      <c r="BF119" s="162" t="s">
        <v>36</v>
      </c>
      <c r="BG119" s="160">
        <v>0</v>
      </c>
      <c r="BH119" s="160">
        <v>0</v>
      </c>
      <c r="BI119" s="160">
        <v>0</v>
      </c>
      <c r="BJ119" s="160">
        <v>0</v>
      </c>
      <c r="BK119" s="160">
        <v>0</v>
      </c>
      <c r="BL119" s="160">
        <v>0</v>
      </c>
      <c r="BM119" s="160">
        <v>0</v>
      </c>
      <c r="BN119" s="132">
        <v>0</v>
      </c>
      <c r="BO119" s="131">
        <v>0</v>
      </c>
      <c r="BP119" s="131">
        <v>0</v>
      </c>
      <c r="BQ119" s="132">
        <v>0</v>
      </c>
      <c r="BR119" s="132">
        <v>0</v>
      </c>
      <c r="BS119" s="132">
        <v>0</v>
      </c>
      <c r="BT119" s="132">
        <v>0</v>
      </c>
      <c r="BU119" s="132">
        <v>0</v>
      </c>
      <c r="BW119" s="516"/>
      <c r="BX119" s="162" t="s">
        <v>36</v>
      </c>
      <c r="BY119" s="131">
        <v>0</v>
      </c>
      <c r="BZ119" s="132">
        <v>0</v>
      </c>
      <c r="CA119" s="132">
        <v>0</v>
      </c>
      <c r="CB119" s="131">
        <v>0</v>
      </c>
      <c r="CC119" s="132">
        <v>0</v>
      </c>
      <c r="CD119" s="132">
        <v>0</v>
      </c>
      <c r="CE119" s="132">
        <v>0</v>
      </c>
      <c r="CF119" s="132">
        <v>0</v>
      </c>
      <c r="CG119" s="131">
        <v>0</v>
      </c>
      <c r="CH119" s="131">
        <v>0</v>
      </c>
      <c r="CI119" s="132">
        <v>0</v>
      </c>
      <c r="CJ119" s="132">
        <v>0</v>
      </c>
      <c r="CK119" s="132">
        <v>0</v>
      </c>
      <c r="CL119" s="132">
        <v>0</v>
      </c>
      <c r="CM119" s="132">
        <v>0</v>
      </c>
    </row>
    <row r="120" spans="2:91">
      <c r="B120" s="162" t="s">
        <v>11</v>
      </c>
      <c r="C120" s="131">
        <f t="shared" ref="C120:C121" si="478">X120</f>
        <v>903</v>
      </c>
      <c r="D120" s="131">
        <f t="shared" ref="D120:D121" si="479">Y120</f>
        <v>842</v>
      </c>
      <c r="E120" s="131">
        <f t="shared" ref="E120:E121" si="480">Z120</f>
        <v>867</v>
      </c>
      <c r="F120" s="131">
        <f>AA120</f>
        <v>886</v>
      </c>
      <c r="G120" s="131">
        <f t="shared" ref="G120:G121" si="481">AB120</f>
        <v>872</v>
      </c>
      <c r="H120" s="131">
        <f t="shared" ref="H120:H121" si="482">AC120</f>
        <v>823</v>
      </c>
      <c r="I120" s="131">
        <f t="shared" ref="I120:I121" si="483">AD120</f>
        <v>1042</v>
      </c>
      <c r="J120" s="131">
        <f t="shared" ref="J120:J121" si="484">AE120</f>
        <v>1009</v>
      </c>
      <c r="K120" s="131">
        <f t="shared" ref="K120:K121" si="485">AF120</f>
        <v>1064</v>
      </c>
      <c r="L120" s="131">
        <f t="shared" ref="L120:Q124" si="486">AG120</f>
        <v>1071</v>
      </c>
      <c r="M120" s="131">
        <f t="shared" si="486"/>
        <v>929</v>
      </c>
      <c r="N120" s="131">
        <f t="shared" si="486"/>
        <v>938</v>
      </c>
      <c r="O120" s="131">
        <f t="shared" si="486"/>
        <v>972</v>
      </c>
      <c r="P120" s="131">
        <f t="shared" si="486"/>
        <v>937</v>
      </c>
      <c r="Q120" s="131">
        <f t="shared" si="486"/>
        <v>966</v>
      </c>
      <c r="R120" s="131"/>
      <c r="S120" s="177">
        <v>97.290458593498968</v>
      </c>
      <c r="T120" s="131"/>
      <c r="U120" s="310"/>
      <c r="V120" s="310"/>
      <c r="W120" s="162" t="s">
        <v>11</v>
      </c>
      <c r="X120" s="131">
        <v>903</v>
      </c>
      <c r="Y120" s="131">
        <v>842</v>
      </c>
      <c r="Z120" s="131">
        <v>867</v>
      </c>
      <c r="AA120" s="131">
        <v>886</v>
      </c>
      <c r="AB120" s="131">
        <v>872</v>
      </c>
      <c r="AC120" s="131">
        <v>823</v>
      </c>
      <c r="AD120" s="131">
        <v>1042</v>
      </c>
      <c r="AE120" s="131">
        <v>1009</v>
      </c>
      <c r="AF120" s="413">
        <f>AW119+AW120</f>
        <v>1064</v>
      </c>
      <c r="AG120" s="131">
        <f>AX119+AX120</f>
        <v>1071</v>
      </c>
      <c r="AH120" s="131">
        <v>929</v>
      </c>
      <c r="AI120" s="131">
        <v>938</v>
      </c>
      <c r="AJ120" s="131">
        <f t="shared" ref="AJ120:AL120" si="487">BA119+BA120</f>
        <v>972</v>
      </c>
      <c r="AK120" s="131">
        <f t="shared" si="487"/>
        <v>937</v>
      </c>
      <c r="AL120" s="131">
        <f t="shared" si="487"/>
        <v>966</v>
      </c>
      <c r="AN120" s="162" t="s">
        <v>132</v>
      </c>
      <c r="AO120" s="131">
        <v>14</v>
      </c>
      <c r="AP120" s="131">
        <v>19</v>
      </c>
      <c r="AQ120" s="131">
        <v>18</v>
      </c>
      <c r="AR120" s="131">
        <v>12</v>
      </c>
      <c r="AS120" s="131">
        <v>10</v>
      </c>
      <c r="AT120" s="131">
        <v>13</v>
      </c>
      <c r="AU120" s="131">
        <v>19</v>
      </c>
      <c r="AV120" s="131">
        <v>11</v>
      </c>
      <c r="AW120" s="131">
        <v>17</v>
      </c>
      <c r="AX120" s="131">
        <v>11</v>
      </c>
      <c r="AY120" s="131">
        <v>14</v>
      </c>
      <c r="AZ120" s="131">
        <v>7</v>
      </c>
      <c r="BA120" s="131">
        <v>9</v>
      </c>
      <c r="BB120" s="131">
        <v>24</v>
      </c>
      <c r="BC120" s="131">
        <v>16</v>
      </c>
      <c r="BE120" s="500"/>
      <c r="BF120" s="129" t="s">
        <v>150</v>
      </c>
      <c r="BG120" s="131">
        <v>0</v>
      </c>
      <c r="BH120" s="132">
        <v>0</v>
      </c>
      <c r="BI120" s="132">
        <v>0</v>
      </c>
      <c r="BJ120" s="131">
        <v>0</v>
      </c>
      <c r="BK120" s="132">
        <v>0</v>
      </c>
      <c r="BL120" s="132">
        <v>0</v>
      </c>
      <c r="BM120" s="132">
        <v>0</v>
      </c>
      <c r="BN120" s="132">
        <v>0</v>
      </c>
      <c r="BO120" s="131">
        <v>0</v>
      </c>
      <c r="BP120" s="132">
        <v>0</v>
      </c>
      <c r="BQ120" s="131">
        <v>0</v>
      </c>
      <c r="BR120" s="132">
        <v>39</v>
      </c>
      <c r="BS120" s="132">
        <v>51</v>
      </c>
      <c r="BT120" s="132">
        <v>63</v>
      </c>
      <c r="BU120" s="132">
        <v>36</v>
      </c>
      <c r="BW120" s="516"/>
      <c r="BX120" s="129" t="s">
        <v>150</v>
      </c>
      <c r="BY120" s="131">
        <v>0</v>
      </c>
      <c r="BZ120" s="132">
        <v>0</v>
      </c>
      <c r="CA120" s="132">
        <v>0</v>
      </c>
      <c r="CB120" s="131">
        <v>0</v>
      </c>
      <c r="CC120" s="132">
        <v>0</v>
      </c>
      <c r="CD120" s="132">
        <v>0</v>
      </c>
      <c r="CE120" s="132">
        <v>0</v>
      </c>
      <c r="CF120" s="132">
        <v>0</v>
      </c>
      <c r="CG120" s="131">
        <v>0</v>
      </c>
      <c r="CH120" s="132">
        <v>0</v>
      </c>
      <c r="CI120" s="131">
        <v>0</v>
      </c>
      <c r="CJ120" s="132">
        <v>57</v>
      </c>
      <c r="CK120" s="132">
        <v>79</v>
      </c>
      <c r="CL120" s="132">
        <v>70</v>
      </c>
      <c r="CM120" s="132">
        <v>43</v>
      </c>
    </row>
    <row r="121" spans="2:91">
      <c r="B121" s="162" t="s">
        <v>12</v>
      </c>
      <c r="C121" s="131">
        <f t="shared" si="478"/>
        <v>269</v>
      </c>
      <c r="D121" s="131">
        <f t="shared" si="479"/>
        <v>213</v>
      </c>
      <c r="E121" s="131">
        <f t="shared" si="480"/>
        <v>225</v>
      </c>
      <c r="F121" s="131">
        <f t="shared" ref="F121" si="488">AA121</f>
        <v>233</v>
      </c>
      <c r="G121" s="131">
        <f t="shared" si="481"/>
        <v>253</v>
      </c>
      <c r="H121" s="131">
        <f t="shared" si="482"/>
        <v>252</v>
      </c>
      <c r="I121" s="131">
        <f t="shared" si="483"/>
        <v>256</v>
      </c>
      <c r="J121" s="131">
        <f t="shared" si="484"/>
        <v>271</v>
      </c>
      <c r="K121" s="131">
        <f t="shared" si="485"/>
        <v>259</v>
      </c>
      <c r="L121" s="131">
        <f t="shared" si="486"/>
        <v>260</v>
      </c>
      <c r="M121" s="131">
        <f t="shared" si="486"/>
        <v>247</v>
      </c>
      <c r="N121" s="131">
        <f t="shared" si="486"/>
        <v>260</v>
      </c>
      <c r="O121" s="131">
        <f t="shared" si="486"/>
        <v>263</v>
      </c>
      <c r="P121" s="131">
        <f t="shared" si="486"/>
        <v>264</v>
      </c>
      <c r="Q121" s="131">
        <f t="shared" si="486"/>
        <v>237</v>
      </c>
      <c r="R121" s="131"/>
      <c r="S121" s="177">
        <v>19.168550632046578</v>
      </c>
      <c r="T121" s="131"/>
      <c r="U121" s="310"/>
      <c r="V121" s="310"/>
      <c r="W121" s="162" t="s">
        <v>12</v>
      </c>
      <c r="X121" s="131">
        <v>269</v>
      </c>
      <c r="Y121" s="131">
        <v>213</v>
      </c>
      <c r="Z121" s="131">
        <v>225</v>
      </c>
      <c r="AA121" s="131">
        <v>233</v>
      </c>
      <c r="AB121" s="131">
        <v>253</v>
      </c>
      <c r="AC121" s="131">
        <v>252</v>
      </c>
      <c r="AD121" s="131">
        <v>256</v>
      </c>
      <c r="AE121" s="131">
        <v>271</v>
      </c>
      <c r="AF121" s="413">
        <f>SUM(AW121:AW123)</f>
        <v>259</v>
      </c>
      <c r="AG121" s="131">
        <f>SUM(AX121:AX123)</f>
        <v>260</v>
      </c>
      <c r="AH121" s="131">
        <v>247</v>
      </c>
      <c r="AI121" s="131">
        <v>260</v>
      </c>
      <c r="AJ121" s="131">
        <f t="shared" ref="AJ121:AL121" si="489">SUM(BA121:BA123)</f>
        <v>263</v>
      </c>
      <c r="AK121" s="131">
        <f t="shared" si="489"/>
        <v>264</v>
      </c>
      <c r="AL121" s="131">
        <f t="shared" si="489"/>
        <v>237</v>
      </c>
      <c r="AM121" s="262"/>
      <c r="AN121" s="162" t="s">
        <v>133</v>
      </c>
      <c r="AO121" s="131">
        <v>160</v>
      </c>
      <c r="AP121" s="131">
        <v>125</v>
      </c>
      <c r="AQ121" s="131">
        <v>113</v>
      </c>
      <c r="AR121" s="131">
        <v>126</v>
      </c>
      <c r="AS121" s="131">
        <v>121</v>
      </c>
      <c r="AT121" s="131">
        <v>127</v>
      </c>
      <c r="AU121" s="131">
        <v>128</v>
      </c>
      <c r="AV121" s="131">
        <v>135</v>
      </c>
      <c r="AW121" s="131">
        <v>124</v>
      </c>
      <c r="AX121" s="131">
        <v>130</v>
      </c>
      <c r="AY121" s="131">
        <v>109</v>
      </c>
      <c r="AZ121" s="131">
        <v>100</v>
      </c>
      <c r="BA121" s="131">
        <v>101</v>
      </c>
      <c r="BB121" s="131">
        <v>106</v>
      </c>
      <c r="BC121" s="131">
        <v>86</v>
      </c>
      <c r="BE121" s="500"/>
      <c r="BF121" s="162" t="s">
        <v>71</v>
      </c>
      <c r="BG121" s="131">
        <v>877</v>
      </c>
      <c r="BH121" s="132">
        <v>882</v>
      </c>
      <c r="BI121" s="132">
        <v>954</v>
      </c>
      <c r="BJ121" s="131">
        <v>960</v>
      </c>
      <c r="BK121" s="132">
        <v>1033</v>
      </c>
      <c r="BL121" s="132">
        <v>950</v>
      </c>
      <c r="BM121" s="132">
        <v>955</v>
      </c>
      <c r="BN121" s="132">
        <v>1048</v>
      </c>
      <c r="BO121" s="131">
        <v>1095</v>
      </c>
      <c r="BP121" s="131">
        <v>1158</v>
      </c>
      <c r="BQ121" s="132">
        <v>1155</v>
      </c>
      <c r="BR121" s="132">
        <v>1161</v>
      </c>
      <c r="BS121" s="132">
        <v>1205</v>
      </c>
      <c r="BT121" s="132">
        <v>1248</v>
      </c>
      <c r="BU121" s="132">
        <v>1215</v>
      </c>
      <c r="BW121" s="516"/>
      <c r="BX121" s="162" t="s">
        <v>71</v>
      </c>
      <c r="BY121" s="131">
        <v>1124</v>
      </c>
      <c r="BZ121" s="132">
        <v>1117</v>
      </c>
      <c r="CA121" s="132">
        <v>1188</v>
      </c>
      <c r="CB121" s="131">
        <v>1209</v>
      </c>
      <c r="CC121" s="132">
        <v>1290</v>
      </c>
      <c r="CD121" s="132">
        <v>1212</v>
      </c>
      <c r="CE121" s="132">
        <v>1258</v>
      </c>
      <c r="CF121" s="132">
        <v>1281</v>
      </c>
      <c r="CG121" s="131">
        <v>1376</v>
      </c>
      <c r="CH121" s="131">
        <v>1374</v>
      </c>
      <c r="CI121" s="132">
        <v>1310</v>
      </c>
      <c r="CJ121" s="132">
        <v>1340</v>
      </c>
      <c r="CK121" s="132">
        <v>1344</v>
      </c>
      <c r="CL121" s="132">
        <v>1245</v>
      </c>
      <c r="CM121" s="132">
        <v>1094</v>
      </c>
    </row>
    <row r="122" spans="2:91" ht="18" customHeight="1">
      <c r="B122" s="162" t="s">
        <v>152</v>
      </c>
      <c r="C122" s="170"/>
      <c r="D122" s="170"/>
      <c r="E122" s="170"/>
      <c r="F122" s="170">
        <f t="shared" ref="F122:F124" si="490">AA122</f>
        <v>59102164</v>
      </c>
      <c r="G122" s="170">
        <f t="shared" ref="G122:G124" si="491">AB122</f>
        <v>58424588</v>
      </c>
      <c r="H122" s="170">
        <f t="shared" ref="H122:H124" si="492">AC122</f>
        <v>68999975</v>
      </c>
      <c r="I122" s="170">
        <f t="shared" ref="I122:I124" si="493">AD122</f>
        <v>62442725</v>
      </c>
      <c r="J122" s="170">
        <f t="shared" ref="J122:J124" si="494">AE122</f>
        <v>55561194</v>
      </c>
      <c r="K122" s="170">
        <f t="shared" ref="K122:K124" si="495">AF122</f>
        <v>39479900.878076926</v>
      </c>
      <c r="L122" s="170">
        <f t="shared" ref="L122:Q122" si="496">AG122</f>
        <v>45114431.600807697</v>
      </c>
      <c r="M122" s="170">
        <f t="shared" si="496"/>
        <v>40136381.617384613</v>
      </c>
      <c r="N122" s="170">
        <f t="shared" si="496"/>
        <v>42963872.901179492</v>
      </c>
      <c r="O122" s="170">
        <f t="shared" si="496"/>
        <v>42576359.800269231</v>
      </c>
      <c r="P122" s="444">
        <f t="shared" si="496"/>
        <v>57065196.40880128</v>
      </c>
      <c r="Q122" s="418">
        <f t="shared" si="496"/>
        <v>0</v>
      </c>
      <c r="R122" s="170"/>
      <c r="S122" s="177">
        <v>5383981.2653059205</v>
      </c>
      <c r="T122" s="131"/>
      <c r="U122" s="310"/>
      <c r="V122" s="310"/>
      <c r="W122" s="162" t="s">
        <v>152</v>
      </c>
      <c r="X122" s="170"/>
      <c r="Y122" s="170"/>
      <c r="Z122" s="170"/>
      <c r="AA122" s="170">
        <v>59102164</v>
      </c>
      <c r="AB122" s="170">
        <v>58424588</v>
      </c>
      <c r="AC122" s="170">
        <v>68999975</v>
      </c>
      <c r="AD122" s="170">
        <v>62442725</v>
      </c>
      <c r="AE122" s="170">
        <v>55561194</v>
      </c>
      <c r="AF122" s="414">
        <v>39479900.878076926</v>
      </c>
      <c r="AG122" s="170">
        <v>45114431.600807697</v>
      </c>
      <c r="AH122" s="170">
        <v>40136381.617384613</v>
      </c>
      <c r="AI122" s="170">
        <v>42963872.901179492</v>
      </c>
      <c r="AJ122" s="170">
        <v>42576359.800269231</v>
      </c>
      <c r="AK122" s="170">
        <v>57065196.40880128</v>
      </c>
      <c r="AL122" s="170"/>
      <c r="AN122" s="162" t="s">
        <v>153</v>
      </c>
      <c r="AO122" s="131">
        <v>0</v>
      </c>
      <c r="AP122" s="131">
        <v>0</v>
      </c>
      <c r="AQ122" s="131">
        <v>0</v>
      </c>
      <c r="AR122" s="131">
        <v>0</v>
      </c>
      <c r="AS122" s="131">
        <v>0</v>
      </c>
      <c r="AT122" s="131">
        <v>0</v>
      </c>
      <c r="AU122" s="131">
        <v>0</v>
      </c>
      <c r="AV122" s="131">
        <v>0</v>
      </c>
      <c r="AW122" s="131">
        <v>0</v>
      </c>
      <c r="AX122" s="131">
        <v>0</v>
      </c>
      <c r="AY122" s="131">
        <v>0</v>
      </c>
      <c r="AZ122" s="131">
        <v>0</v>
      </c>
      <c r="BA122" s="131">
        <v>0</v>
      </c>
      <c r="BB122" s="131">
        <v>0</v>
      </c>
      <c r="BC122" s="131">
        <v>0</v>
      </c>
      <c r="BE122" s="501"/>
      <c r="BF122" s="166" t="s">
        <v>53</v>
      </c>
      <c r="BG122" s="167">
        <f>BG119+BG121+$U$11*BG120</f>
        <v>877</v>
      </c>
      <c r="BH122" s="168">
        <f t="shared" ref="BH122" si="497">BH119+BH121+$U$11*BH120</f>
        <v>882</v>
      </c>
      <c r="BI122" s="168">
        <f t="shared" ref="BI122" si="498">BI119+BI121+$U$11*BI120</f>
        <v>954</v>
      </c>
      <c r="BJ122" s="167">
        <f t="shared" ref="BJ122" si="499">BJ119+BJ121+$U$11*BJ120</f>
        <v>960</v>
      </c>
      <c r="BK122" s="168">
        <f t="shared" ref="BK122" si="500">BK119+BK121+$U$11*BK120</f>
        <v>1033</v>
      </c>
      <c r="BL122" s="168">
        <f t="shared" ref="BL122" si="501">BL119+BL121+$U$11*BL120</f>
        <v>950</v>
      </c>
      <c r="BM122" s="168">
        <f t="shared" ref="BM122" si="502">BM119+BM121+$U$11*BM120</f>
        <v>955</v>
      </c>
      <c r="BN122" s="169">
        <f t="shared" ref="BN122" si="503">BN119+BN121+$U$11*BN120</f>
        <v>1048</v>
      </c>
      <c r="BO122" s="169">
        <f t="shared" ref="BO122" si="504">BO119+BO121+$U$11*BO120</f>
        <v>1095</v>
      </c>
      <c r="BP122" s="169">
        <f t="shared" ref="BP122" si="505">BP119+BP121+$U$11*BP120</f>
        <v>1158</v>
      </c>
      <c r="BQ122" s="168">
        <v>1155</v>
      </c>
      <c r="BR122" s="382">
        <v>1180.5</v>
      </c>
      <c r="BS122" s="382">
        <f>BS119+BS121+$U$11*BS120</f>
        <v>1230.5</v>
      </c>
      <c r="BT122" s="382">
        <f t="shared" ref="BT122:BU122" si="506">BT119+BT121+$U$11*BT120</f>
        <v>1279.5</v>
      </c>
      <c r="BU122" s="382">
        <f t="shared" si="506"/>
        <v>1233</v>
      </c>
      <c r="BW122" s="517"/>
      <c r="BX122" s="124" t="s">
        <v>53</v>
      </c>
      <c r="BY122" s="169">
        <f t="shared" ref="BY122" si="507">BY119+BY121+$U$11*BY120</f>
        <v>1124</v>
      </c>
      <c r="BZ122" s="169">
        <f t="shared" ref="BZ122" si="508">BZ119+BZ121+$U$11*BZ120</f>
        <v>1117</v>
      </c>
      <c r="CA122" s="169">
        <f t="shared" ref="CA122" si="509">CA119+CA121+$U$11*CA120</f>
        <v>1188</v>
      </c>
      <c r="CB122" s="169">
        <f t="shared" ref="CB122" si="510">CB119+CB121+$U$11*CB120</f>
        <v>1209</v>
      </c>
      <c r="CC122" s="169">
        <f t="shared" ref="CC122" si="511">CC119+CC121+$U$11*CC120</f>
        <v>1290</v>
      </c>
      <c r="CD122" s="169">
        <f t="shared" ref="CD122" si="512">CD119+CD121+$U$11*CD120</f>
        <v>1212</v>
      </c>
      <c r="CE122" s="169">
        <f t="shared" ref="CE122" si="513">CE119+CE121+$U$11*CE120</f>
        <v>1258</v>
      </c>
      <c r="CF122" s="169">
        <f t="shared" ref="CF122" si="514">CF119+CF121+$U$11*CF120</f>
        <v>1281</v>
      </c>
      <c r="CG122" s="169">
        <f t="shared" ref="CG122" si="515">CG119+CG121+$U$11*CG120</f>
        <v>1376</v>
      </c>
      <c r="CH122" s="169">
        <v>1374</v>
      </c>
      <c r="CI122" s="169">
        <v>1310</v>
      </c>
      <c r="CJ122" s="169">
        <v>1368.5</v>
      </c>
      <c r="CK122" s="169">
        <f t="shared" ref="CK122:CL122" si="516">CK119+CK121+$U$11*CK120</f>
        <v>1383.5</v>
      </c>
      <c r="CL122" s="382">
        <f t="shared" si="516"/>
        <v>1280</v>
      </c>
      <c r="CM122" s="382">
        <f t="shared" ref="CM122" si="517">CM119+CM121+$U$11*CM120</f>
        <v>1115.5</v>
      </c>
    </row>
    <row r="123" spans="2:91" ht="18" customHeight="1">
      <c r="B123" s="162" t="s">
        <v>16</v>
      </c>
      <c r="C123" s="173">
        <f t="shared" ref="C123:C124" si="518">X123</f>
        <v>16.930763950905213</v>
      </c>
      <c r="D123" s="173">
        <f t="shared" ref="D123:D124" si="519">Y123</f>
        <v>16.902267098494953</v>
      </c>
      <c r="E123" s="173">
        <f t="shared" ref="E123:E124" si="520">Z123</f>
        <v>18.587568183606493</v>
      </c>
      <c r="F123" s="173">
        <f t="shared" si="490"/>
        <v>18.773907278012953</v>
      </c>
      <c r="G123" s="173">
        <f t="shared" si="491"/>
        <v>19.530611783217751</v>
      </c>
      <c r="H123" s="173">
        <f t="shared" si="492"/>
        <v>18.573831342071685</v>
      </c>
      <c r="I123" s="173">
        <f t="shared" si="493"/>
        <v>18.327109476762622</v>
      </c>
      <c r="J123" s="173">
        <f t="shared" si="494"/>
        <v>18.261534129761472</v>
      </c>
      <c r="K123" s="173">
        <f t="shared" si="495"/>
        <v>20.001847532389551</v>
      </c>
      <c r="L123" s="173">
        <f t="shared" ref="L123:Q124" si="521">AG123</f>
        <v>21.617988247793747</v>
      </c>
      <c r="M123" s="173">
        <f t="shared" si="521"/>
        <v>21.001420385919818</v>
      </c>
      <c r="N123" s="173">
        <f t="shared" si="521"/>
        <v>22.8371247394794</v>
      </c>
      <c r="O123" s="173">
        <f t="shared" si="521"/>
        <v>22.788351581435602</v>
      </c>
      <c r="P123" s="173">
        <f t="shared" si="521"/>
        <v>23.618106478971374</v>
      </c>
      <c r="Q123" s="173">
        <f t="shared" si="521"/>
        <v>22.698930224172127</v>
      </c>
      <c r="R123" s="173"/>
      <c r="S123" s="352">
        <v>1.3984511709788969</v>
      </c>
      <c r="T123" s="131"/>
      <c r="U123" s="310"/>
      <c r="V123" s="310"/>
      <c r="W123" s="162" t="s">
        <v>16</v>
      </c>
      <c r="X123" s="173">
        <v>16.930763950905213</v>
      </c>
      <c r="Y123" s="173">
        <v>16.902267098494953</v>
      </c>
      <c r="Z123" s="173">
        <v>18.587568183606493</v>
      </c>
      <c r="AA123" s="173">
        <v>18.773907278012953</v>
      </c>
      <c r="AB123" s="173">
        <v>19.530611783217751</v>
      </c>
      <c r="AC123" s="173">
        <v>18.573831342071685</v>
      </c>
      <c r="AD123" s="173">
        <v>18.327109476762622</v>
      </c>
      <c r="AE123" s="173">
        <v>18.261534129761472</v>
      </c>
      <c r="AF123" s="415">
        <f>(AW116+AW118+$U$11*AW117)/CY11*100</f>
        <v>20.001847532389551</v>
      </c>
      <c r="AG123" s="173">
        <f>(AX116+AX118+$U$11*AX117)/CZ11*100</f>
        <v>21.617988247793747</v>
      </c>
      <c r="AH123" s="173">
        <v>21.001420385919818</v>
      </c>
      <c r="AI123" s="173">
        <v>22.8371247394794</v>
      </c>
      <c r="AJ123" s="173">
        <f>(BA116+BA118+$U$11*BA117)/DC11*100</f>
        <v>22.788351581435602</v>
      </c>
      <c r="AK123" s="173">
        <f>(BB116+BB118+$U$11*BB117)/DD11*100</f>
        <v>23.618106478971374</v>
      </c>
      <c r="AL123" s="173">
        <f>(BC116+BC118+$U$11*BC117)/DE11*100</f>
        <v>22.698930224172127</v>
      </c>
      <c r="AN123" s="171" t="s">
        <v>134</v>
      </c>
      <c r="AO123" s="172">
        <v>109</v>
      </c>
      <c r="AP123" s="172">
        <v>88</v>
      </c>
      <c r="AQ123" s="172">
        <v>112</v>
      </c>
      <c r="AR123" s="172">
        <v>107</v>
      </c>
      <c r="AS123" s="172">
        <v>132</v>
      </c>
      <c r="AT123" s="172">
        <v>125</v>
      </c>
      <c r="AU123" s="172">
        <v>128</v>
      </c>
      <c r="AV123" s="172">
        <v>136</v>
      </c>
      <c r="AW123" s="172">
        <v>135</v>
      </c>
      <c r="AX123" s="172">
        <v>130</v>
      </c>
      <c r="AY123" s="172">
        <v>138</v>
      </c>
      <c r="AZ123" s="172">
        <v>160</v>
      </c>
      <c r="BA123" s="172">
        <v>162</v>
      </c>
      <c r="BB123" s="172">
        <v>158</v>
      </c>
      <c r="BC123" s="172">
        <v>151</v>
      </c>
      <c r="BE123" s="502" t="s">
        <v>100</v>
      </c>
      <c r="BF123" s="162" t="s">
        <v>72</v>
      </c>
      <c r="BG123" s="131">
        <v>249</v>
      </c>
      <c r="BH123" s="132">
        <v>205</v>
      </c>
      <c r="BI123" s="132">
        <v>234</v>
      </c>
      <c r="BJ123" s="131">
        <v>201</v>
      </c>
      <c r="BK123" s="132">
        <v>184</v>
      </c>
      <c r="BL123" s="132">
        <v>200</v>
      </c>
      <c r="BM123" s="132">
        <v>137</v>
      </c>
      <c r="BN123" s="130">
        <v>153</v>
      </c>
      <c r="BO123" s="130">
        <v>129</v>
      </c>
      <c r="BP123" s="130">
        <v>99</v>
      </c>
      <c r="BQ123" s="130">
        <v>85</v>
      </c>
      <c r="BR123" s="130">
        <v>104</v>
      </c>
      <c r="BS123" s="130">
        <v>105</v>
      </c>
      <c r="BT123" s="131">
        <v>95</v>
      </c>
      <c r="BU123" s="131">
        <v>92</v>
      </c>
      <c r="BW123" s="518" t="s">
        <v>52</v>
      </c>
      <c r="BX123" s="162" t="s">
        <v>72</v>
      </c>
      <c r="BY123" s="131">
        <v>1826</v>
      </c>
      <c r="BZ123" s="132">
        <v>1416</v>
      </c>
      <c r="CA123" s="132">
        <v>1499</v>
      </c>
      <c r="CB123" s="131">
        <v>1539</v>
      </c>
      <c r="CC123" s="132">
        <v>1566</v>
      </c>
      <c r="CD123" s="132">
        <v>1560</v>
      </c>
      <c r="CE123" s="132">
        <v>1280</v>
      </c>
      <c r="CF123" s="131">
        <v>1326</v>
      </c>
      <c r="CG123" s="131">
        <v>1301</v>
      </c>
      <c r="CH123" s="131">
        <v>1163</v>
      </c>
      <c r="CI123" s="131">
        <v>1164</v>
      </c>
      <c r="CJ123" s="131">
        <v>1161</v>
      </c>
      <c r="CK123" s="131">
        <v>1191</v>
      </c>
      <c r="CL123" s="131">
        <v>1327</v>
      </c>
      <c r="CM123" s="131">
        <v>1185</v>
      </c>
    </row>
    <row r="124" spans="2:91">
      <c r="B124" s="171" t="s">
        <v>17</v>
      </c>
      <c r="C124" s="174">
        <f t="shared" si="518"/>
        <v>0.37840845854201449</v>
      </c>
      <c r="D124" s="174">
        <f t="shared" si="519"/>
        <v>0.37651122625215888</v>
      </c>
      <c r="E124" s="174">
        <f t="shared" si="520"/>
        <v>0.3952</v>
      </c>
      <c r="F124" s="174">
        <f t="shared" si="490"/>
        <v>0.42177650429799429</v>
      </c>
      <c r="G124" s="174">
        <f t="shared" si="491"/>
        <v>0.41546391752577322</v>
      </c>
      <c r="H124" s="174">
        <f t="shared" si="492"/>
        <v>0.40779092702169623</v>
      </c>
      <c r="I124" s="174">
        <f t="shared" si="493"/>
        <v>0.47050147492625366</v>
      </c>
      <c r="J124" s="174">
        <f t="shared" si="494"/>
        <v>0.47472315840154067</v>
      </c>
      <c r="K124" s="174">
        <f t="shared" si="495"/>
        <v>0.51110014800197334</v>
      </c>
      <c r="L124" s="174">
        <f t="shared" si="521"/>
        <v>0.49243951612903225</v>
      </c>
      <c r="M124" s="174">
        <f t="shared" si="486"/>
        <v>0.49414414414414415</v>
      </c>
      <c r="N124" s="174">
        <f t="shared" si="486"/>
        <v>0.47394747811588162</v>
      </c>
      <c r="O124" s="174">
        <f t="shared" si="486"/>
        <v>0.48281374900079937</v>
      </c>
      <c r="P124" s="174">
        <f t="shared" si="486"/>
        <v>0.53236098450319047</v>
      </c>
      <c r="Q124" s="174">
        <f t="shared" si="486"/>
        <v>0.58361284139913749</v>
      </c>
      <c r="R124" s="175"/>
      <c r="S124" s="353">
        <v>4.646028739447094</v>
      </c>
      <c r="T124" s="176"/>
      <c r="U124" s="310"/>
      <c r="V124" s="310"/>
      <c r="W124" s="171" t="s">
        <v>17</v>
      </c>
      <c r="X124" s="174">
        <v>0.37840845854201449</v>
      </c>
      <c r="Y124" s="174">
        <v>0.37651122625215888</v>
      </c>
      <c r="Z124" s="174">
        <v>0.3952</v>
      </c>
      <c r="AA124" s="174">
        <v>0.42177650429799429</v>
      </c>
      <c r="AB124" s="174">
        <v>0.41546391752577322</v>
      </c>
      <c r="AC124" s="174">
        <v>0.40779092702169623</v>
      </c>
      <c r="AD124" s="174">
        <v>0.47050147492625366</v>
      </c>
      <c r="AE124" s="174">
        <v>0.47472315840154067</v>
      </c>
      <c r="AF124" s="416">
        <v>0.51110014800197334</v>
      </c>
      <c r="AG124" s="174">
        <v>0.49243951612903225</v>
      </c>
      <c r="AH124" s="174">
        <v>0.49414414414414415</v>
      </c>
      <c r="AI124" s="174">
        <v>0.47394747811588162</v>
      </c>
      <c r="AJ124" s="174">
        <v>0.48281374900079937</v>
      </c>
      <c r="AK124" s="174">
        <v>0.53236098450319047</v>
      </c>
      <c r="AL124" s="174">
        <v>0.58361284139913749</v>
      </c>
      <c r="BE124" s="500"/>
      <c r="BF124" s="162" t="s">
        <v>73</v>
      </c>
      <c r="BG124" s="131">
        <v>296</v>
      </c>
      <c r="BH124" s="132">
        <v>284</v>
      </c>
      <c r="BI124" s="132">
        <v>311</v>
      </c>
      <c r="BJ124" s="131">
        <v>320</v>
      </c>
      <c r="BK124" s="132">
        <v>341</v>
      </c>
      <c r="BL124" s="132">
        <v>365</v>
      </c>
      <c r="BM124" s="132">
        <v>327</v>
      </c>
      <c r="BN124" s="131">
        <v>313</v>
      </c>
      <c r="BO124" s="131">
        <v>291</v>
      </c>
      <c r="BP124" s="131">
        <v>285</v>
      </c>
      <c r="BQ124" s="131">
        <v>238</v>
      </c>
      <c r="BR124" s="131">
        <v>235</v>
      </c>
      <c r="BS124" s="131">
        <v>233</v>
      </c>
      <c r="BT124" s="131">
        <v>234</v>
      </c>
      <c r="BU124" s="131">
        <v>262</v>
      </c>
      <c r="BW124" s="519"/>
      <c r="BX124" s="162" t="s">
        <v>73</v>
      </c>
      <c r="BY124" s="131">
        <v>1381</v>
      </c>
      <c r="BZ124" s="132">
        <v>1215</v>
      </c>
      <c r="CA124" s="132">
        <v>1269</v>
      </c>
      <c r="CB124" s="131">
        <v>1407</v>
      </c>
      <c r="CC124" s="132">
        <v>1425</v>
      </c>
      <c r="CD124" s="132">
        <v>1578</v>
      </c>
      <c r="CE124" s="132">
        <v>1355</v>
      </c>
      <c r="CF124" s="131">
        <v>1438</v>
      </c>
      <c r="CG124" s="131">
        <v>1464</v>
      </c>
      <c r="CH124" s="131">
        <v>1511</v>
      </c>
      <c r="CI124" s="131">
        <v>1410</v>
      </c>
      <c r="CJ124" s="131">
        <v>1360</v>
      </c>
      <c r="CK124" s="131">
        <v>1396</v>
      </c>
      <c r="CL124" s="131">
        <v>1370</v>
      </c>
      <c r="CM124" s="131">
        <v>1388</v>
      </c>
    </row>
    <row r="125" spans="2:91">
      <c r="G125" s="310"/>
      <c r="H125" s="310"/>
      <c r="I125" s="310"/>
      <c r="J125" s="310"/>
      <c r="K125" s="310"/>
      <c r="L125" s="310"/>
      <c r="M125" s="310"/>
      <c r="N125" s="310"/>
      <c r="O125" s="310"/>
      <c r="P125" s="310"/>
      <c r="Q125" s="310"/>
      <c r="R125" s="262"/>
      <c r="S125" s="93"/>
      <c r="T125" s="310"/>
      <c r="U125" s="310"/>
      <c r="V125" s="310"/>
      <c r="AF125" s="240"/>
      <c r="AK125" s="262"/>
      <c r="AL125" s="262"/>
      <c r="BE125" s="500"/>
      <c r="BF125" s="162" t="s">
        <v>74</v>
      </c>
      <c r="BG125" s="131">
        <v>515</v>
      </c>
      <c r="BH125" s="132">
        <v>448</v>
      </c>
      <c r="BI125" s="132">
        <v>484</v>
      </c>
      <c r="BJ125" s="131">
        <v>505</v>
      </c>
      <c r="BK125" s="132">
        <v>587</v>
      </c>
      <c r="BL125" s="132">
        <v>595</v>
      </c>
      <c r="BM125" s="132">
        <v>596</v>
      </c>
      <c r="BN125" s="131">
        <v>580</v>
      </c>
      <c r="BO125" s="131">
        <v>591</v>
      </c>
      <c r="BP125" s="131">
        <v>548</v>
      </c>
      <c r="BQ125" s="131">
        <v>541</v>
      </c>
      <c r="BR125" s="131">
        <v>528</v>
      </c>
      <c r="BS125" s="131">
        <v>455</v>
      </c>
      <c r="BT125" s="131">
        <v>468</v>
      </c>
      <c r="BU125" s="131">
        <v>459</v>
      </c>
      <c r="BW125" s="519"/>
      <c r="BX125" s="162" t="s">
        <v>74</v>
      </c>
      <c r="BY125" s="131">
        <v>1268</v>
      </c>
      <c r="BZ125" s="132">
        <v>1126</v>
      </c>
      <c r="CA125" s="132">
        <v>1264</v>
      </c>
      <c r="CB125" s="131">
        <v>1314</v>
      </c>
      <c r="CC125" s="132">
        <v>1503</v>
      </c>
      <c r="CD125" s="132">
        <v>1562</v>
      </c>
      <c r="CE125" s="132">
        <v>1575</v>
      </c>
      <c r="CF125" s="131">
        <v>1561</v>
      </c>
      <c r="CG125" s="131">
        <v>1648</v>
      </c>
      <c r="CH125" s="131">
        <v>1717</v>
      </c>
      <c r="CI125" s="131">
        <v>1716</v>
      </c>
      <c r="CJ125" s="131">
        <v>1705</v>
      </c>
      <c r="CK125" s="131">
        <v>1636</v>
      </c>
      <c r="CL125" s="131">
        <v>1594</v>
      </c>
      <c r="CM125" s="131">
        <v>1582</v>
      </c>
    </row>
    <row r="126" spans="2:91">
      <c r="F126" s="311"/>
      <c r="K126" s="311" t="s">
        <v>14</v>
      </c>
      <c r="S126" s="354"/>
      <c r="U126" s="310"/>
      <c r="V126" s="310"/>
      <c r="AA126" s="311"/>
      <c r="AB126" s="311"/>
      <c r="AC126" s="311"/>
      <c r="AD126" s="311"/>
      <c r="AE126" s="311"/>
      <c r="AF126" s="187"/>
      <c r="AG126" s="311"/>
      <c r="AH126" s="311"/>
      <c r="AI126" s="311"/>
      <c r="AJ126" s="162"/>
      <c r="AK126" s="162"/>
      <c r="AL126" s="162"/>
      <c r="BE126" s="500"/>
      <c r="BF126" s="162" t="s">
        <v>36</v>
      </c>
      <c r="BG126" s="131">
        <v>0</v>
      </c>
      <c r="BH126" s="132">
        <v>0</v>
      </c>
      <c r="BI126" s="132">
        <v>0</v>
      </c>
      <c r="BJ126" s="131">
        <v>0</v>
      </c>
      <c r="BK126" s="132">
        <v>0</v>
      </c>
      <c r="BL126" s="132">
        <v>0</v>
      </c>
      <c r="BM126" s="132">
        <v>0</v>
      </c>
      <c r="BN126" s="132">
        <v>0</v>
      </c>
      <c r="BO126" s="131">
        <v>0</v>
      </c>
      <c r="BP126" s="131">
        <v>0</v>
      </c>
      <c r="BQ126" s="132">
        <v>0</v>
      </c>
      <c r="BR126" s="132">
        <v>0</v>
      </c>
      <c r="BS126" s="132">
        <v>0</v>
      </c>
      <c r="BT126" s="132">
        <v>0</v>
      </c>
      <c r="BU126" s="132">
        <v>0</v>
      </c>
      <c r="BW126" s="519"/>
      <c r="BX126" s="162" t="s">
        <v>36</v>
      </c>
      <c r="BY126" s="131">
        <v>0</v>
      </c>
      <c r="BZ126" s="132">
        <v>0</v>
      </c>
      <c r="CA126" s="132">
        <v>0</v>
      </c>
      <c r="CB126" s="131">
        <v>0</v>
      </c>
      <c r="CC126" s="132">
        <v>0</v>
      </c>
      <c r="CD126" s="132">
        <v>0</v>
      </c>
      <c r="CE126" s="132">
        <v>0</v>
      </c>
      <c r="CF126" s="132">
        <v>0</v>
      </c>
      <c r="CG126" s="131">
        <v>0</v>
      </c>
      <c r="CH126" s="131">
        <v>0</v>
      </c>
      <c r="CI126" s="132">
        <v>0</v>
      </c>
      <c r="CJ126" s="132">
        <v>0</v>
      </c>
      <c r="CK126" s="132">
        <v>0</v>
      </c>
      <c r="CL126" s="132">
        <v>0</v>
      </c>
      <c r="CM126" s="132">
        <v>0</v>
      </c>
    </row>
    <row r="127" spans="2:91">
      <c r="F127" s="311"/>
      <c r="S127" s="354"/>
      <c r="U127" s="310"/>
      <c r="V127" s="310"/>
      <c r="AA127" s="311"/>
      <c r="AB127" s="311"/>
      <c r="AC127" s="311"/>
      <c r="AD127" s="311"/>
      <c r="AE127" s="311"/>
      <c r="AF127" s="187"/>
      <c r="AG127" s="311"/>
      <c r="AH127" s="311"/>
      <c r="AI127" s="311"/>
      <c r="AJ127" s="162"/>
      <c r="AK127" s="162"/>
      <c r="AL127" s="162"/>
      <c r="BE127" s="500"/>
      <c r="BF127" s="129" t="s">
        <v>150</v>
      </c>
      <c r="BG127" s="131">
        <v>0</v>
      </c>
      <c r="BH127" s="132">
        <v>0</v>
      </c>
      <c r="BI127" s="132">
        <v>0</v>
      </c>
      <c r="BJ127" s="131">
        <v>0</v>
      </c>
      <c r="BK127" s="132">
        <v>0</v>
      </c>
      <c r="BL127" s="132">
        <v>0</v>
      </c>
      <c r="BM127" s="132">
        <v>0</v>
      </c>
      <c r="BN127" s="132">
        <v>0</v>
      </c>
      <c r="BO127" s="131">
        <v>0</v>
      </c>
      <c r="BP127" s="132">
        <v>0</v>
      </c>
      <c r="BQ127" s="131">
        <v>0</v>
      </c>
      <c r="BR127" s="132">
        <v>54</v>
      </c>
      <c r="BS127" s="132">
        <v>69</v>
      </c>
      <c r="BT127" s="132">
        <v>65</v>
      </c>
      <c r="BU127" s="132">
        <v>39</v>
      </c>
      <c r="BW127" s="519"/>
      <c r="BX127" s="129" t="s">
        <v>150</v>
      </c>
      <c r="BY127" s="131">
        <v>0</v>
      </c>
      <c r="BZ127" s="132">
        <v>0</v>
      </c>
      <c r="CA127" s="132">
        <v>0</v>
      </c>
      <c r="CB127" s="131">
        <v>0</v>
      </c>
      <c r="CC127" s="132">
        <v>0</v>
      </c>
      <c r="CD127" s="132">
        <v>0</v>
      </c>
      <c r="CE127" s="132">
        <v>0</v>
      </c>
      <c r="CF127" s="132">
        <v>0</v>
      </c>
      <c r="CG127" s="131">
        <v>0</v>
      </c>
      <c r="CH127" s="132">
        <v>0</v>
      </c>
      <c r="CI127" s="131">
        <v>0</v>
      </c>
      <c r="CJ127" s="132">
        <v>90</v>
      </c>
      <c r="CK127" s="132">
        <v>110</v>
      </c>
      <c r="CL127" s="132">
        <v>123</v>
      </c>
      <c r="CM127" s="132">
        <v>71</v>
      </c>
    </row>
    <row r="128" spans="2:91">
      <c r="F128" s="311"/>
      <c r="S128" s="354"/>
      <c r="U128" s="310"/>
      <c r="V128" s="310"/>
      <c r="AA128" s="311"/>
      <c r="AB128" s="311"/>
      <c r="AC128" s="311"/>
      <c r="AD128" s="311"/>
      <c r="AE128" s="311"/>
      <c r="AF128" s="187"/>
      <c r="AG128" s="311"/>
      <c r="AH128" s="311"/>
      <c r="AI128" s="311"/>
      <c r="AJ128" s="162"/>
      <c r="AK128" s="162"/>
      <c r="AL128" s="162"/>
      <c r="AN128" s="262"/>
      <c r="AO128" s="262"/>
      <c r="AP128" s="262"/>
      <c r="AQ128" s="262"/>
      <c r="AR128" s="262"/>
      <c r="AS128" s="262"/>
      <c r="AT128" s="262"/>
      <c r="AU128" s="262"/>
      <c r="AV128" s="262"/>
      <c r="AW128" s="262"/>
      <c r="AX128" s="262"/>
      <c r="AY128" s="262"/>
      <c r="AZ128" s="262"/>
      <c r="BA128" s="262"/>
      <c r="BB128" s="262"/>
      <c r="BC128" s="262"/>
      <c r="BE128" s="500"/>
      <c r="BF128" s="162" t="s">
        <v>71</v>
      </c>
      <c r="BG128" s="131">
        <v>502</v>
      </c>
      <c r="BH128" s="132">
        <v>532</v>
      </c>
      <c r="BI128" s="132">
        <v>597</v>
      </c>
      <c r="BJ128" s="131">
        <v>663</v>
      </c>
      <c r="BK128" s="132">
        <v>735</v>
      </c>
      <c r="BL128" s="132">
        <v>758</v>
      </c>
      <c r="BM128" s="132">
        <v>844</v>
      </c>
      <c r="BN128" s="132">
        <v>886</v>
      </c>
      <c r="BO128" s="131">
        <v>942</v>
      </c>
      <c r="BP128" s="131">
        <v>957</v>
      </c>
      <c r="BQ128" s="132">
        <v>947</v>
      </c>
      <c r="BR128" s="132">
        <v>975</v>
      </c>
      <c r="BS128" s="132">
        <v>992</v>
      </c>
      <c r="BT128" s="132">
        <v>897</v>
      </c>
      <c r="BU128" s="132">
        <v>768</v>
      </c>
      <c r="BW128" s="519"/>
      <c r="BX128" s="162" t="s">
        <v>71</v>
      </c>
      <c r="BY128" s="131">
        <v>757</v>
      </c>
      <c r="BZ128" s="132">
        <v>829</v>
      </c>
      <c r="CA128" s="132">
        <v>960</v>
      </c>
      <c r="CB128" s="131">
        <v>1077</v>
      </c>
      <c r="CC128" s="132">
        <v>1213</v>
      </c>
      <c r="CD128" s="132">
        <v>1254</v>
      </c>
      <c r="CE128" s="132">
        <v>1385</v>
      </c>
      <c r="CF128" s="132">
        <v>1539</v>
      </c>
      <c r="CG128" s="131">
        <v>1603</v>
      </c>
      <c r="CH128" s="131">
        <v>1698</v>
      </c>
      <c r="CI128" s="132">
        <v>1739</v>
      </c>
      <c r="CJ128" s="132">
        <v>1771</v>
      </c>
      <c r="CK128" s="132">
        <v>1845</v>
      </c>
      <c r="CL128" s="132">
        <v>1797</v>
      </c>
      <c r="CM128" s="132">
        <v>1657</v>
      </c>
    </row>
    <row r="129" spans="2:91">
      <c r="F129" s="311"/>
      <c r="S129" s="354"/>
      <c r="U129" s="310"/>
      <c r="V129" s="310"/>
      <c r="AA129" s="311"/>
      <c r="AB129" s="311"/>
      <c r="AC129" s="311"/>
      <c r="AD129" s="311"/>
      <c r="AE129" s="311"/>
      <c r="AF129" s="187"/>
      <c r="AG129" s="311"/>
      <c r="AH129" s="311"/>
      <c r="AI129" s="311"/>
      <c r="AJ129" s="162"/>
      <c r="AK129" s="162"/>
      <c r="AL129" s="162"/>
      <c r="AN129" s="262"/>
      <c r="AO129" s="262"/>
      <c r="AP129" s="262"/>
      <c r="AQ129" s="262"/>
      <c r="AR129" s="262"/>
      <c r="AS129" s="262"/>
      <c r="AT129" s="262"/>
      <c r="AU129" s="262"/>
      <c r="AV129" s="262"/>
      <c r="AW129" s="262"/>
      <c r="AX129" s="262"/>
      <c r="AY129" s="262"/>
      <c r="AZ129" s="262"/>
      <c r="BA129" s="262"/>
      <c r="BB129" s="262"/>
      <c r="BC129" s="262"/>
      <c r="BE129" s="501"/>
      <c r="BF129" s="178" t="s">
        <v>53</v>
      </c>
      <c r="BG129" s="167">
        <f>BG126+BG128+$U$11*BG127</f>
        <v>502</v>
      </c>
      <c r="BH129" s="168">
        <f t="shared" ref="BH129" si="522">BH126+BH128+$U$11*BH127</f>
        <v>532</v>
      </c>
      <c r="BI129" s="168">
        <f t="shared" ref="BI129" si="523">BI126+BI128+$U$11*BI127</f>
        <v>597</v>
      </c>
      <c r="BJ129" s="167">
        <f t="shared" ref="BJ129" si="524">BJ126+BJ128+$U$11*BJ127</f>
        <v>663</v>
      </c>
      <c r="BK129" s="168">
        <f t="shared" ref="BK129" si="525">BK126+BK128+$U$11*BK127</f>
        <v>735</v>
      </c>
      <c r="BL129" s="168">
        <f t="shared" ref="BL129" si="526">BL126+BL128+$U$11*BL127</f>
        <v>758</v>
      </c>
      <c r="BM129" s="168">
        <f t="shared" ref="BM129" si="527">BM126+BM128+$U$11*BM127</f>
        <v>844</v>
      </c>
      <c r="BN129" s="169">
        <f t="shared" ref="BN129" si="528">BN126+BN128+$U$11*BN127</f>
        <v>886</v>
      </c>
      <c r="BO129" s="169">
        <f t="shared" ref="BO129" si="529">BO126+BO128+$U$11*BO127</f>
        <v>942</v>
      </c>
      <c r="BP129" s="169">
        <f t="shared" ref="BP129" si="530">BP126+BP128+$U$11*BP127</f>
        <v>957</v>
      </c>
      <c r="BQ129" s="168">
        <v>947</v>
      </c>
      <c r="BR129" s="382">
        <v>1002</v>
      </c>
      <c r="BS129" s="382">
        <f>BS126+BS128+$U$11*BS127</f>
        <v>1026.5</v>
      </c>
      <c r="BT129" s="382">
        <f t="shared" ref="BT129:BU129" si="531">BT126+BT128+$U$11*BT127</f>
        <v>929.5</v>
      </c>
      <c r="BU129" s="382">
        <f t="shared" si="531"/>
        <v>787.5</v>
      </c>
      <c r="BW129" s="520"/>
      <c r="BX129" s="124" t="s">
        <v>53</v>
      </c>
      <c r="BY129" s="169">
        <f t="shared" ref="BY129" si="532">BY126+BY128+$U$11*BY127</f>
        <v>757</v>
      </c>
      <c r="BZ129" s="169">
        <f t="shared" ref="BZ129" si="533">BZ126+BZ128+$U$11*BZ127</f>
        <v>829</v>
      </c>
      <c r="CA129" s="169">
        <f t="shared" ref="CA129" si="534">CA126+CA128+$U$11*CA127</f>
        <v>960</v>
      </c>
      <c r="CB129" s="169">
        <f t="shared" ref="CB129" si="535">CB126+CB128+$U$11*CB127</f>
        <v>1077</v>
      </c>
      <c r="CC129" s="169">
        <f t="shared" ref="CC129" si="536">CC126+CC128+$U$11*CC127</f>
        <v>1213</v>
      </c>
      <c r="CD129" s="169">
        <f t="shared" ref="CD129" si="537">CD126+CD128+$U$11*CD127</f>
        <v>1254</v>
      </c>
      <c r="CE129" s="169">
        <f t="shared" ref="CE129" si="538">CE126+CE128+$U$11*CE127</f>
        <v>1385</v>
      </c>
      <c r="CF129" s="169">
        <f t="shared" ref="CF129" si="539">CF126+CF128+$U$11*CF127</f>
        <v>1539</v>
      </c>
      <c r="CG129" s="169">
        <f t="shared" ref="CG129" si="540">CG126+CG128+$U$11*CG127</f>
        <v>1603</v>
      </c>
      <c r="CH129" s="169">
        <v>1698</v>
      </c>
      <c r="CI129" s="169">
        <v>1739</v>
      </c>
      <c r="CJ129" s="169">
        <v>1816</v>
      </c>
      <c r="CK129" s="169">
        <f t="shared" ref="CK129:CL129" si="541">CK126+CK128+$U$11*CK127</f>
        <v>1900</v>
      </c>
      <c r="CL129" s="382">
        <f t="shared" si="541"/>
        <v>1858.5</v>
      </c>
      <c r="CM129" s="382">
        <f t="shared" ref="CM129" si="542">CM126+CM128+$U$11*CM127</f>
        <v>1692.5</v>
      </c>
    </row>
    <row r="130" spans="2:91">
      <c r="B130" s="162"/>
      <c r="C130" s="162"/>
      <c r="D130" s="162"/>
      <c r="E130" s="162"/>
      <c r="F130" s="170"/>
      <c r="G130" s="170"/>
      <c r="H130" s="170"/>
      <c r="I130" s="170"/>
      <c r="J130" s="170"/>
      <c r="K130" s="170"/>
      <c r="L130" s="170"/>
      <c r="M130" s="170"/>
      <c r="N130" s="170"/>
      <c r="O130" s="170"/>
      <c r="P130" s="170"/>
      <c r="Q130" s="170"/>
      <c r="R130" s="170"/>
      <c r="S130" s="181"/>
      <c r="T130" s="170"/>
      <c r="U130" s="546"/>
      <c r="V130" s="127"/>
      <c r="W130" s="162"/>
      <c r="X130" s="162"/>
      <c r="Y130" s="162"/>
      <c r="Z130" s="162"/>
      <c r="AA130" s="170"/>
      <c r="AB130" s="170"/>
      <c r="AC130" s="170"/>
      <c r="AD130" s="170"/>
      <c r="AE130" s="170"/>
      <c r="AF130" s="414"/>
      <c r="AG130" s="170"/>
      <c r="AH130" s="170"/>
      <c r="AI130" s="170"/>
      <c r="AJ130" s="170"/>
      <c r="AK130" s="170"/>
      <c r="AL130" s="170"/>
      <c r="AN130" s="262"/>
      <c r="AO130" s="262"/>
      <c r="AP130" s="262"/>
      <c r="AQ130" s="262"/>
      <c r="AR130" s="262"/>
      <c r="AS130" s="262"/>
      <c r="AT130" s="262"/>
      <c r="AU130" s="262"/>
      <c r="AV130" s="262"/>
      <c r="AW130" s="262"/>
      <c r="AX130" s="262"/>
      <c r="AY130" s="262"/>
      <c r="AZ130" s="262"/>
      <c r="BA130" s="262"/>
      <c r="BB130" s="262"/>
      <c r="BC130" s="262"/>
      <c r="BE130" s="372"/>
      <c r="BF130" s="313"/>
      <c r="BG130" s="313"/>
      <c r="BH130" s="313"/>
      <c r="BI130" s="313"/>
      <c r="BJ130" s="313"/>
      <c r="BK130" s="313"/>
      <c r="BL130" s="313"/>
      <c r="BM130" s="313"/>
      <c r="BN130" s="313"/>
      <c r="BO130" s="313"/>
      <c r="BP130" s="313"/>
      <c r="BQ130" s="313"/>
      <c r="BR130" s="262"/>
      <c r="BS130" s="262"/>
      <c r="BW130" s="371"/>
      <c r="CI130" s="262"/>
      <c r="CJ130" s="262"/>
      <c r="CK130" s="262"/>
    </row>
    <row r="131" spans="2:91">
      <c r="B131" s="124" t="s">
        <v>8</v>
      </c>
      <c r="C131" s="124" t="s">
        <v>124</v>
      </c>
      <c r="D131" s="124" t="s">
        <v>123</v>
      </c>
      <c r="E131" s="124" t="s">
        <v>122</v>
      </c>
      <c r="F131" s="124" t="s">
        <v>49</v>
      </c>
      <c r="G131" s="124" t="s">
        <v>48</v>
      </c>
      <c r="H131" s="124" t="s">
        <v>47</v>
      </c>
      <c r="I131" s="124" t="s">
        <v>46</v>
      </c>
      <c r="J131" s="124" t="s">
        <v>45</v>
      </c>
      <c r="K131" s="124" t="s">
        <v>44</v>
      </c>
      <c r="L131" s="124" t="s">
        <v>43</v>
      </c>
      <c r="M131" s="124" t="s">
        <v>96</v>
      </c>
      <c r="N131" s="124" t="s">
        <v>69</v>
      </c>
      <c r="O131" s="124" t="s">
        <v>77</v>
      </c>
      <c r="P131" s="124" t="s">
        <v>149</v>
      </c>
      <c r="Q131" s="124" t="str">
        <f>Q115</f>
        <v>2018-19</v>
      </c>
      <c r="R131" s="126"/>
      <c r="S131" s="87" t="s">
        <v>112</v>
      </c>
      <c r="T131" s="126"/>
      <c r="U131" s="310"/>
      <c r="V131" s="310"/>
      <c r="W131" s="124" t="s">
        <v>8</v>
      </c>
      <c r="X131" s="124" t="s">
        <v>124</v>
      </c>
      <c r="Y131" s="124" t="s">
        <v>123</v>
      </c>
      <c r="Z131" s="124" t="s">
        <v>122</v>
      </c>
      <c r="AA131" s="124" t="s">
        <v>49</v>
      </c>
      <c r="AB131" s="124" t="s">
        <v>48</v>
      </c>
      <c r="AC131" s="124" t="s">
        <v>47</v>
      </c>
      <c r="AD131" s="124" t="s">
        <v>46</v>
      </c>
      <c r="AE131" s="124" t="s">
        <v>45</v>
      </c>
      <c r="AF131" s="166" t="s">
        <v>44</v>
      </c>
      <c r="AG131" s="124" t="s">
        <v>43</v>
      </c>
      <c r="AH131" s="124" t="s">
        <v>96</v>
      </c>
      <c r="AI131" s="124" t="s">
        <v>69</v>
      </c>
      <c r="AJ131" s="124" t="str">
        <f>$AJ$3</f>
        <v>2016-17</v>
      </c>
      <c r="AK131" s="124" t="str">
        <f>AK99</f>
        <v>2017-18</v>
      </c>
      <c r="AL131" s="124" t="str">
        <f>AL115</f>
        <v>2018-19</v>
      </c>
      <c r="AN131" s="124" t="s">
        <v>8</v>
      </c>
      <c r="AO131" s="124" t="s">
        <v>124</v>
      </c>
      <c r="AP131" s="124" t="s">
        <v>123</v>
      </c>
      <c r="AQ131" s="124" t="s">
        <v>122</v>
      </c>
      <c r="AR131" s="124" t="s">
        <v>49</v>
      </c>
      <c r="AS131" s="124" t="s">
        <v>48</v>
      </c>
      <c r="AT131" s="124" t="s">
        <v>47</v>
      </c>
      <c r="AU131" s="124" t="s">
        <v>46</v>
      </c>
      <c r="AV131" s="124" t="s">
        <v>45</v>
      </c>
      <c r="AW131" s="124" t="s">
        <v>44</v>
      </c>
      <c r="AX131" s="124" t="s">
        <v>43</v>
      </c>
      <c r="AY131" s="124" t="s">
        <v>96</v>
      </c>
      <c r="AZ131" s="126" t="s">
        <v>69</v>
      </c>
      <c r="BA131" s="126" t="s">
        <v>77</v>
      </c>
      <c r="BB131" s="126" t="s">
        <v>149</v>
      </c>
      <c r="BC131" s="126" t="str">
        <f>BC115</f>
        <v>2018-19</v>
      </c>
      <c r="BE131" s="184"/>
      <c r="BF131" s="124" t="s">
        <v>8</v>
      </c>
      <c r="BG131" s="124" t="s">
        <v>124</v>
      </c>
      <c r="BH131" s="124" t="s">
        <v>123</v>
      </c>
      <c r="BI131" s="124" t="s">
        <v>122</v>
      </c>
      <c r="BJ131" s="124" t="s">
        <v>49</v>
      </c>
      <c r="BK131" s="124" t="s">
        <v>48</v>
      </c>
      <c r="BL131" s="124" t="s">
        <v>47</v>
      </c>
      <c r="BM131" s="124" t="s">
        <v>46</v>
      </c>
      <c r="BN131" s="124" t="s">
        <v>45</v>
      </c>
      <c r="BO131" s="124" t="s">
        <v>44</v>
      </c>
      <c r="BP131" s="124" t="s">
        <v>43</v>
      </c>
      <c r="BQ131" s="124" t="s">
        <v>96</v>
      </c>
      <c r="BR131" s="126" t="s">
        <v>69</v>
      </c>
      <c r="BS131" s="126" t="s">
        <v>77</v>
      </c>
      <c r="BT131" s="126" t="s">
        <v>149</v>
      </c>
      <c r="BU131" s="126" t="str">
        <f>BU115</f>
        <v>2018-19</v>
      </c>
      <c r="BW131" s="371"/>
      <c r="BX131" s="124" t="s">
        <v>8</v>
      </c>
      <c r="BY131" s="124" t="s">
        <v>124</v>
      </c>
      <c r="BZ131" s="124" t="s">
        <v>123</v>
      </c>
      <c r="CA131" s="124" t="s">
        <v>122</v>
      </c>
      <c r="CB131" s="124" t="s">
        <v>49</v>
      </c>
      <c r="CC131" s="124" t="s">
        <v>48</v>
      </c>
      <c r="CD131" s="124" t="s">
        <v>47</v>
      </c>
      <c r="CE131" s="124" t="s">
        <v>46</v>
      </c>
      <c r="CF131" s="124" t="s">
        <v>45</v>
      </c>
      <c r="CG131" s="124" t="s">
        <v>44</v>
      </c>
      <c r="CH131" s="124" t="s">
        <v>43</v>
      </c>
      <c r="CI131" s="124" t="s">
        <v>96</v>
      </c>
      <c r="CJ131" s="124" t="s">
        <v>69</v>
      </c>
      <c r="CK131" s="124" t="s">
        <v>77</v>
      </c>
      <c r="CL131" s="124" t="s">
        <v>149</v>
      </c>
      <c r="CM131" s="124" t="str">
        <f>CM115</f>
        <v>2018-19</v>
      </c>
    </row>
    <row r="132" spans="2:91">
      <c r="B132" s="162" t="s">
        <v>72</v>
      </c>
      <c r="C132" s="131">
        <f t="shared" ref="C132:Q134" si="543">X132+BG132*$U$6+BG139*$U$8</f>
        <v>5010.2</v>
      </c>
      <c r="D132" s="131">
        <f t="shared" si="543"/>
        <v>7534.4</v>
      </c>
      <c r="E132" s="131">
        <f t="shared" si="543"/>
        <v>7754.8</v>
      </c>
      <c r="F132" s="131">
        <f t="shared" si="543"/>
        <v>5635.6</v>
      </c>
      <c r="G132" s="131">
        <f t="shared" si="543"/>
        <v>5776.6</v>
      </c>
      <c r="H132" s="131">
        <f t="shared" si="543"/>
        <v>5084.6000000000004</v>
      </c>
      <c r="I132" s="131">
        <f t="shared" si="543"/>
        <v>4987.2</v>
      </c>
      <c r="J132" s="131">
        <f t="shared" si="543"/>
        <v>4641.3999999999996</v>
      </c>
      <c r="K132" s="131">
        <f t="shared" si="543"/>
        <v>4590.8</v>
      </c>
      <c r="L132" s="131">
        <f t="shared" si="543"/>
        <v>4598.6000000000004</v>
      </c>
      <c r="M132" s="131">
        <f t="shared" si="543"/>
        <v>4952.6000000000004</v>
      </c>
      <c r="N132" s="131">
        <f t="shared" si="543"/>
        <v>5199.8</v>
      </c>
      <c r="O132" s="131">
        <f t="shared" si="543"/>
        <v>5171.2</v>
      </c>
      <c r="P132" s="131">
        <f t="shared" si="543"/>
        <v>5667</v>
      </c>
      <c r="Q132" s="131">
        <f t="shared" si="543"/>
        <v>5383.6</v>
      </c>
      <c r="R132" s="163"/>
      <c r="S132" s="177">
        <v>1182.8854102480882</v>
      </c>
      <c r="T132" s="131"/>
      <c r="U132" s="310"/>
      <c r="V132" s="310"/>
      <c r="W132" s="162" t="s">
        <v>72</v>
      </c>
      <c r="X132" s="131">
        <v>3992</v>
      </c>
      <c r="Y132" s="131">
        <v>5773</v>
      </c>
      <c r="Z132" s="131">
        <v>5943</v>
      </c>
      <c r="AA132" s="131">
        <v>4402</v>
      </c>
      <c r="AB132" s="131">
        <v>4472</v>
      </c>
      <c r="AC132" s="131">
        <v>3916</v>
      </c>
      <c r="AD132" s="131">
        <v>3858</v>
      </c>
      <c r="AE132" s="131">
        <v>3571</v>
      </c>
      <c r="AF132" s="413">
        <v>3552</v>
      </c>
      <c r="AG132" s="131">
        <v>3543</v>
      </c>
      <c r="AH132" s="131">
        <v>3881</v>
      </c>
      <c r="AI132" s="131">
        <v>4146</v>
      </c>
      <c r="AJ132" s="131">
        <v>4156</v>
      </c>
      <c r="AK132" s="131">
        <v>4581</v>
      </c>
      <c r="AL132" s="131">
        <v>4470</v>
      </c>
      <c r="AN132" s="162" t="s">
        <v>130</v>
      </c>
      <c r="AO132" s="131">
        <v>0</v>
      </c>
      <c r="AP132" s="131">
        <v>0</v>
      </c>
      <c r="AQ132" s="131">
        <v>0</v>
      </c>
      <c r="AR132" s="131">
        <v>0</v>
      </c>
      <c r="AS132" s="131">
        <v>0</v>
      </c>
      <c r="AT132" s="131">
        <v>0</v>
      </c>
      <c r="AU132" s="131">
        <v>0</v>
      </c>
      <c r="AV132" s="131">
        <v>0</v>
      </c>
      <c r="AW132" s="131">
        <v>0</v>
      </c>
      <c r="AX132" s="131">
        <v>0</v>
      </c>
      <c r="AY132" s="131">
        <v>0</v>
      </c>
      <c r="AZ132" s="130">
        <v>0</v>
      </c>
      <c r="BA132" s="130">
        <v>0</v>
      </c>
      <c r="BB132" s="130">
        <v>0</v>
      </c>
      <c r="BC132" s="130">
        <v>0</v>
      </c>
      <c r="BE132" s="502" t="s">
        <v>99</v>
      </c>
      <c r="BF132" s="162" t="s">
        <v>72</v>
      </c>
      <c r="BG132" s="131">
        <v>1214</v>
      </c>
      <c r="BH132" s="132">
        <v>1853</v>
      </c>
      <c r="BI132" s="132">
        <v>1951</v>
      </c>
      <c r="BJ132" s="131">
        <v>1462</v>
      </c>
      <c r="BK132" s="132">
        <v>1597</v>
      </c>
      <c r="BL132" s="132">
        <v>1422</v>
      </c>
      <c r="BM132" s="132">
        <v>1374</v>
      </c>
      <c r="BN132" s="130">
        <v>1308</v>
      </c>
      <c r="BO132" s="130">
        <v>1281</v>
      </c>
      <c r="BP132" s="130">
        <v>1282</v>
      </c>
      <c r="BQ132" s="130">
        <v>1297</v>
      </c>
      <c r="BR132" s="130">
        <v>1286</v>
      </c>
      <c r="BS132" s="130">
        <v>1249</v>
      </c>
      <c r="BT132" s="130">
        <v>1285</v>
      </c>
      <c r="BU132" s="130">
        <v>1127</v>
      </c>
      <c r="BW132" s="515" t="s">
        <v>51</v>
      </c>
      <c r="BX132" s="164" t="s">
        <v>72</v>
      </c>
      <c r="BY132" s="130">
        <v>80</v>
      </c>
      <c r="BZ132" s="154">
        <v>474</v>
      </c>
      <c r="CA132" s="154">
        <v>423</v>
      </c>
      <c r="CB132" s="130">
        <v>100</v>
      </c>
      <c r="CC132" s="154">
        <v>51</v>
      </c>
      <c r="CD132" s="154">
        <v>54</v>
      </c>
      <c r="CE132" s="154">
        <v>41</v>
      </c>
      <c r="CF132" s="130">
        <v>35</v>
      </c>
      <c r="CG132" s="130">
        <v>26</v>
      </c>
      <c r="CH132" s="130">
        <v>48</v>
      </c>
      <c r="CI132" s="131">
        <v>56</v>
      </c>
      <c r="CJ132" s="131">
        <v>36</v>
      </c>
      <c r="CK132" s="131">
        <v>28</v>
      </c>
      <c r="CL132" s="130">
        <v>85</v>
      </c>
      <c r="CM132" s="130">
        <v>24</v>
      </c>
    </row>
    <row r="133" spans="2:91">
      <c r="B133" s="162" t="s">
        <v>73</v>
      </c>
      <c r="C133" s="131">
        <f t="shared" si="543"/>
        <v>4443.6000000000004</v>
      </c>
      <c r="D133" s="131">
        <f t="shared" si="543"/>
        <v>5324.4</v>
      </c>
      <c r="E133" s="131">
        <f t="shared" si="543"/>
        <v>6311.2</v>
      </c>
      <c r="F133" s="131">
        <f t="shared" si="543"/>
        <v>5793.8</v>
      </c>
      <c r="G133" s="131">
        <f t="shared" si="543"/>
        <v>5841.8</v>
      </c>
      <c r="H133" s="131">
        <f t="shared" si="543"/>
        <v>5967.8</v>
      </c>
      <c r="I133" s="131">
        <f t="shared" si="543"/>
        <v>5265.6</v>
      </c>
      <c r="J133" s="131">
        <f t="shared" si="543"/>
        <v>5246</v>
      </c>
      <c r="K133" s="131">
        <f t="shared" si="543"/>
        <v>5266.6</v>
      </c>
      <c r="L133" s="131">
        <f t="shared" si="543"/>
        <v>5378.2</v>
      </c>
      <c r="M133" s="131">
        <f t="shared" si="543"/>
        <v>5306.6</v>
      </c>
      <c r="N133" s="131">
        <f t="shared" si="543"/>
        <v>5504</v>
      </c>
      <c r="O133" s="131">
        <f t="shared" si="543"/>
        <v>5638.6</v>
      </c>
      <c r="P133" s="131">
        <f t="shared" si="543"/>
        <v>5947.4</v>
      </c>
      <c r="Q133" s="131">
        <f t="shared" si="543"/>
        <v>5664.6</v>
      </c>
      <c r="R133" s="163"/>
      <c r="S133" s="177">
        <v>522.65665168976409</v>
      </c>
      <c r="T133" s="131"/>
      <c r="U133" s="310"/>
      <c r="V133" s="310"/>
      <c r="W133" s="162" t="s">
        <v>73</v>
      </c>
      <c r="X133" s="131">
        <v>3528</v>
      </c>
      <c r="Y133" s="131">
        <v>4126</v>
      </c>
      <c r="Z133" s="131">
        <v>4897</v>
      </c>
      <c r="AA133" s="131">
        <v>4534</v>
      </c>
      <c r="AB133" s="131">
        <v>4533</v>
      </c>
      <c r="AC133" s="131">
        <v>4601</v>
      </c>
      <c r="AD133" s="131">
        <v>4041</v>
      </c>
      <c r="AE133" s="131">
        <v>4003</v>
      </c>
      <c r="AF133" s="413">
        <v>4019</v>
      </c>
      <c r="AG133" s="131">
        <v>4090</v>
      </c>
      <c r="AH133" s="131">
        <v>4075</v>
      </c>
      <c r="AI133" s="131">
        <v>4245</v>
      </c>
      <c r="AJ133" s="131">
        <v>4442</v>
      </c>
      <c r="AK133" s="131">
        <v>4761</v>
      </c>
      <c r="AL133" s="131">
        <v>4644</v>
      </c>
      <c r="AN133" s="129" t="s">
        <v>150</v>
      </c>
      <c r="AO133" s="131">
        <v>0</v>
      </c>
      <c r="AP133" s="132">
        <v>0</v>
      </c>
      <c r="AQ133" s="132">
        <v>0</v>
      </c>
      <c r="AR133" s="131">
        <v>0</v>
      </c>
      <c r="AS133" s="132">
        <v>0</v>
      </c>
      <c r="AT133" s="132">
        <v>0</v>
      </c>
      <c r="AU133" s="132">
        <v>0</v>
      </c>
      <c r="AV133" s="132">
        <v>0</v>
      </c>
      <c r="AW133" s="131">
        <v>0</v>
      </c>
      <c r="AX133" s="132">
        <v>0</v>
      </c>
      <c r="AY133" s="131">
        <v>0</v>
      </c>
      <c r="AZ133" s="131">
        <v>130</v>
      </c>
      <c r="BA133" s="131">
        <v>91</v>
      </c>
      <c r="BB133" s="131">
        <v>102</v>
      </c>
      <c r="BC133" s="131">
        <v>91</v>
      </c>
      <c r="BE133" s="500"/>
      <c r="BF133" s="162" t="s">
        <v>73</v>
      </c>
      <c r="BG133" s="131">
        <v>987</v>
      </c>
      <c r="BH133" s="132">
        <v>1163</v>
      </c>
      <c r="BI133" s="132">
        <v>1374</v>
      </c>
      <c r="BJ133" s="131">
        <v>1406</v>
      </c>
      <c r="BK133" s="132">
        <v>1496</v>
      </c>
      <c r="BL133" s="132">
        <v>1576</v>
      </c>
      <c r="BM133" s="132">
        <v>1407</v>
      </c>
      <c r="BN133" s="131">
        <v>1420</v>
      </c>
      <c r="BO133" s="131">
        <v>1437</v>
      </c>
      <c r="BP133" s="131">
        <v>1489</v>
      </c>
      <c r="BQ133" s="131">
        <v>1412</v>
      </c>
      <c r="BR133" s="131">
        <v>1475</v>
      </c>
      <c r="BS133" s="131">
        <v>1387</v>
      </c>
      <c r="BT133" s="131">
        <v>1363</v>
      </c>
      <c r="BU133" s="131">
        <v>1217</v>
      </c>
      <c r="BW133" s="516"/>
      <c r="BX133" s="162" t="s">
        <v>73</v>
      </c>
      <c r="BY133" s="131">
        <v>189</v>
      </c>
      <c r="BZ133" s="132">
        <v>434</v>
      </c>
      <c r="CA133" s="132">
        <v>488</v>
      </c>
      <c r="CB133" s="131">
        <v>193</v>
      </c>
      <c r="CC133" s="132">
        <v>136</v>
      </c>
      <c r="CD133" s="132">
        <v>140</v>
      </c>
      <c r="CE133" s="132">
        <v>128</v>
      </c>
      <c r="CF133" s="131">
        <v>133</v>
      </c>
      <c r="CG133" s="131">
        <v>127</v>
      </c>
      <c r="CH133" s="131">
        <v>117</v>
      </c>
      <c r="CI133" s="131">
        <v>125</v>
      </c>
      <c r="CJ133" s="131">
        <v>99</v>
      </c>
      <c r="CK133" s="131">
        <v>105</v>
      </c>
      <c r="CL133" s="131">
        <v>121</v>
      </c>
      <c r="CM133" s="131">
        <v>72</v>
      </c>
    </row>
    <row r="134" spans="2:91">
      <c r="B134" s="162" t="s">
        <v>74</v>
      </c>
      <c r="C134" s="131">
        <f t="shared" si="543"/>
        <v>4613</v>
      </c>
      <c r="D134" s="131">
        <f t="shared" si="543"/>
        <v>3856</v>
      </c>
      <c r="E134" s="131">
        <f t="shared" si="543"/>
        <v>4142</v>
      </c>
      <c r="F134" s="131">
        <f t="shared" si="543"/>
        <v>5676.6</v>
      </c>
      <c r="G134" s="131">
        <f t="shared" si="543"/>
        <v>5604.6</v>
      </c>
      <c r="H134" s="131">
        <f t="shared" si="543"/>
        <v>5962.6</v>
      </c>
      <c r="I134" s="131">
        <f t="shared" si="543"/>
        <v>5937.4</v>
      </c>
      <c r="J134" s="131">
        <f t="shared" si="543"/>
        <v>5422.2</v>
      </c>
      <c r="K134" s="131">
        <f t="shared" si="543"/>
        <v>5583</v>
      </c>
      <c r="L134" s="131">
        <f t="shared" si="543"/>
        <v>5680.6</v>
      </c>
      <c r="M134" s="131">
        <f t="shared" si="543"/>
        <v>5799.6</v>
      </c>
      <c r="N134" s="131">
        <f t="shared" si="543"/>
        <v>5900.4</v>
      </c>
      <c r="O134" s="131">
        <f t="shared" si="543"/>
        <v>5992</v>
      </c>
      <c r="P134" s="131">
        <f t="shared" si="543"/>
        <v>6059.2</v>
      </c>
      <c r="Q134" s="131">
        <f t="shared" si="543"/>
        <v>6224.2</v>
      </c>
      <c r="R134" s="163"/>
      <c r="S134" s="177">
        <v>754.16011857194223</v>
      </c>
      <c r="T134" s="131"/>
      <c r="U134" s="310"/>
      <c r="V134" s="310"/>
      <c r="W134" s="162" t="s">
        <v>74</v>
      </c>
      <c r="X134" s="131">
        <v>3664</v>
      </c>
      <c r="Y134" s="131">
        <v>3075</v>
      </c>
      <c r="Z134" s="131">
        <v>3285</v>
      </c>
      <c r="AA134" s="131">
        <v>4437</v>
      </c>
      <c r="AB134" s="131">
        <v>4327</v>
      </c>
      <c r="AC134" s="131">
        <v>4539</v>
      </c>
      <c r="AD134" s="131">
        <v>4478</v>
      </c>
      <c r="AE134" s="131">
        <v>4078</v>
      </c>
      <c r="AF134" s="413">
        <v>4175</v>
      </c>
      <c r="AG134" s="131">
        <v>4193</v>
      </c>
      <c r="AH134" s="131">
        <v>4305</v>
      </c>
      <c r="AI134" s="131">
        <v>4407</v>
      </c>
      <c r="AJ134" s="131">
        <v>4512</v>
      </c>
      <c r="AK134" s="131">
        <v>4699</v>
      </c>
      <c r="AL134" s="131">
        <v>4877</v>
      </c>
      <c r="AN134" s="162" t="s">
        <v>71</v>
      </c>
      <c r="AO134" s="131">
        <v>3762</v>
      </c>
      <c r="AP134" s="131">
        <v>3680</v>
      </c>
      <c r="AQ134" s="131">
        <v>3496</v>
      </c>
      <c r="AR134" s="131">
        <v>3624</v>
      </c>
      <c r="AS134" s="131">
        <v>4107</v>
      </c>
      <c r="AT134" s="131">
        <v>4108</v>
      </c>
      <c r="AU134" s="131">
        <v>4332</v>
      </c>
      <c r="AV134" s="131">
        <v>4539</v>
      </c>
      <c r="AW134" s="131">
        <v>4407</v>
      </c>
      <c r="AX134" s="131">
        <v>4372</v>
      </c>
      <c r="AY134" s="131">
        <v>4445</v>
      </c>
      <c r="AZ134" s="131">
        <v>4504</v>
      </c>
      <c r="BA134" s="131">
        <v>4652</v>
      </c>
      <c r="BB134" s="131">
        <v>4723</v>
      </c>
      <c r="BC134" s="131">
        <v>4919</v>
      </c>
      <c r="BE134" s="500"/>
      <c r="BF134" s="162" t="s">
        <v>74</v>
      </c>
      <c r="BG134" s="131">
        <v>910</v>
      </c>
      <c r="BH134" s="132">
        <v>790</v>
      </c>
      <c r="BI134" s="132">
        <v>860</v>
      </c>
      <c r="BJ134" s="131">
        <v>1247</v>
      </c>
      <c r="BK134" s="132">
        <v>1277</v>
      </c>
      <c r="BL134" s="132">
        <v>1477</v>
      </c>
      <c r="BM134" s="132">
        <v>1518</v>
      </c>
      <c r="BN134" s="131">
        <v>1389</v>
      </c>
      <c r="BO134" s="131">
        <v>1455</v>
      </c>
      <c r="BP134" s="131">
        <v>1527</v>
      </c>
      <c r="BQ134" s="131">
        <v>1542</v>
      </c>
      <c r="BR134" s="131">
        <v>1578</v>
      </c>
      <c r="BS134" s="131">
        <v>1580</v>
      </c>
      <c r="BT134" s="131">
        <v>1459</v>
      </c>
      <c r="BU134" s="131">
        <v>1419</v>
      </c>
      <c r="BW134" s="516"/>
      <c r="BX134" s="162" t="s">
        <v>74</v>
      </c>
      <c r="BY134" s="131">
        <v>350</v>
      </c>
      <c r="BZ134" s="132">
        <v>273</v>
      </c>
      <c r="CA134" s="132">
        <v>280</v>
      </c>
      <c r="CB134" s="131">
        <v>344</v>
      </c>
      <c r="CC134" s="132">
        <v>323</v>
      </c>
      <c r="CD134" s="132">
        <v>323</v>
      </c>
      <c r="CE134" s="132">
        <v>308</v>
      </c>
      <c r="CF134" s="131">
        <v>282</v>
      </c>
      <c r="CG134" s="131">
        <v>301</v>
      </c>
      <c r="CH134" s="131">
        <v>313</v>
      </c>
      <c r="CI134" s="131">
        <v>319</v>
      </c>
      <c r="CJ134" s="131">
        <v>288</v>
      </c>
      <c r="CK134" s="131">
        <v>265</v>
      </c>
      <c r="CL134" s="131">
        <v>252</v>
      </c>
      <c r="CM134" s="131">
        <v>270</v>
      </c>
    </row>
    <row r="135" spans="2:91">
      <c r="B135" s="162" t="s">
        <v>10</v>
      </c>
      <c r="C135" s="131">
        <f t="shared" ref="C135:Q135" si="544">X135+BG138*$U$6+BG145*$U$8</f>
        <v>4799.6000000000004</v>
      </c>
      <c r="D135" s="131">
        <f t="shared" si="544"/>
        <v>4767.8</v>
      </c>
      <c r="E135" s="131">
        <f t="shared" si="544"/>
        <v>4575.6000000000004</v>
      </c>
      <c r="F135" s="131">
        <f t="shared" si="544"/>
        <v>4676.8</v>
      </c>
      <c r="G135" s="131">
        <f t="shared" si="544"/>
        <v>5341</v>
      </c>
      <c r="H135" s="131">
        <f t="shared" si="544"/>
        <v>5407.8</v>
      </c>
      <c r="I135" s="131">
        <f t="shared" si="544"/>
        <v>5713</v>
      </c>
      <c r="J135" s="131">
        <f t="shared" si="544"/>
        <v>6119.2</v>
      </c>
      <c r="K135" s="131">
        <f t="shared" si="544"/>
        <v>6016.6</v>
      </c>
      <c r="L135" s="131">
        <f t="shared" si="544"/>
        <v>6029.2</v>
      </c>
      <c r="M135" s="131">
        <f t="shared" si="544"/>
        <v>6132.2</v>
      </c>
      <c r="N135" s="131">
        <f t="shared" si="544"/>
        <v>6344.3</v>
      </c>
      <c r="O135" s="131">
        <f t="shared" si="544"/>
        <v>6426.7</v>
      </c>
      <c r="P135" s="131">
        <f t="shared" si="544"/>
        <v>6408.8</v>
      </c>
      <c r="Q135" s="131">
        <f t="shared" si="544"/>
        <v>6568.9</v>
      </c>
      <c r="R135" s="131"/>
      <c r="S135" s="177">
        <v>607.40910211597418</v>
      </c>
      <c r="T135" s="131"/>
      <c r="U135" s="310" t="s">
        <v>14</v>
      </c>
      <c r="V135" s="310"/>
      <c r="W135" s="162" t="s">
        <v>10</v>
      </c>
      <c r="X135" s="131">
        <v>3762</v>
      </c>
      <c r="Y135" s="131">
        <v>3680</v>
      </c>
      <c r="Z135" s="131">
        <v>3496</v>
      </c>
      <c r="AA135" s="131">
        <v>3624</v>
      </c>
      <c r="AB135" s="131">
        <v>4107</v>
      </c>
      <c r="AC135" s="131">
        <v>4108</v>
      </c>
      <c r="AD135" s="131">
        <v>4332</v>
      </c>
      <c r="AE135" s="131">
        <v>4539</v>
      </c>
      <c r="AF135" s="413">
        <f>AW132+AW134+$U$11*AW133</f>
        <v>4407</v>
      </c>
      <c r="AG135" s="131">
        <f t="shared" ref="AG135" si="545">AX132+AX134+$U$11*AX133</f>
        <v>4372</v>
      </c>
      <c r="AH135" s="131">
        <v>4445</v>
      </c>
      <c r="AI135" s="131">
        <v>4569</v>
      </c>
      <c r="AJ135" s="131">
        <f t="shared" ref="AJ135:AL135" si="546">BA132+BA134+$U$11*BA133</f>
        <v>4697.5</v>
      </c>
      <c r="AK135" s="131">
        <f t="shared" si="546"/>
        <v>4774</v>
      </c>
      <c r="AL135" s="131">
        <f t="shared" si="546"/>
        <v>4964.5</v>
      </c>
      <c r="AN135" s="162" t="s">
        <v>131</v>
      </c>
      <c r="AO135" s="131">
        <v>1553</v>
      </c>
      <c r="AP135" s="131">
        <v>1573</v>
      </c>
      <c r="AQ135" s="131">
        <v>1490</v>
      </c>
      <c r="AR135" s="131">
        <v>1492</v>
      </c>
      <c r="AS135" s="131">
        <v>1628</v>
      </c>
      <c r="AT135" s="131">
        <v>1561</v>
      </c>
      <c r="AU135" s="131">
        <v>1499</v>
      </c>
      <c r="AV135" s="131">
        <v>1572</v>
      </c>
      <c r="AW135" s="131">
        <v>1578</v>
      </c>
      <c r="AX135" s="131">
        <v>1571</v>
      </c>
      <c r="AY135" s="131">
        <v>1531</v>
      </c>
      <c r="AZ135" s="131">
        <v>1462</v>
      </c>
      <c r="BA135" s="131">
        <v>1529</v>
      </c>
      <c r="BB135" s="131">
        <v>1539</v>
      </c>
      <c r="BC135" s="131">
        <v>1482</v>
      </c>
      <c r="BE135" s="500"/>
      <c r="BF135" s="162" t="s">
        <v>36</v>
      </c>
      <c r="BG135" s="160">
        <v>0</v>
      </c>
      <c r="BH135" s="160">
        <v>0</v>
      </c>
      <c r="BI135" s="160">
        <v>0</v>
      </c>
      <c r="BJ135" s="160">
        <v>0</v>
      </c>
      <c r="BK135" s="160">
        <v>0</v>
      </c>
      <c r="BL135" s="160">
        <v>0</v>
      </c>
      <c r="BM135" s="160">
        <v>0</v>
      </c>
      <c r="BN135" s="132">
        <v>0</v>
      </c>
      <c r="BO135" s="131">
        <v>0</v>
      </c>
      <c r="BP135" s="131">
        <v>0</v>
      </c>
      <c r="BQ135" s="132">
        <v>0</v>
      </c>
      <c r="BR135" s="132">
        <v>0</v>
      </c>
      <c r="BS135" s="132">
        <v>0</v>
      </c>
      <c r="BT135" s="132">
        <v>0</v>
      </c>
      <c r="BU135" s="132">
        <v>0</v>
      </c>
      <c r="BW135" s="516"/>
      <c r="BX135" s="162" t="s">
        <v>36</v>
      </c>
      <c r="BY135" s="131">
        <v>0</v>
      </c>
      <c r="BZ135" s="132">
        <v>0</v>
      </c>
      <c r="CA135" s="132">
        <v>0</v>
      </c>
      <c r="CB135" s="131">
        <v>0</v>
      </c>
      <c r="CC135" s="132">
        <v>0</v>
      </c>
      <c r="CD135" s="132">
        <v>0</v>
      </c>
      <c r="CE135" s="132">
        <v>0</v>
      </c>
      <c r="CF135" s="132">
        <v>0</v>
      </c>
      <c r="CG135" s="131">
        <v>0</v>
      </c>
      <c r="CH135" s="131">
        <v>0</v>
      </c>
      <c r="CI135" s="132">
        <v>0</v>
      </c>
      <c r="CJ135" s="132">
        <v>0</v>
      </c>
      <c r="CK135" s="132">
        <v>0</v>
      </c>
      <c r="CL135" s="132">
        <v>0</v>
      </c>
      <c r="CM135" s="132">
        <v>0</v>
      </c>
    </row>
    <row r="136" spans="2:91" ht="18" customHeight="1">
      <c r="B136" s="162" t="s">
        <v>11</v>
      </c>
      <c r="C136" s="131">
        <f t="shared" ref="C136:C137" si="547">X136</f>
        <v>1565</v>
      </c>
      <c r="D136" s="131">
        <f t="shared" ref="D136:D137" si="548">Y136</f>
        <v>1579</v>
      </c>
      <c r="E136" s="131">
        <f t="shared" ref="E136:E137" si="549">Z136</f>
        <v>1503</v>
      </c>
      <c r="F136" s="131">
        <f>AA136</f>
        <v>1502</v>
      </c>
      <c r="G136" s="131">
        <f t="shared" ref="G136:G137" si="550">AB136</f>
        <v>1645</v>
      </c>
      <c r="H136" s="131">
        <f t="shared" ref="H136:H137" si="551">AC136</f>
        <v>1573</v>
      </c>
      <c r="I136" s="131">
        <f t="shared" ref="I136:I137" si="552">AD136</f>
        <v>1515</v>
      </c>
      <c r="J136" s="131">
        <f t="shared" ref="J136:J137" si="553">AE136</f>
        <v>1583</v>
      </c>
      <c r="K136" s="131">
        <f t="shared" ref="K136:K137" si="554">AF136</f>
        <v>1607</v>
      </c>
      <c r="L136" s="131">
        <f t="shared" ref="L136:Q140" si="555">AG136</f>
        <v>1579</v>
      </c>
      <c r="M136" s="131">
        <f t="shared" si="555"/>
        <v>1552</v>
      </c>
      <c r="N136" s="131">
        <f t="shared" si="555"/>
        <v>1473</v>
      </c>
      <c r="O136" s="131">
        <f t="shared" si="555"/>
        <v>1545</v>
      </c>
      <c r="P136" s="131">
        <f t="shared" si="555"/>
        <v>1553</v>
      </c>
      <c r="Q136" s="131">
        <f t="shared" si="555"/>
        <v>1496</v>
      </c>
      <c r="R136" s="131"/>
      <c r="S136" s="177">
        <v>46.256410967081692</v>
      </c>
      <c r="T136" s="131"/>
      <c r="U136" s="310"/>
      <c r="V136" s="310"/>
      <c r="W136" s="162" t="s">
        <v>11</v>
      </c>
      <c r="X136" s="131">
        <v>1565</v>
      </c>
      <c r="Y136" s="131">
        <v>1579</v>
      </c>
      <c r="Z136" s="131">
        <v>1503</v>
      </c>
      <c r="AA136" s="131">
        <v>1502</v>
      </c>
      <c r="AB136" s="131">
        <v>1645</v>
      </c>
      <c r="AC136" s="131">
        <v>1573</v>
      </c>
      <c r="AD136" s="131">
        <v>1515</v>
      </c>
      <c r="AE136" s="131">
        <v>1583</v>
      </c>
      <c r="AF136" s="413">
        <f>AW135+AW136</f>
        <v>1607</v>
      </c>
      <c r="AG136" s="131">
        <f>AX135+AX136</f>
        <v>1579</v>
      </c>
      <c r="AH136" s="131">
        <v>1552</v>
      </c>
      <c r="AI136" s="131">
        <v>1473</v>
      </c>
      <c r="AJ136" s="131">
        <f t="shared" ref="AJ136:AL136" si="556">BA135+BA136</f>
        <v>1545</v>
      </c>
      <c r="AK136" s="131">
        <f t="shared" si="556"/>
        <v>1553</v>
      </c>
      <c r="AL136" s="131">
        <f t="shared" si="556"/>
        <v>1496</v>
      </c>
      <c r="AM136" s="262"/>
      <c r="AN136" s="162" t="s">
        <v>132</v>
      </c>
      <c r="AO136" s="131">
        <v>12</v>
      </c>
      <c r="AP136" s="131">
        <v>6</v>
      </c>
      <c r="AQ136" s="131">
        <v>13</v>
      </c>
      <c r="AR136" s="131">
        <v>10</v>
      </c>
      <c r="AS136" s="131">
        <v>17</v>
      </c>
      <c r="AT136" s="131">
        <v>12</v>
      </c>
      <c r="AU136" s="131">
        <v>16</v>
      </c>
      <c r="AV136" s="131">
        <v>11</v>
      </c>
      <c r="AW136" s="131">
        <v>29</v>
      </c>
      <c r="AX136" s="131">
        <v>8</v>
      </c>
      <c r="AY136" s="131">
        <v>21</v>
      </c>
      <c r="AZ136" s="131">
        <v>11</v>
      </c>
      <c r="BA136" s="131">
        <v>16</v>
      </c>
      <c r="BB136" s="131">
        <v>14</v>
      </c>
      <c r="BC136" s="131">
        <v>14</v>
      </c>
      <c r="BE136" s="500"/>
      <c r="BF136" s="129" t="s">
        <v>150</v>
      </c>
      <c r="BG136" s="131">
        <v>0</v>
      </c>
      <c r="BH136" s="132">
        <v>0</v>
      </c>
      <c r="BI136" s="132">
        <v>0</v>
      </c>
      <c r="BJ136" s="131">
        <v>0</v>
      </c>
      <c r="BK136" s="132">
        <v>0</v>
      </c>
      <c r="BL136" s="132">
        <v>0</v>
      </c>
      <c r="BM136" s="132">
        <v>0</v>
      </c>
      <c r="BN136" s="132">
        <v>0</v>
      </c>
      <c r="BO136" s="131">
        <v>0</v>
      </c>
      <c r="BP136" s="132">
        <v>0</v>
      </c>
      <c r="BQ136" s="131">
        <v>0</v>
      </c>
      <c r="BR136" s="132">
        <v>52</v>
      </c>
      <c r="BS136" s="132">
        <v>48</v>
      </c>
      <c r="BT136" s="132">
        <v>45</v>
      </c>
      <c r="BU136" s="132">
        <v>40</v>
      </c>
      <c r="BW136" s="516"/>
      <c r="BX136" s="129" t="s">
        <v>150</v>
      </c>
      <c r="BY136" s="131">
        <v>0</v>
      </c>
      <c r="BZ136" s="132">
        <v>0</v>
      </c>
      <c r="CA136" s="132">
        <v>0</v>
      </c>
      <c r="CB136" s="131">
        <v>0</v>
      </c>
      <c r="CC136" s="132">
        <v>0</v>
      </c>
      <c r="CD136" s="132">
        <v>0</v>
      </c>
      <c r="CE136" s="132">
        <v>0</v>
      </c>
      <c r="CF136" s="132">
        <v>0</v>
      </c>
      <c r="CG136" s="131">
        <v>0</v>
      </c>
      <c r="CH136" s="132">
        <v>0</v>
      </c>
      <c r="CI136" s="131">
        <v>0</v>
      </c>
      <c r="CJ136" s="132">
        <v>39</v>
      </c>
      <c r="CK136" s="132">
        <v>30</v>
      </c>
      <c r="CL136" s="132">
        <v>17</v>
      </c>
      <c r="CM136" s="132">
        <v>14</v>
      </c>
    </row>
    <row r="137" spans="2:91">
      <c r="B137" s="162" t="s">
        <v>12</v>
      </c>
      <c r="C137" s="131">
        <f t="shared" si="547"/>
        <v>426</v>
      </c>
      <c r="D137" s="131">
        <f t="shared" si="548"/>
        <v>448</v>
      </c>
      <c r="E137" s="131">
        <f t="shared" si="549"/>
        <v>457</v>
      </c>
      <c r="F137" s="131">
        <f t="shared" ref="F137" si="557">AA137</f>
        <v>462</v>
      </c>
      <c r="G137" s="131">
        <f t="shared" si="550"/>
        <v>477</v>
      </c>
      <c r="H137" s="131">
        <f t="shared" si="551"/>
        <v>492</v>
      </c>
      <c r="I137" s="131">
        <f t="shared" si="552"/>
        <v>481</v>
      </c>
      <c r="J137" s="131">
        <f t="shared" si="553"/>
        <v>571</v>
      </c>
      <c r="K137" s="131">
        <f t="shared" si="554"/>
        <v>565</v>
      </c>
      <c r="L137" s="131">
        <f t="shared" si="555"/>
        <v>549</v>
      </c>
      <c r="M137" s="131">
        <f t="shared" si="555"/>
        <v>572</v>
      </c>
      <c r="N137" s="131">
        <f t="shared" si="555"/>
        <v>593</v>
      </c>
      <c r="O137" s="131">
        <f t="shared" si="555"/>
        <v>562</v>
      </c>
      <c r="P137" s="131">
        <f t="shared" si="555"/>
        <v>594</v>
      </c>
      <c r="Q137" s="131">
        <f t="shared" si="555"/>
        <v>580</v>
      </c>
      <c r="R137" s="131"/>
      <c r="S137" s="177">
        <v>51.181159728078761</v>
      </c>
      <c r="T137" s="131"/>
      <c r="U137" s="310"/>
      <c r="V137" s="310"/>
      <c r="W137" s="162" t="s">
        <v>12</v>
      </c>
      <c r="X137" s="131">
        <v>426</v>
      </c>
      <c r="Y137" s="131">
        <v>448</v>
      </c>
      <c r="Z137" s="131">
        <v>457</v>
      </c>
      <c r="AA137" s="131">
        <v>462</v>
      </c>
      <c r="AB137" s="131">
        <v>477</v>
      </c>
      <c r="AC137" s="131">
        <v>492</v>
      </c>
      <c r="AD137" s="131">
        <v>481</v>
      </c>
      <c r="AE137" s="131">
        <v>571</v>
      </c>
      <c r="AF137" s="413">
        <f>SUM(AW137:AW139)</f>
        <v>565</v>
      </c>
      <c r="AG137" s="131">
        <f>SUM(AX137:AX139)</f>
        <v>549</v>
      </c>
      <c r="AH137" s="131">
        <v>572</v>
      </c>
      <c r="AI137" s="131">
        <v>593</v>
      </c>
      <c r="AJ137" s="131">
        <f t="shared" ref="AJ137:AL137" si="558">SUM(BA137:BA139)</f>
        <v>562</v>
      </c>
      <c r="AK137" s="131">
        <f t="shared" si="558"/>
        <v>594</v>
      </c>
      <c r="AL137" s="131">
        <f t="shared" si="558"/>
        <v>580</v>
      </c>
      <c r="AN137" s="162" t="s">
        <v>133</v>
      </c>
      <c r="AO137" s="131">
        <v>136</v>
      </c>
      <c r="AP137" s="131">
        <v>212</v>
      </c>
      <c r="AQ137" s="131">
        <v>211</v>
      </c>
      <c r="AR137" s="131">
        <v>212</v>
      </c>
      <c r="AS137" s="131">
        <v>139</v>
      </c>
      <c r="AT137" s="131">
        <v>166</v>
      </c>
      <c r="AU137" s="131">
        <v>147</v>
      </c>
      <c r="AV137" s="131">
        <v>155</v>
      </c>
      <c r="AW137" s="131">
        <v>167</v>
      </c>
      <c r="AX137" s="131">
        <v>152</v>
      </c>
      <c r="AY137" s="131">
        <v>128</v>
      </c>
      <c r="AZ137" s="131">
        <v>157</v>
      </c>
      <c r="BA137" s="131">
        <v>100</v>
      </c>
      <c r="BB137" s="131">
        <v>114</v>
      </c>
      <c r="BC137" s="131">
        <v>113</v>
      </c>
      <c r="BE137" s="500"/>
      <c r="BF137" s="162" t="s">
        <v>71</v>
      </c>
      <c r="BG137" s="131">
        <v>867</v>
      </c>
      <c r="BH137" s="132">
        <v>906</v>
      </c>
      <c r="BI137" s="132">
        <v>927</v>
      </c>
      <c r="BJ137" s="131">
        <v>891</v>
      </c>
      <c r="BK137" s="132">
        <v>1025</v>
      </c>
      <c r="BL137" s="132">
        <v>1096</v>
      </c>
      <c r="BM137" s="132">
        <v>1185</v>
      </c>
      <c r="BN137" s="132">
        <v>1349</v>
      </c>
      <c r="BO137" s="131">
        <v>1387</v>
      </c>
      <c r="BP137" s="131">
        <v>1449</v>
      </c>
      <c r="BQ137" s="132">
        <v>1479</v>
      </c>
      <c r="BR137" s="132">
        <v>1560</v>
      </c>
      <c r="BS137" s="132">
        <v>1560</v>
      </c>
      <c r="BT137" s="132">
        <v>1491</v>
      </c>
      <c r="BU137" s="132">
        <v>1478</v>
      </c>
      <c r="BW137" s="516"/>
      <c r="BX137" s="162" t="s">
        <v>71</v>
      </c>
      <c r="BY137" s="131">
        <v>748</v>
      </c>
      <c r="BZ137" s="132">
        <v>727</v>
      </c>
      <c r="CA137" s="132">
        <v>684</v>
      </c>
      <c r="CB137" s="131">
        <v>599</v>
      </c>
      <c r="CC137" s="132">
        <v>704</v>
      </c>
      <c r="CD137" s="132">
        <v>673</v>
      </c>
      <c r="CE137" s="132">
        <v>679</v>
      </c>
      <c r="CF137" s="132">
        <v>743</v>
      </c>
      <c r="CG137" s="131">
        <v>733</v>
      </c>
      <c r="CH137" s="131">
        <v>729</v>
      </c>
      <c r="CI137" s="132">
        <v>733</v>
      </c>
      <c r="CJ137" s="132">
        <v>686</v>
      </c>
      <c r="CK137" s="132">
        <v>635</v>
      </c>
      <c r="CL137" s="132">
        <v>574</v>
      </c>
      <c r="CM137" s="132">
        <v>588</v>
      </c>
    </row>
    <row r="138" spans="2:91">
      <c r="B138" s="162" t="s">
        <v>152</v>
      </c>
      <c r="C138" s="170"/>
      <c r="D138" s="170"/>
      <c r="E138" s="170"/>
      <c r="F138" s="170">
        <f t="shared" ref="F138:F140" si="559">AA138</f>
        <v>105081863.73999994</v>
      </c>
      <c r="G138" s="170">
        <f t="shared" ref="G138:G140" si="560">AB138</f>
        <v>141229902.21000004</v>
      </c>
      <c r="H138" s="170">
        <f t="shared" ref="H138:H140" si="561">AC138</f>
        <v>132545115.68000001</v>
      </c>
      <c r="I138" s="170">
        <f t="shared" ref="I138:I140" si="562">AD138</f>
        <v>151215597.03</v>
      </c>
      <c r="J138" s="170">
        <f t="shared" ref="J138:J140" si="563">AE138</f>
        <v>149350434.41999999</v>
      </c>
      <c r="K138" s="170">
        <f t="shared" ref="K138:K140" si="564">AF138</f>
        <v>196904913.67000002</v>
      </c>
      <c r="L138" s="170">
        <f t="shared" ref="L138:Q138" si="565">AG138</f>
        <v>181567902.84999999</v>
      </c>
      <c r="M138" s="170">
        <f t="shared" si="565"/>
        <v>171511653.19999999</v>
      </c>
      <c r="N138" s="170">
        <f t="shared" si="565"/>
        <v>194342554.73999998</v>
      </c>
      <c r="O138" s="170">
        <f t="shared" si="565"/>
        <v>207218245.46000001</v>
      </c>
      <c r="P138" s="444">
        <f t="shared" si="565"/>
        <v>216215875.47999999</v>
      </c>
      <c r="Q138" s="418">
        <f t="shared" si="565"/>
        <v>0</v>
      </c>
      <c r="R138" s="170"/>
      <c r="S138" s="177">
        <v>16968844.860317394</v>
      </c>
      <c r="T138" s="131"/>
      <c r="U138" s="310"/>
      <c r="V138" s="310"/>
      <c r="W138" s="162" t="s">
        <v>152</v>
      </c>
      <c r="X138" s="170"/>
      <c r="Y138" s="170"/>
      <c r="Z138" s="170"/>
      <c r="AA138" s="170">
        <v>105081863.73999994</v>
      </c>
      <c r="AB138" s="170">
        <v>141229902.21000004</v>
      </c>
      <c r="AC138" s="170">
        <v>132545115.68000001</v>
      </c>
      <c r="AD138" s="170">
        <v>151215597.03</v>
      </c>
      <c r="AE138" s="170">
        <v>149350434.41999999</v>
      </c>
      <c r="AF138" s="414">
        <v>196904913.67000002</v>
      </c>
      <c r="AG138" s="170">
        <v>181567902.84999999</v>
      </c>
      <c r="AH138" s="170">
        <v>171511653.19999999</v>
      </c>
      <c r="AI138" s="170">
        <v>194342554.73999998</v>
      </c>
      <c r="AJ138" s="170">
        <v>207218245.46000001</v>
      </c>
      <c r="AK138" s="170">
        <v>216215875.47999999</v>
      </c>
      <c r="AL138" s="170"/>
      <c r="AN138" s="162" t="s">
        <v>153</v>
      </c>
      <c r="AO138" s="161">
        <v>62</v>
      </c>
      <c r="AP138" s="563">
        <v>0</v>
      </c>
      <c r="AQ138" s="563">
        <v>0</v>
      </c>
      <c r="AR138" s="563">
        <v>0</v>
      </c>
      <c r="AS138" s="161">
        <v>61</v>
      </c>
      <c r="AT138" s="161">
        <v>68</v>
      </c>
      <c r="AU138" s="161">
        <v>64</v>
      </c>
      <c r="AV138" s="161">
        <v>97</v>
      </c>
      <c r="AW138" s="161">
        <v>79</v>
      </c>
      <c r="AX138" s="161">
        <v>80</v>
      </c>
      <c r="AY138" s="131">
        <v>91</v>
      </c>
      <c r="AZ138" s="131">
        <v>80</v>
      </c>
      <c r="BA138" s="131">
        <v>81</v>
      </c>
      <c r="BB138" s="131">
        <v>87</v>
      </c>
      <c r="BC138" s="131">
        <v>84</v>
      </c>
      <c r="BE138" s="501"/>
      <c r="BF138" s="166" t="s">
        <v>53</v>
      </c>
      <c r="BG138" s="167">
        <f>BG135+BG137+$U$11*BG136</f>
        <v>867</v>
      </c>
      <c r="BH138" s="168">
        <f t="shared" ref="BH138" si="566">BH135+BH137+$U$11*BH136</f>
        <v>906</v>
      </c>
      <c r="BI138" s="168">
        <f t="shared" ref="BI138" si="567">BI135+BI137+$U$11*BI136</f>
        <v>927</v>
      </c>
      <c r="BJ138" s="167">
        <f t="shared" ref="BJ138" si="568">BJ135+BJ137+$U$11*BJ136</f>
        <v>891</v>
      </c>
      <c r="BK138" s="168">
        <f t="shared" ref="BK138" si="569">BK135+BK137+$U$11*BK136</f>
        <v>1025</v>
      </c>
      <c r="BL138" s="168">
        <f t="shared" ref="BL138" si="570">BL135+BL137+$U$11*BL136</f>
        <v>1096</v>
      </c>
      <c r="BM138" s="168">
        <f t="shared" ref="BM138" si="571">BM135+BM137+$U$11*BM136</f>
        <v>1185</v>
      </c>
      <c r="BN138" s="169">
        <f t="shared" ref="BN138" si="572">BN135+BN137+$U$11*BN136</f>
        <v>1349</v>
      </c>
      <c r="BO138" s="169">
        <f t="shared" ref="BO138" si="573">BO135+BO137+$U$11*BO136</f>
        <v>1387</v>
      </c>
      <c r="BP138" s="169">
        <f t="shared" ref="BP138" si="574">BP135+BP137+$U$11*BP136</f>
        <v>1449</v>
      </c>
      <c r="BQ138" s="168">
        <v>1479</v>
      </c>
      <c r="BR138" s="382">
        <v>1586</v>
      </c>
      <c r="BS138" s="382">
        <f t="shared" ref="BS138:BT138" si="575">BS135+BS137+$U$11*BS136</f>
        <v>1584</v>
      </c>
      <c r="BT138" s="382">
        <f t="shared" si="575"/>
        <v>1513.5</v>
      </c>
      <c r="BU138" s="382">
        <f t="shared" ref="BU138" si="576">BU135+BU137+$U$11*BU136</f>
        <v>1498</v>
      </c>
      <c r="BW138" s="517"/>
      <c r="BX138" s="124" t="s">
        <v>53</v>
      </c>
      <c r="BY138" s="169">
        <f t="shared" ref="BY138" si="577">BY135+BY137+$U$11*BY136</f>
        <v>748</v>
      </c>
      <c r="BZ138" s="169">
        <f t="shared" ref="BZ138" si="578">BZ135+BZ137+$U$11*BZ136</f>
        <v>727</v>
      </c>
      <c r="CA138" s="169">
        <f t="shared" ref="CA138" si="579">CA135+CA137+$U$11*CA136</f>
        <v>684</v>
      </c>
      <c r="CB138" s="169">
        <f t="shared" ref="CB138" si="580">CB135+CB137+$U$11*CB136</f>
        <v>599</v>
      </c>
      <c r="CC138" s="169">
        <f t="shared" ref="CC138" si="581">CC135+CC137+$U$11*CC136</f>
        <v>704</v>
      </c>
      <c r="CD138" s="169">
        <f t="shared" ref="CD138" si="582">CD135+CD137+$U$11*CD136</f>
        <v>673</v>
      </c>
      <c r="CE138" s="169">
        <f t="shared" ref="CE138" si="583">CE135+CE137+$U$11*CE136</f>
        <v>679</v>
      </c>
      <c r="CF138" s="169">
        <f t="shared" ref="CF138" si="584">CF135+CF137+$U$11*CF136</f>
        <v>743</v>
      </c>
      <c r="CG138" s="169">
        <f t="shared" ref="CG138" si="585">CG135+CG137+$U$11*CG136</f>
        <v>733</v>
      </c>
      <c r="CH138" s="169">
        <v>729</v>
      </c>
      <c r="CI138" s="169">
        <v>733</v>
      </c>
      <c r="CJ138" s="169">
        <v>705.5</v>
      </c>
      <c r="CK138" s="169">
        <f t="shared" ref="CK138:CL138" si="586">CK135+CK137+$U$11*CK136</f>
        <v>650</v>
      </c>
      <c r="CL138" s="382">
        <f t="shared" si="586"/>
        <v>582.5</v>
      </c>
      <c r="CM138" s="382">
        <f t="shared" ref="CM138" si="587">CM135+CM137+$U$11*CM136</f>
        <v>595</v>
      </c>
    </row>
    <row r="139" spans="2:91" ht="18" customHeight="1">
      <c r="B139" s="162" t="s">
        <v>16</v>
      </c>
      <c r="C139" s="173">
        <f t="shared" ref="C139:C140" si="588">X139</f>
        <v>20.37824154156721</v>
      </c>
      <c r="D139" s="173">
        <f t="shared" ref="D139:D140" si="589">Y139</f>
        <v>19.486811982271238</v>
      </c>
      <c r="E139" s="173">
        <f t="shared" ref="E139:E140" si="590">Z139</f>
        <v>18.004130238115266</v>
      </c>
      <c r="F139" s="173">
        <f t="shared" si="559"/>
        <v>18.156706808932057</v>
      </c>
      <c r="G139" s="173">
        <f t="shared" si="560"/>
        <v>20.047674446984548</v>
      </c>
      <c r="H139" s="173">
        <f t="shared" si="561"/>
        <v>20.47301910582544</v>
      </c>
      <c r="I139" s="173">
        <f t="shared" si="562"/>
        <v>22.096092157502493</v>
      </c>
      <c r="J139" s="173">
        <f t="shared" si="563"/>
        <v>23.607427055702917</v>
      </c>
      <c r="K139" s="173">
        <f t="shared" si="564"/>
        <v>22.972068980496068</v>
      </c>
      <c r="L139" s="173">
        <f t="shared" ref="L139:Q140" si="591">AG139</f>
        <v>22.538560941409365</v>
      </c>
      <c r="M139" s="173">
        <f t="shared" si="591"/>
        <v>22.545102885806983</v>
      </c>
      <c r="N139" s="173">
        <f t="shared" si="591"/>
        <v>22.608403061956626</v>
      </c>
      <c r="O139" s="173">
        <f t="shared" si="591"/>
        <v>22.846466234892638</v>
      </c>
      <c r="P139" s="173">
        <f t="shared" si="591"/>
        <v>22.875963148008537</v>
      </c>
      <c r="Q139" s="173">
        <f t="shared" si="591"/>
        <v>23.345928393906405</v>
      </c>
      <c r="R139" s="173"/>
      <c r="S139" s="352">
        <v>1.9628605635914893</v>
      </c>
      <c r="T139" s="131"/>
      <c r="U139" s="310"/>
      <c r="V139" s="310"/>
      <c r="W139" s="162" t="s">
        <v>16</v>
      </c>
      <c r="X139" s="173">
        <v>20.37824154156721</v>
      </c>
      <c r="Y139" s="173">
        <v>19.486811982271238</v>
      </c>
      <c r="Z139" s="173">
        <v>18.004130238115266</v>
      </c>
      <c r="AA139" s="173">
        <v>18.156706808932057</v>
      </c>
      <c r="AB139" s="173">
        <v>20.047674446984548</v>
      </c>
      <c r="AC139" s="173">
        <v>20.47301910582544</v>
      </c>
      <c r="AD139" s="173">
        <v>22.096092157502493</v>
      </c>
      <c r="AE139" s="173">
        <v>23.607427055702917</v>
      </c>
      <c r="AF139" s="415">
        <f>(AW132+AW134+$U$11*AW133)/CY12*100</f>
        <v>22.972068980496068</v>
      </c>
      <c r="AG139" s="173">
        <f>(AX132+AX134+$U$11*AX133)/CZ12*100</f>
        <v>22.538560941409365</v>
      </c>
      <c r="AH139" s="173">
        <v>22.545102885806983</v>
      </c>
      <c r="AI139" s="173">
        <v>22.608403061956626</v>
      </c>
      <c r="AJ139" s="173">
        <f>(BA132+BA134+$U$11*BA133)/DC12*100</f>
        <v>22.846466234892638</v>
      </c>
      <c r="AK139" s="173">
        <f>(BB132+BB134+$U$11*BB133)/DD12*100</f>
        <v>22.875963148008537</v>
      </c>
      <c r="AL139" s="173">
        <f>(BC132+BC134+$U$11*BC133)/DE12*100</f>
        <v>23.345928393906405</v>
      </c>
      <c r="AN139" s="171" t="s">
        <v>134</v>
      </c>
      <c r="AO139" s="172">
        <v>228</v>
      </c>
      <c r="AP139" s="172">
        <v>236</v>
      </c>
      <c r="AQ139" s="172">
        <v>246</v>
      </c>
      <c r="AR139" s="172">
        <v>250</v>
      </c>
      <c r="AS139" s="172">
        <v>277</v>
      </c>
      <c r="AT139" s="172">
        <v>258</v>
      </c>
      <c r="AU139" s="172">
        <v>270</v>
      </c>
      <c r="AV139" s="172">
        <v>319</v>
      </c>
      <c r="AW139" s="172">
        <v>319</v>
      </c>
      <c r="AX139" s="172">
        <v>317</v>
      </c>
      <c r="AY139" s="172">
        <v>353</v>
      </c>
      <c r="AZ139" s="172">
        <v>356</v>
      </c>
      <c r="BA139" s="172">
        <v>381</v>
      </c>
      <c r="BB139" s="172">
        <v>393</v>
      </c>
      <c r="BC139" s="172">
        <v>383</v>
      </c>
      <c r="BE139" s="502" t="s">
        <v>100</v>
      </c>
      <c r="BF139" s="162" t="s">
        <v>72</v>
      </c>
      <c r="BG139" s="131">
        <v>47</v>
      </c>
      <c r="BH139" s="132">
        <v>279</v>
      </c>
      <c r="BI139" s="132">
        <v>251</v>
      </c>
      <c r="BJ139" s="131">
        <v>64</v>
      </c>
      <c r="BK139" s="132">
        <v>27</v>
      </c>
      <c r="BL139" s="132">
        <v>31</v>
      </c>
      <c r="BM139" s="132">
        <v>30</v>
      </c>
      <c r="BN139" s="130">
        <v>24</v>
      </c>
      <c r="BO139" s="130">
        <v>14</v>
      </c>
      <c r="BP139" s="130">
        <v>30</v>
      </c>
      <c r="BQ139" s="130">
        <v>34</v>
      </c>
      <c r="BR139" s="130">
        <v>25</v>
      </c>
      <c r="BS139" s="130">
        <v>16</v>
      </c>
      <c r="BT139" s="131">
        <v>58</v>
      </c>
      <c r="BU139" s="131">
        <v>12</v>
      </c>
      <c r="BW139" s="518" t="s">
        <v>52</v>
      </c>
      <c r="BX139" s="162" t="s">
        <v>72</v>
      </c>
      <c r="BY139" s="131">
        <v>1228</v>
      </c>
      <c r="BZ139" s="132">
        <v>1937</v>
      </c>
      <c r="CA139" s="132">
        <v>2030</v>
      </c>
      <c r="CB139" s="131">
        <v>1490</v>
      </c>
      <c r="CC139" s="132">
        <v>1600</v>
      </c>
      <c r="CD139" s="132">
        <v>1430</v>
      </c>
      <c r="CE139" s="132">
        <v>1393</v>
      </c>
      <c r="CF139" s="131">
        <v>1321</v>
      </c>
      <c r="CG139" s="131">
        <v>1283</v>
      </c>
      <c r="CH139" s="131">
        <v>1294</v>
      </c>
      <c r="CI139" s="131">
        <v>1309</v>
      </c>
      <c r="CJ139" s="131">
        <v>1300</v>
      </c>
      <c r="CK139" s="131">
        <v>1253</v>
      </c>
      <c r="CL139" s="131">
        <v>1316</v>
      </c>
      <c r="CM139" s="131">
        <v>1127</v>
      </c>
    </row>
    <row r="140" spans="2:91">
      <c r="B140" s="171" t="s">
        <v>17</v>
      </c>
      <c r="C140" s="174">
        <f t="shared" si="588"/>
        <v>0.63978093104306699</v>
      </c>
      <c r="D140" s="174">
        <f t="shared" si="589"/>
        <v>0.66981896784652795</v>
      </c>
      <c r="E140" s="174">
        <f t="shared" si="590"/>
        <v>0.63750641354540794</v>
      </c>
      <c r="F140" s="174">
        <f t="shared" si="559"/>
        <v>0.64183617372182522</v>
      </c>
      <c r="G140" s="174">
        <f t="shared" si="560"/>
        <v>0.6610937942759989</v>
      </c>
      <c r="H140" s="174">
        <f t="shared" si="561"/>
        <v>0.66537761601455869</v>
      </c>
      <c r="I140" s="174">
        <f t="shared" si="562"/>
        <v>0.73886401131275037</v>
      </c>
      <c r="J140" s="174">
        <f t="shared" si="563"/>
        <v>0.7572884569803271</v>
      </c>
      <c r="K140" s="174">
        <f t="shared" si="564"/>
        <v>0.7723389517432464</v>
      </c>
      <c r="L140" s="174">
        <f t="shared" si="591"/>
        <v>0.79295573536411235</v>
      </c>
      <c r="M140" s="174">
        <f t="shared" si="555"/>
        <v>0.79502433747971879</v>
      </c>
      <c r="N140" s="174">
        <f t="shared" si="555"/>
        <v>0.79956479690522242</v>
      </c>
      <c r="O140" s="174">
        <f t="shared" si="555"/>
        <v>0.79702002931118709</v>
      </c>
      <c r="P140" s="174">
        <f t="shared" si="555"/>
        <v>0.82248232138502808</v>
      </c>
      <c r="Q140" s="174">
        <f t="shared" si="555"/>
        <v>0.82659372026641298</v>
      </c>
      <c r="R140" s="175"/>
      <c r="S140" s="353">
        <v>5.8805443802717905</v>
      </c>
      <c r="T140" s="176"/>
      <c r="U140" s="310"/>
      <c r="V140" s="310"/>
      <c r="W140" s="171" t="s">
        <v>17</v>
      </c>
      <c r="X140" s="174">
        <v>0.63978093104306699</v>
      </c>
      <c r="Y140" s="174">
        <v>0.66981896784652795</v>
      </c>
      <c r="Z140" s="174">
        <v>0.63750641354540794</v>
      </c>
      <c r="AA140" s="174">
        <v>0.64183617372182522</v>
      </c>
      <c r="AB140" s="174">
        <v>0.6610937942759989</v>
      </c>
      <c r="AC140" s="174">
        <v>0.66537761601455869</v>
      </c>
      <c r="AD140" s="174">
        <v>0.73886401131275037</v>
      </c>
      <c r="AE140" s="174">
        <v>0.7572884569803271</v>
      </c>
      <c r="AF140" s="416">
        <v>0.7723389517432464</v>
      </c>
      <c r="AG140" s="174">
        <v>0.79295573536411235</v>
      </c>
      <c r="AH140" s="174">
        <v>0.79502433747971879</v>
      </c>
      <c r="AI140" s="174">
        <v>0.79956479690522242</v>
      </c>
      <c r="AJ140" s="174">
        <v>0.79702002931118709</v>
      </c>
      <c r="AK140" s="174">
        <v>0.82248232138502808</v>
      </c>
      <c r="AL140" s="174">
        <v>0.82659372026641298</v>
      </c>
      <c r="BE140" s="500"/>
      <c r="BF140" s="162" t="s">
        <v>73</v>
      </c>
      <c r="BG140" s="131">
        <v>126</v>
      </c>
      <c r="BH140" s="132">
        <v>268</v>
      </c>
      <c r="BI140" s="132">
        <v>315</v>
      </c>
      <c r="BJ140" s="131">
        <v>135</v>
      </c>
      <c r="BK140" s="132">
        <v>112</v>
      </c>
      <c r="BL140" s="132">
        <v>106</v>
      </c>
      <c r="BM140" s="132">
        <v>99</v>
      </c>
      <c r="BN140" s="131">
        <v>107</v>
      </c>
      <c r="BO140" s="131">
        <v>98</v>
      </c>
      <c r="BP140" s="131">
        <v>97</v>
      </c>
      <c r="BQ140" s="131">
        <v>102</v>
      </c>
      <c r="BR140" s="131">
        <v>79</v>
      </c>
      <c r="BS140" s="131">
        <v>87</v>
      </c>
      <c r="BT140" s="131">
        <v>96</v>
      </c>
      <c r="BU140" s="131">
        <v>47</v>
      </c>
      <c r="BW140" s="519"/>
      <c r="BX140" s="162" t="s">
        <v>73</v>
      </c>
      <c r="BY140" s="131">
        <v>1050</v>
      </c>
      <c r="BZ140" s="132">
        <v>1265</v>
      </c>
      <c r="CA140" s="132">
        <v>1516</v>
      </c>
      <c r="CB140" s="131">
        <v>1483</v>
      </c>
      <c r="CC140" s="132">
        <v>1584</v>
      </c>
      <c r="CD140" s="132">
        <v>1648</v>
      </c>
      <c r="CE140" s="132">
        <v>1477</v>
      </c>
      <c r="CF140" s="131">
        <v>1501</v>
      </c>
      <c r="CG140" s="131">
        <v>1506</v>
      </c>
      <c r="CH140" s="131">
        <v>1566</v>
      </c>
      <c r="CI140" s="131">
        <v>1491</v>
      </c>
      <c r="CJ140" s="131">
        <v>1534</v>
      </c>
      <c r="CK140" s="131">
        <v>1456</v>
      </c>
      <c r="CL140" s="131">
        <v>1434</v>
      </c>
      <c r="CM140" s="131">
        <v>1239</v>
      </c>
    </row>
    <row r="141" spans="2:91">
      <c r="F141" s="311"/>
      <c r="S141" s="354"/>
      <c r="U141" s="310"/>
      <c r="V141" s="310"/>
      <c r="AA141" s="311"/>
      <c r="AB141" s="311"/>
      <c r="AC141" s="311"/>
      <c r="AD141" s="311"/>
      <c r="AE141" s="311"/>
      <c r="AF141" s="187"/>
      <c r="AG141" s="311"/>
      <c r="AH141" s="311"/>
      <c r="AI141" s="311"/>
      <c r="AJ141" s="162"/>
      <c r="AK141" s="162"/>
      <c r="AL141" s="162"/>
      <c r="BE141" s="500"/>
      <c r="BF141" s="162" t="s">
        <v>74</v>
      </c>
      <c r="BG141" s="131">
        <v>221</v>
      </c>
      <c r="BH141" s="132">
        <v>149</v>
      </c>
      <c r="BI141" s="132">
        <v>169</v>
      </c>
      <c r="BJ141" s="131">
        <v>242</v>
      </c>
      <c r="BK141" s="132">
        <v>256</v>
      </c>
      <c r="BL141" s="132">
        <v>242</v>
      </c>
      <c r="BM141" s="132">
        <v>245</v>
      </c>
      <c r="BN141" s="131">
        <v>233</v>
      </c>
      <c r="BO141" s="131">
        <v>244</v>
      </c>
      <c r="BP141" s="131">
        <v>266</v>
      </c>
      <c r="BQ141" s="131">
        <v>261</v>
      </c>
      <c r="BR141" s="131">
        <v>231</v>
      </c>
      <c r="BS141" s="131">
        <v>216</v>
      </c>
      <c r="BT141" s="131">
        <v>193</v>
      </c>
      <c r="BU141" s="131">
        <v>212</v>
      </c>
      <c r="BW141" s="519"/>
      <c r="BX141" s="162" t="s">
        <v>74</v>
      </c>
      <c r="BY141" s="131">
        <v>1002</v>
      </c>
      <c r="BZ141" s="132">
        <v>815</v>
      </c>
      <c r="CA141" s="132">
        <v>918</v>
      </c>
      <c r="CB141" s="131">
        <v>1387</v>
      </c>
      <c r="CC141" s="132">
        <v>1466</v>
      </c>
      <c r="CD141" s="132">
        <v>1638</v>
      </c>
      <c r="CE141" s="132">
        <v>1700</v>
      </c>
      <c r="CF141" s="131">
        <v>1573</v>
      </c>
      <c r="CG141" s="131">
        <v>1642</v>
      </c>
      <c r="CH141" s="131">
        <v>1746</v>
      </c>
      <c r="CI141" s="131">
        <v>1745</v>
      </c>
      <c r="CJ141" s="131">
        <v>1752</v>
      </c>
      <c r="CK141" s="131">
        <v>1747</v>
      </c>
      <c r="CL141" s="131">
        <v>1593</v>
      </c>
      <c r="CM141" s="131">
        <v>1573</v>
      </c>
    </row>
    <row r="142" spans="2:91">
      <c r="F142" s="311"/>
      <c r="S142" s="354"/>
      <c r="U142" s="310"/>
      <c r="V142" s="310"/>
      <c r="AA142" s="311"/>
      <c r="AB142" s="311"/>
      <c r="AC142" s="311"/>
      <c r="AD142" s="311"/>
      <c r="AE142" s="311"/>
      <c r="AF142" s="187"/>
      <c r="AG142" s="311"/>
      <c r="AH142" s="311"/>
      <c r="AI142" s="311"/>
      <c r="AJ142" s="162"/>
      <c r="AK142" s="162"/>
      <c r="AL142" s="162"/>
      <c r="BE142" s="500"/>
      <c r="BF142" s="162" t="s">
        <v>36</v>
      </c>
      <c r="BG142" s="131">
        <v>0</v>
      </c>
      <c r="BH142" s="132">
        <v>0</v>
      </c>
      <c r="BI142" s="132">
        <v>0</v>
      </c>
      <c r="BJ142" s="131">
        <v>0</v>
      </c>
      <c r="BK142" s="132">
        <v>0</v>
      </c>
      <c r="BL142" s="132">
        <v>0</v>
      </c>
      <c r="BM142" s="132">
        <v>0</v>
      </c>
      <c r="BN142" s="132">
        <v>0</v>
      </c>
      <c r="BO142" s="131">
        <v>0</v>
      </c>
      <c r="BP142" s="131">
        <v>0</v>
      </c>
      <c r="BQ142" s="132">
        <v>0</v>
      </c>
      <c r="BR142" s="132">
        <v>0</v>
      </c>
      <c r="BS142" s="132">
        <v>0</v>
      </c>
      <c r="BT142" s="132">
        <v>0</v>
      </c>
      <c r="BU142" s="132">
        <v>0</v>
      </c>
      <c r="BW142" s="519"/>
      <c r="BX142" s="162" t="s">
        <v>36</v>
      </c>
      <c r="BY142" s="131">
        <v>0</v>
      </c>
      <c r="BZ142" s="132">
        <v>0</v>
      </c>
      <c r="CA142" s="132">
        <v>0</v>
      </c>
      <c r="CB142" s="131">
        <v>0</v>
      </c>
      <c r="CC142" s="132">
        <v>0</v>
      </c>
      <c r="CD142" s="132">
        <v>0</v>
      </c>
      <c r="CE142" s="132">
        <v>0</v>
      </c>
      <c r="CF142" s="132">
        <v>0</v>
      </c>
      <c r="CG142" s="131">
        <v>0</v>
      </c>
      <c r="CH142" s="131">
        <v>0</v>
      </c>
      <c r="CI142" s="132">
        <v>0</v>
      </c>
      <c r="CJ142" s="132">
        <v>0</v>
      </c>
      <c r="CK142" s="132">
        <v>0</v>
      </c>
      <c r="CL142" s="132">
        <v>0</v>
      </c>
      <c r="CM142" s="132">
        <v>0</v>
      </c>
    </row>
    <row r="143" spans="2:91">
      <c r="F143" s="311"/>
      <c r="S143" s="354"/>
      <c r="U143" s="310"/>
      <c r="V143" s="310"/>
      <c r="AA143" s="311"/>
      <c r="AB143" s="311"/>
      <c r="AC143" s="311"/>
      <c r="AD143" s="311"/>
      <c r="AE143" s="311"/>
      <c r="AF143" s="187"/>
      <c r="AG143" s="311"/>
      <c r="AH143" s="311"/>
      <c r="AI143" s="311"/>
      <c r="AJ143" s="162"/>
      <c r="AK143" s="162"/>
      <c r="AL143" s="162"/>
      <c r="BB143" s="310" t="s">
        <v>14</v>
      </c>
      <c r="BC143" s="310" t="s">
        <v>14</v>
      </c>
      <c r="BE143" s="500"/>
      <c r="BF143" s="129" t="s">
        <v>150</v>
      </c>
      <c r="BG143" s="131">
        <v>0</v>
      </c>
      <c r="BH143" s="132">
        <v>0</v>
      </c>
      <c r="BI143" s="132">
        <v>0</v>
      </c>
      <c r="BJ143" s="131">
        <v>0</v>
      </c>
      <c r="BK143" s="132">
        <v>0</v>
      </c>
      <c r="BL143" s="132">
        <v>0</v>
      </c>
      <c r="BM143" s="132">
        <v>0</v>
      </c>
      <c r="BN143" s="132">
        <v>0</v>
      </c>
      <c r="BO143" s="131">
        <v>0</v>
      </c>
      <c r="BP143" s="132">
        <v>0</v>
      </c>
      <c r="BQ143" s="131">
        <v>0</v>
      </c>
      <c r="BR143" s="132">
        <v>35</v>
      </c>
      <c r="BS143" s="132">
        <v>22</v>
      </c>
      <c r="BT143" s="132">
        <v>14</v>
      </c>
      <c r="BU143" s="132">
        <v>12</v>
      </c>
      <c r="BW143" s="519"/>
      <c r="BX143" s="129" t="s">
        <v>150</v>
      </c>
      <c r="BY143" s="131">
        <v>0</v>
      </c>
      <c r="BZ143" s="132">
        <v>0</v>
      </c>
      <c r="CA143" s="132">
        <v>0</v>
      </c>
      <c r="CB143" s="131">
        <v>0</v>
      </c>
      <c r="CC143" s="132">
        <v>0</v>
      </c>
      <c r="CD143" s="132">
        <v>0</v>
      </c>
      <c r="CE143" s="132">
        <v>0</v>
      </c>
      <c r="CF143" s="132">
        <v>0</v>
      </c>
      <c r="CG143" s="131">
        <v>0</v>
      </c>
      <c r="CH143" s="132">
        <v>0</v>
      </c>
      <c r="CI143" s="131">
        <v>0</v>
      </c>
      <c r="CJ143" s="132">
        <v>83</v>
      </c>
      <c r="CK143" s="132">
        <v>62</v>
      </c>
      <c r="CL143" s="132">
        <v>56</v>
      </c>
      <c r="CM143" s="132">
        <v>50</v>
      </c>
    </row>
    <row r="144" spans="2:91">
      <c r="F144" s="311"/>
      <c r="G144" s="311" t="s">
        <v>14</v>
      </c>
      <c r="S144" s="354"/>
      <c r="U144" s="310"/>
      <c r="V144" s="310"/>
      <c r="AA144" s="311"/>
      <c r="AB144" s="311"/>
      <c r="AC144" s="311"/>
      <c r="AD144" s="311"/>
      <c r="AE144" s="311"/>
      <c r="AF144" s="187"/>
      <c r="AG144" s="311"/>
      <c r="AH144" s="311"/>
      <c r="AI144" s="311"/>
      <c r="AJ144" s="162"/>
      <c r="AK144" s="162"/>
      <c r="AL144" s="162"/>
      <c r="AN144" s="262"/>
      <c r="AO144" s="262"/>
      <c r="AP144" s="262"/>
      <c r="AQ144" s="262"/>
      <c r="AR144" s="262"/>
      <c r="AS144" s="262"/>
      <c r="AT144" s="262"/>
      <c r="AU144" s="262" t="s">
        <v>14</v>
      </c>
      <c r="AV144" s="262"/>
      <c r="AW144" s="262"/>
      <c r="AX144" s="262"/>
      <c r="AY144" s="262"/>
      <c r="AZ144" s="262"/>
      <c r="BA144" s="262"/>
      <c r="BB144" s="262"/>
      <c r="BC144" s="262"/>
      <c r="BE144" s="500"/>
      <c r="BF144" s="162" t="s">
        <v>71</v>
      </c>
      <c r="BG144" s="131">
        <v>344</v>
      </c>
      <c r="BH144" s="132">
        <v>363</v>
      </c>
      <c r="BI144" s="132">
        <v>338</v>
      </c>
      <c r="BJ144" s="131">
        <v>340</v>
      </c>
      <c r="BK144" s="132">
        <v>414</v>
      </c>
      <c r="BL144" s="132">
        <v>423</v>
      </c>
      <c r="BM144" s="132">
        <v>433</v>
      </c>
      <c r="BN144" s="132">
        <v>501</v>
      </c>
      <c r="BO144" s="131">
        <v>500</v>
      </c>
      <c r="BP144" s="131">
        <v>498</v>
      </c>
      <c r="BQ144" s="132">
        <v>504</v>
      </c>
      <c r="BR144" s="132">
        <v>489</v>
      </c>
      <c r="BS144" s="132">
        <v>451</v>
      </c>
      <c r="BT144" s="132">
        <v>417</v>
      </c>
      <c r="BU144" s="132">
        <v>400</v>
      </c>
      <c r="BW144" s="519"/>
      <c r="BX144" s="162" t="s">
        <v>71</v>
      </c>
      <c r="BY144" s="131">
        <v>807</v>
      </c>
      <c r="BZ144" s="132">
        <v>905</v>
      </c>
      <c r="CA144" s="132">
        <v>919</v>
      </c>
      <c r="CB144" s="131">
        <v>972</v>
      </c>
      <c r="CC144" s="132">
        <v>1149</v>
      </c>
      <c r="CD144" s="132">
        <v>1269</v>
      </c>
      <c r="CE144" s="132">
        <v>1372</v>
      </c>
      <c r="CF144" s="132">
        <v>1608</v>
      </c>
      <c r="CG144" s="131">
        <v>1654</v>
      </c>
      <c r="CH144" s="131">
        <v>1716</v>
      </c>
      <c r="CI144" s="132">
        <v>1754</v>
      </c>
      <c r="CJ144" s="132">
        <v>1852</v>
      </c>
      <c r="CK144" s="132">
        <v>1827</v>
      </c>
      <c r="CL144" s="132">
        <v>1751</v>
      </c>
      <c r="CM144" s="132">
        <v>1690</v>
      </c>
    </row>
    <row r="145" spans="2:91" ht="18.75" thickBot="1">
      <c r="F145" s="311"/>
      <c r="S145" s="354"/>
      <c r="U145" s="310"/>
      <c r="V145" s="310"/>
      <c r="AA145" s="311"/>
      <c r="AB145" s="311"/>
      <c r="AC145" s="311"/>
      <c r="AD145" s="311"/>
      <c r="AE145" s="311"/>
      <c r="AF145" s="187"/>
      <c r="AG145" s="311"/>
      <c r="AH145" s="311"/>
      <c r="AI145" s="311"/>
      <c r="AJ145" s="162"/>
      <c r="AK145" s="162"/>
      <c r="AL145" s="162"/>
      <c r="AN145" s="262"/>
      <c r="AO145" s="262"/>
      <c r="AP145" s="262"/>
      <c r="AQ145" s="262"/>
      <c r="AR145" s="262"/>
      <c r="AS145" s="262"/>
      <c r="AT145" s="262"/>
      <c r="AU145" s="262"/>
      <c r="AV145" s="262"/>
      <c r="AW145" s="262"/>
      <c r="AX145" s="262"/>
      <c r="AY145" s="262"/>
      <c r="AZ145" s="262"/>
      <c r="BA145" s="262"/>
      <c r="BB145" s="262"/>
      <c r="BC145" s="262"/>
      <c r="BE145" s="501"/>
      <c r="BF145" s="178" t="s">
        <v>53</v>
      </c>
      <c r="BG145" s="167">
        <f>BG142+BG144+$U$11*BG143</f>
        <v>344</v>
      </c>
      <c r="BH145" s="168">
        <f t="shared" ref="BH145" si="592">BH142+BH144+$U$11*BH143</f>
        <v>363</v>
      </c>
      <c r="BI145" s="168">
        <f t="shared" ref="BI145" si="593">BI142+BI144+$U$11*BI143</f>
        <v>338</v>
      </c>
      <c r="BJ145" s="167">
        <f t="shared" ref="BJ145" si="594">BJ142+BJ144+$U$11*BJ143</f>
        <v>340</v>
      </c>
      <c r="BK145" s="168">
        <f t="shared" ref="BK145" si="595">BK142+BK144+$U$11*BK143</f>
        <v>414</v>
      </c>
      <c r="BL145" s="168">
        <f t="shared" ref="BL145" si="596">BL142+BL144+$U$11*BL143</f>
        <v>423</v>
      </c>
      <c r="BM145" s="168">
        <f t="shared" ref="BM145" si="597">BM142+BM144+$U$11*BM143</f>
        <v>433</v>
      </c>
      <c r="BN145" s="169">
        <f t="shared" ref="BN145" si="598">BN142+BN144+$U$11*BN143</f>
        <v>501</v>
      </c>
      <c r="BO145" s="169">
        <f t="shared" ref="BO145" si="599">BO142+BO144+$U$11*BO143</f>
        <v>500</v>
      </c>
      <c r="BP145" s="169">
        <f t="shared" ref="BP145" si="600">BP142+BP144+$U$11*BP143</f>
        <v>498</v>
      </c>
      <c r="BQ145" s="168">
        <v>504</v>
      </c>
      <c r="BR145" s="382">
        <v>506.5</v>
      </c>
      <c r="BS145" s="382">
        <f t="shared" ref="BS145:BT145" si="601">BS142+BS144+$U$11*BS143</f>
        <v>462</v>
      </c>
      <c r="BT145" s="382">
        <f t="shared" si="601"/>
        <v>424</v>
      </c>
      <c r="BU145" s="382">
        <f t="shared" ref="BU145" si="602">BU142+BU144+$U$11*BU143</f>
        <v>406</v>
      </c>
      <c r="BW145" s="520"/>
      <c r="BX145" s="124" t="s">
        <v>53</v>
      </c>
      <c r="BY145" s="169">
        <f t="shared" ref="BY145" si="603">BY142+BY144+$U$11*BY143</f>
        <v>807</v>
      </c>
      <c r="BZ145" s="169">
        <f t="shared" ref="BZ145" si="604">BZ142+BZ144+$U$11*BZ143</f>
        <v>905</v>
      </c>
      <c r="CA145" s="169">
        <f t="shared" ref="CA145" si="605">CA142+CA144+$U$11*CA143</f>
        <v>919</v>
      </c>
      <c r="CB145" s="169">
        <f t="shared" ref="CB145" si="606">CB142+CB144+$U$11*CB143</f>
        <v>972</v>
      </c>
      <c r="CC145" s="169">
        <f t="shared" ref="CC145" si="607">CC142+CC144+$U$11*CC143</f>
        <v>1149</v>
      </c>
      <c r="CD145" s="169">
        <f t="shared" ref="CD145" si="608">CD142+CD144+$U$11*CD143</f>
        <v>1269</v>
      </c>
      <c r="CE145" s="169">
        <f t="shared" ref="CE145" si="609">CE142+CE144+$U$11*CE143</f>
        <v>1372</v>
      </c>
      <c r="CF145" s="169">
        <f t="shared" ref="CF145" si="610">CF142+CF144+$U$11*CF143</f>
        <v>1608</v>
      </c>
      <c r="CG145" s="169">
        <f t="shared" ref="CG145" si="611">CG142+CG144+$U$11*CG143</f>
        <v>1654</v>
      </c>
      <c r="CH145" s="169">
        <v>1716</v>
      </c>
      <c r="CI145" s="169">
        <f>CI142+CI144+$U$11*CI143</f>
        <v>1754</v>
      </c>
      <c r="CJ145" s="169">
        <v>1893.5</v>
      </c>
      <c r="CK145" s="169">
        <f t="shared" ref="CK145:CL145" si="612">CK142+CK144+$U$11*CK143</f>
        <v>1858</v>
      </c>
      <c r="CL145" s="382">
        <f t="shared" si="612"/>
        <v>1779</v>
      </c>
      <c r="CM145" s="382">
        <f t="shared" ref="CM145" si="613">CM142+CM144+$U$11*CM143</f>
        <v>1715</v>
      </c>
    </row>
    <row r="146" spans="2:91">
      <c r="B146" s="162"/>
      <c r="C146" s="162"/>
      <c r="D146" s="162"/>
      <c r="E146" s="162"/>
      <c r="F146" s="170"/>
      <c r="G146" s="170"/>
      <c r="H146" s="170"/>
      <c r="I146" s="170"/>
      <c r="J146" s="170"/>
      <c r="K146" s="170"/>
      <c r="L146" s="170"/>
      <c r="M146" s="170"/>
      <c r="N146" s="170"/>
      <c r="O146" s="170"/>
      <c r="P146" s="170"/>
      <c r="Q146" s="170"/>
      <c r="R146" s="170"/>
      <c r="S146" s="182"/>
      <c r="T146" s="508" t="s">
        <v>140</v>
      </c>
      <c r="U146" s="510" t="s">
        <v>115</v>
      </c>
      <c r="V146" s="127"/>
      <c r="W146" s="162"/>
      <c r="X146" s="162"/>
      <c r="Y146" s="162"/>
      <c r="Z146" s="162"/>
      <c r="AA146" s="170"/>
      <c r="AB146" s="170"/>
      <c r="AC146" s="170"/>
      <c r="AD146" s="170"/>
      <c r="AE146" s="170"/>
      <c r="AF146" s="414"/>
      <c r="AG146" s="170"/>
      <c r="AH146" s="170"/>
      <c r="AI146" s="170"/>
      <c r="AJ146" s="170"/>
      <c r="AK146" s="170"/>
      <c r="AL146" s="170"/>
      <c r="AN146" s="262"/>
      <c r="AO146" s="262"/>
      <c r="AP146" s="262"/>
      <c r="AQ146" s="262"/>
      <c r="AR146" s="262"/>
      <c r="AS146" s="262"/>
      <c r="AT146" s="262"/>
      <c r="AU146" s="262"/>
      <c r="AV146" s="262"/>
      <c r="AW146" s="262"/>
      <c r="AX146" s="262"/>
      <c r="AY146" s="262"/>
      <c r="AZ146" s="262"/>
      <c r="BA146" s="262"/>
      <c r="BB146" s="262"/>
      <c r="BC146" s="262"/>
      <c r="BE146" s="372"/>
      <c r="BF146" s="313"/>
      <c r="BG146" s="313"/>
      <c r="BH146" s="313"/>
      <c r="BI146" s="313"/>
      <c r="BJ146" s="313"/>
      <c r="BK146" s="313"/>
      <c r="BL146" s="313"/>
      <c r="BM146" s="313"/>
      <c r="BN146" s="313"/>
      <c r="BO146" s="313"/>
      <c r="BP146" s="313"/>
      <c r="BQ146" s="313"/>
      <c r="BR146" s="262"/>
      <c r="BS146" s="262"/>
      <c r="BW146" s="371"/>
      <c r="CI146" s="262"/>
      <c r="CJ146" s="262"/>
      <c r="CK146" s="262"/>
    </row>
    <row r="147" spans="2:91">
      <c r="B147" s="124" t="s">
        <v>50</v>
      </c>
      <c r="C147" s="124" t="s">
        <v>124</v>
      </c>
      <c r="D147" s="124" t="s">
        <v>123</v>
      </c>
      <c r="E147" s="124" t="s">
        <v>122</v>
      </c>
      <c r="F147" s="124" t="s">
        <v>49</v>
      </c>
      <c r="G147" s="124" t="s">
        <v>48</v>
      </c>
      <c r="H147" s="124" t="s">
        <v>47</v>
      </c>
      <c r="I147" s="124" t="s">
        <v>46</v>
      </c>
      <c r="J147" s="124" t="s">
        <v>45</v>
      </c>
      <c r="K147" s="124" t="s">
        <v>44</v>
      </c>
      <c r="L147" s="124" t="s">
        <v>43</v>
      </c>
      <c r="M147" s="124" t="s">
        <v>96</v>
      </c>
      <c r="N147" s="124" t="s">
        <v>69</v>
      </c>
      <c r="O147" s="124" t="s">
        <v>77</v>
      </c>
      <c r="P147" s="124" t="s">
        <v>149</v>
      </c>
      <c r="Q147" s="124" t="s">
        <v>178</v>
      </c>
      <c r="R147" s="126"/>
      <c r="S147" s="153" t="s">
        <v>84</v>
      </c>
      <c r="T147" s="509"/>
      <c r="U147" s="511"/>
      <c r="V147" s="310"/>
      <c r="W147" s="124" t="s">
        <v>50</v>
      </c>
      <c r="X147" s="124" t="s">
        <v>124</v>
      </c>
      <c r="Y147" s="124" t="s">
        <v>123</v>
      </c>
      <c r="Z147" s="124" t="s">
        <v>122</v>
      </c>
      <c r="AA147" s="124" t="s">
        <v>49</v>
      </c>
      <c r="AB147" s="124" t="s">
        <v>48</v>
      </c>
      <c r="AC147" s="124" t="s">
        <v>47</v>
      </c>
      <c r="AD147" s="124" t="s">
        <v>46</v>
      </c>
      <c r="AE147" s="124" t="s">
        <v>45</v>
      </c>
      <c r="AF147" s="166" t="s">
        <v>44</v>
      </c>
      <c r="AG147" s="124" t="s">
        <v>43</v>
      </c>
      <c r="AH147" s="124" t="s">
        <v>96</v>
      </c>
      <c r="AI147" s="124" t="s">
        <v>69</v>
      </c>
      <c r="AJ147" s="124" t="str">
        <f>$AJ$3</f>
        <v>2016-17</v>
      </c>
      <c r="AK147" s="124" t="str">
        <f>AK115</f>
        <v>2017-18</v>
      </c>
      <c r="AL147" s="124" t="str">
        <f>AL131</f>
        <v>2018-19</v>
      </c>
      <c r="AN147" s="124" t="s">
        <v>50</v>
      </c>
      <c r="AO147" s="124" t="s">
        <v>124</v>
      </c>
      <c r="AP147" s="124" t="s">
        <v>123</v>
      </c>
      <c r="AQ147" s="124" t="s">
        <v>122</v>
      </c>
      <c r="AR147" s="124" t="s">
        <v>49</v>
      </c>
      <c r="AS147" s="124" t="s">
        <v>48</v>
      </c>
      <c r="AT147" s="124" t="s">
        <v>47</v>
      </c>
      <c r="AU147" s="124" t="s">
        <v>46</v>
      </c>
      <c r="AV147" s="124" t="s">
        <v>45</v>
      </c>
      <c r="AW147" s="124" t="s">
        <v>44</v>
      </c>
      <c r="AX147" s="124" t="s">
        <v>43</v>
      </c>
      <c r="AY147" s="124" t="s">
        <v>96</v>
      </c>
      <c r="AZ147" s="126" t="s">
        <v>69</v>
      </c>
      <c r="BA147" s="126" t="s">
        <v>77</v>
      </c>
      <c r="BB147" s="126" t="s">
        <v>149</v>
      </c>
      <c r="BC147" s="126" t="str">
        <f>BC131</f>
        <v>2018-19</v>
      </c>
      <c r="BE147" s="184"/>
      <c r="BF147" s="124" t="s">
        <v>50</v>
      </c>
      <c r="BG147" s="124" t="s">
        <v>124</v>
      </c>
      <c r="BH147" s="124" t="s">
        <v>123</v>
      </c>
      <c r="BI147" s="124" t="s">
        <v>122</v>
      </c>
      <c r="BJ147" s="124" t="s">
        <v>49</v>
      </c>
      <c r="BK147" s="124" t="s">
        <v>48</v>
      </c>
      <c r="BL147" s="124" t="s">
        <v>47</v>
      </c>
      <c r="BM147" s="124" t="s">
        <v>46</v>
      </c>
      <c r="BN147" s="124" t="s">
        <v>45</v>
      </c>
      <c r="BO147" s="124" t="s">
        <v>44</v>
      </c>
      <c r="BP147" s="124" t="s">
        <v>43</v>
      </c>
      <c r="BQ147" s="124" t="s">
        <v>96</v>
      </c>
      <c r="BR147" s="126" t="s">
        <v>69</v>
      </c>
      <c r="BS147" s="126" t="s">
        <v>77</v>
      </c>
      <c r="BT147" s="126" t="s">
        <v>149</v>
      </c>
      <c r="BU147" s="126" t="str">
        <f>BU131</f>
        <v>2018-19</v>
      </c>
      <c r="BW147" s="371"/>
      <c r="BX147" s="124" t="s">
        <v>50</v>
      </c>
      <c r="BY147" s="124" t="s">
        <v>124</v>
      </c>
      <c r="BZ147" s="124" t="s">
        <v>123</v>
      </c>
      <c r="CA147" s="124" t="s">
        <v>122</v>
      </c>
      <c r="CB147" s="124" t="s">
        <v>49</v>
      </c>
      <c r="CC147" s="124" t="s">
        <v>48</v>
      </c>
      <c r="CD147" s="124" t="s">
        <v>47</v>
      </c>
      <c r="CE147" s="124" t="s">
        <v>46</v>
      </c>
      <c r="CF147" s="124" t="s">
        <v>45</v>
      </c>
      <c r="CG147" s="124" t="s">
        <v>44</v>
      </c>
      <c r="CH147" s="124" t="s">
        <v>43</v>
      </c>
      <c r="CI147" s="124" t="s">
        <v>96</v>
      </c>
      <c r="CJ147" s="124" t="s">
        <v>69</v>
      </c>
      <c r="CK147" s="124" t="s">
        <v>77</v>
      </c>
      <c r="CL147" s="124" t="s">
        <v>149</v>
      </c>
      <c r="CM147" s="124" t="str">
        <f>CM131</f>
        <v>2018-19</v>
      </c>
    </row>
    <row r="148" spans="2:91">
      <c r="B148" s="162" t="s">
        <v>72</v>
      </c>
      <c r="C148" s="131">
        <f t="shared" ref="C148:N148" si="614">SUM(C4,C20,C36,C52,C68,C84,C100,C116,C132)</f>
        <v>26721.599999999999</v>
      </c>
      <c r="D148" s="131">
        <f t="shared" si="614"/>
        <v>28238.400000000001</v>
      </c>
      <c r="E148" s="131">
        <f t="shared" si="614"/>
        <v>29320.6</v>
      </c>
      <c r="F148" s="131">
        <f t="shared" si="614"/>
        <v>28180.799999999996</v>
      </c>
      <c r="G148" s="131">
        <f t="shared" si="614"/>
        <v>29139.4</v>
      </c>
      <c r="H148" s="131">
        <f t="shared" si="614"/>
        <v>29449.599999999999</v>
      </c>
      <c r="I148" s="131">
        <f t="shared" si="614"/>
        <v>26481.200000000001</v>
      </c>
      <c r="J148" s="131">
        <f t="shared" si="614"/>
        <v>25602.799999999996</v>
      </c>
      <c r="K148" s="131">
        <f t="shared" si="614"/>
        <v>24819.799999999996</v>
      </c>
      <c r="L148" s="131">
        <f t="shared" si="614"/>
        <v>24779.4</v>
      </c>
      <c r="M148" s="131">
        <f t="shared" si="614"/>
        <v>25257.599999999999</v>
      </c>
      <c r="N148" s="131">
        <f t="shared" si="614"/>
        <v>24594.6</v>
      </c>
      <c r="O148" s="131">
        <f t="shared" ref="O148:P148" si="615">SUM(O4,O20,O36,O52,O68,O84,O100,O116,O132)</f>
        <v>23814.2</v>
      </c>
      <c r="P148" s="131">
        <f t="shared" si="615"/>
        <v>25020.800000000003</v>
      </c>
      <c r="Q148" s="131">
        <f t="shared" ref="Q148" si="616">SUM(Q4,Q20,Q36,Q52,Q68,Q84,Q100,Q116,Q132)</f>
        <v>24224</v>
      </c>
      <c r="R148" s="131"/>
      <c r="S148" s="343">
        <f t="shared" ref="S148:S156" si="617">AVERAGE(S4,S20,S36,S52,S68,S84,S100,S116,S132)</f>
        <v>393.44524009673364</v>
      </c>
      <c r="T148" s="355">
        <f t="shared" ref="T148:T156" si="618">S148/$S$151</f>
        <v>0.9899980796087956</v>
      </c>
      <c r="U148" s="361">
        <v>1</v>
      </c>
      <c r="V148" s="310"/>
      <c r="W148" s="162" t="s">
        <v>72</v>
      </c>
      <c r="X148" s="131">
        <f t="shared" ref="X148:AD154" si="619">X4+X20+X36+X52+X68+X84+X100+X116+X132</f>
        <v>18664</v>
      </c>
      <c r="Y148" s="131">
        <f t="shared" si="619"/>
        <v>19964</v>
      </c>
      <c r="Z148" s="131">
        <f t="shared" si="619"/>
        <v>20678</v>
      </c>
      <c r="AA148" s="131">
        <f t="shared" si="619"/>
        <v>19682</v>
      </c>
      <c r="AB148" s="131">
        <f t="shared" si="619"/>
        <v>20277</v>
      </c>
      <c r="AC148" s="131">
        <f t="shared" si="619"/>
        <v>20251</v>
      </c>
      <c r="AD148" s="131">
        <f t="shared" si="619"/>
        <v>18340</v>
      </c>
      <c r="AE148" s="131">
        <v>17754</v>
      </c>
      <c r="AF148" s="413">
        <f t="shared" ref="AF148:AI154" si="620">AF4+AF20+AF36+AF52+AF68+AF84+AF100+AF116+AF132</f>
        <v>17543</v>
      </c>
      <c r="AG148" s="131">
        <f t="shared" si="620"/>
        <v>17472</v>
      </c>
      <c r="AH148" s="131">
        <v>18166</v>
      </c>
      <c r="AI148" s="131">
        <f t="shared" si="620"/>
        <v>17781</v>
      </c>
      <c r="AJ148" s="131">
        <f t="shared" ref="AJ148:AK148" si="621">AJ4+AJ20+AJ36+AJ52+AJ68+AJ84+AJ100+AJ116+AJ132</f>
        <v>17352</v>
      </c>
      <c r="AK148" s="131">
        <f t="shared" si="621"/>
        <v>18377</v>
      </c>
      <c r="AL148" s="131">
        <f t="shared" ref="AL148" si="622">AL4+AL20+AL36+AL52+AL68+AL84+AL100+AL116+AL132</f>
        <v>18102</v>
      </c>
      <c r="AN148" s="162" t="s">
        <v>130</v>
      </c>
      <c r="AO148" s="131">
        <f t="shared" ref="AO148:BA148" si="623">AO4+AO20+AO36+AO52+AO68+AO84+AO100+AO116+AO132</f>
        <v>266</v>
      </c>
      <c r="AP148" s="131">
        <f t="shared" si="623"/>
        <v>230</v>
      </c>
      <c r="AQ148" s="131">
        <f t="shared" si="623"/>
        <v>245</v>
      </c>
      <c r="AR148" s="131">
        <f t="shared" si="623"/>
        <v>258</v>
      </c>
      <c r="AS148" s="131">
        <f t="shared" si="623"/>
        <v>270</v>
      </c>
      <c r="AT148" s="131">
        <f t="shared" si="623"/>
        <v>248</v>
      </c>
      <c r="AU148" s="131">
        <f t="shared" si="623"/>
        <v>340</v>
      </c>
      <c r="AV148" s="131">
        <f t="shared" si="623"/>
        <v>380</v>
      </c>
      <c r="AW148" s="131">
        <f t="shared" si="623"/>
        <v>440</v>
      </c>
      <c r="AX148" s="131">
        <f t="shared" si="623"/>
        <v>360</v>
      </c>
      <c r="AY148" s="131">
        <v>414</v>
      </c>
      <c r="AZ148" s="130">
        <f t="shared" ref="AZ148" si="624">AZ4+AZ20+AZ36+AZ52+AZ68+AZ84+AZ100+AZ116+AZ132</f>
        <v>417</v>
      </c>
      <c r="BA148" s="130">
        <f t="shared" si="623"/>
        <v>430</v>
      </c>
      <c r="BB148" s="130">
        <f t="shared" ref="BB148:BC148" si="625">BB4+BB20+BB36+BB52+BB68+BB84+BB100+BB116+BB132</f>
        <v>447</v>
      </c>
      <c r="BC148" s="130">
        <f t="shared" si="625"/>
        <v>447</v>
      </c>
      <c r="BE148" s="502" t="s">
        <v>99</v>
      </c>
      <c r="BF148" s="162" t="s">
        <v>72</v>
      </c>
      <c r="BG148" s="131">
        <f t="shared" ref="BG148:BP148" si="626">SUM(BG4,BG20,BG36,BG52,BG68,BG84,BG100,BG116,BG132)</f>
        <v>8707</v>
      </c>
      <c r="BH148" s="132">
        <f t="shared" si="626"/>
        <v>8818</v>
      </c>
      <c r="BI148" s="132">
        <f t="shared" si="626"/>
        <v>9257</v>
      </c>
      <c r="BJ148" s="131">
        <f t="shared" si="626"/>
        <v>9351</v>
      </c>
      <c r="BK148" s="132">
        <f t="shared" si="626"/>
        <v>9823</v>
      </c>
      <c r="BL148" s="132">
        <f t="shared" si="626"/>
        <v>10042</v>
      </c>
      <c r="BM148" s="132">
        <f t="shared" si="626"/>
        <v>8889</v>
      </c>
      <c r="BN148" s="132">
        <f t="shared" si="626"/>
        <v>8526</v>
      </c>
      <c r="BO148" s="130">
        <f t="shared" si="626"/>
        <v>8136</v>
      </c>
      <c r="BP148" s="130">
        <f t="shared" si="626"/>
        <v>8308</v>
      </c>
      <c r="BQ148" s="154">
        <v>8122</v>
      </c>
      <c r="BR148" s="130">
        <f t="shared" ref="BR148:BS161" si="627">SUM(BR4,BR20,BR36,BR52,BR68,BR84,BR100,BR116,BR132)</f>
        <v>7832</v>
      </c>
      <c r="BS148" s="130">
        <f t="shared" si="627"/>
        <v>7449</v>
      </c>
      <c r="BT148" s="130">
        <f t="shared" ref="BT148:BU148" si="628">SUM(BT4,BT20,BT36,BT52,BT68,BT84,BT100,BT116,BT132)</f>
        <v>7691</v>
      </c>
      <c r="BU148" s="130">
        <f t="shared" si="628"/>
        <v>7170</v>
      </c>
      <c r="BW148" s="515" t="s">
        <v>51</v>
      </c>
      <c r="BX148" s="164" t="s">
        <v>72</v>
      </c>
      <c r="BY148" s="130">
        <f t="shared" ref="BY148:CK148" si="629">SUM(BY4,BY20,BY36,BY52,BY68,BY84,BY100,BY116,BY132)</f>
        <v>1545</v>
      </c>
      <c r="BZ148" s="154">
        <f t="shared" si="629"/>
        <v>1787</v>
      </c>
      <c r="CA148" s="154">
        <f t="shared" si="629"/>
        <v>1800</v>
      </c>
      <c r="CB148" s="130">
        <f t="shared" si="629"/>
        <v>1415</v>
      </c>
      <c r="CC148" s="154">
        <f t="shared" si="629"/>
        <v>1394</v>
      </c>
      <c r="CD148" s="154">
        <f t="shared" si="629"/>
        <v>1523</v>
      </c>
      <c r="CE148" s="154">
        <f t="shared" si="629"/>
        <v>1299</v>
      </c>
      <c r="CF148" s="130">
        <f t="shared" si="629"/>
        <v>1233</v>
      </c>
      <c r="CG148" s="130">
        <f t="shared" si="629"/>
        <v>1055</v>
      </c>
      <c r="CH148" s="130">
        <f t="shared" si="629"/>
        <v>947</v>
      </c>
      <c r="CI148" s="130">
        <f t="shared" si="629"/>
        <v>898</v>
      </c>
      <c r="CJ148" s="130">
        <f t="shared" ref="CJ148" si="630">SUM(CJ4,CJ20,CJ36,CJ52,CJ68,CJ84,CJ100,CJ116,CJ132)</f>
        <v>825</v>
      </c>
      <c r="CK148" s="130">
        <f t="shared" si="629"/>
        <v>754</v>
      </c>
      <c r="CL148" s="130">
        <f t="shared" ref="CL148:CM148" si="631">SUM(CL4,CL20,CL36,CL52,CL68,CL84,CL100,CL116,CL132)</f>
        <v>735</v>
      </c>
      <c r="CM148" s="130">
        <f t="shared" si="631"/>
        <v>565</v>
      </c>
    </row>
    <row r="149" spans="2:91">
      <c r="B149" s="162" t="s">
        <v>73</v>
      </c>
      <c r="C149" s="131">
        <f t="shared" ref="C149:N149" si="632">SUM(C5,C21,C37,C53,C69,C85,C101,C117,C133)</f>
        <v>23385.799999999996</v>
      </c>
      <c r="D149" s="131">
        <f t="shared" si="632"/>
        <v>23963.800000000003</v>
      </c>
      <c r="E149" s="131">
        <f t="shared" si="632"/>
        <v>26045.8</v>
      </c>
      <c r="F149" s="131">
        <f t="shared" si="632"/>
        <v>25770.199999999997</v>
      </c>
      <c r="G149" s="131">
        <f t="shared" si="632"/>
        <v>26924.2</v>
      </c>
      <c r="H149" s="131">
        <f t="shared" si="632"/>
        <v>28494.2</v>
      </c>
      <c r="I149" s="131">
        <f t="shared" si="632"/>
        <v>26288.400000000001</v>
      </c>
      <c r="J149" s="131">
        <f t="shared" si="632"/>
        <v>26590.6</v>
      </c>
      <c r="K149" s="131">
        <f t="shared" si="632"/>
        <v>26316.800000000003</v>
      </c>
      <c r="L149" s="131">
        <f t="shared" si="632"/>
        <v>26299.200000000001</v>
      </c>
      <c r="M149" s="131">
        <f t="shared" si="632"/>
        <v>26436.400000000001</v>
      </c>
      <c r="N149" s="131">
        <f t="shared" si="632"/>
        <v>26711.200000000001</v>
      </c>
      <c r="O149" s="131">
        <f t="shared" ref="O149:P149" si="633">SUM(O5,O21,O37,O53,O69,O85,O101,O117,O133)</f>
        <v>26257.199999999997</v>
      </c>
      <c r="P149" s="131">
        <f t="shared" si="633"/>
        <v>25884.200000000004</v>
      </c>
      <c r="Q149" s="131">
        <f t="shared" ref="Q149" si="634">SUM(Q5,Q21,Q37,Q53,Q69,Q85,Q101,Q117,Q133)</f>
        <v>25239.599999999999</v>
      </c>
      <c r="R149" s="131"/>
      <c r="S149" s="343">
        <f t="shared" si="617"/>
        <v>264.29064653004485</v>
      </c>
      <c r="T149" s="356">
        <f t="shared" si="618"/>
        <v>0.66501562570430894</v>
      </c>
      <c r="U149" s="362">
        <v>1</v>
      </c>
      <c r="V149" s="310"/>
      <c r="W149" s="162" t="s">
        <v>73</v>
      </c>
      <c r="X149" s="131">
        <f t="shared" si="619"/>
        <v>16545</v>
      </c>
      <c r="Y149" s="131">
        <f t="shared" si="619"/>
        <v>16984</v>
      </c>
      <c r="Z149" s="131">
        <f t="shared" si="619"/>
        <v>18379</v>
      </c>
      <c r="AA149" s="131">
        <f t="shared" si="619"/>
        <v>18110</v>
      </c>
      <c r="AB149" s="131">
        <f t="shared" si="619"/>
        <v>18755</v>
      </c>
      <c r="AC149" s="131">
        <f t="shared" si="619"/>
        <v>19642</v>
      </c>
      <c r="AD149" s="131">
        <f t="shared" si="619"/>
        <v>18049</v>
      </c>
      <c r="AE149" s="131">
        <v>18162</v>
      </c>
      <c r="AF149" s="413">
        <f t="shared" si="620"/>
        <v>18114</v>
      </c>
      <c r="AG149" s="131">
        <f t="shared" si="620"/>
        <v>18130</v>
      </c>
      <c r="AH149" s="131">
        <v>18388</v>
      </c>
      <c r="AI149" s="131">
        <f>AI5+AI21+AI37+AI53+AI69+AI85+AI101+AI117+AI133</f>
        <v>18759</v>
      </c>
      <c r="AJ149" s="131">
        <f>AJ5+AJ21+AJ37+AJ53+AJ69+AJ85+AJ101+AJ117+AJ133</f>
        <v>18603</v>
      </c>
      <c r="AK149" s="131">
        <f>AK5+AK21+AK37+AK53+AK69+AK85+AK101+AK117+AK133</f>
        <v>18640</v>
      </c>
      <c r="AL149" s="131">
        <f>AL5+AL21+AL37+AL53+AL69+AL85+AL101+AL117+AL133</f>
        <v>18501</v>
      </c>
      <c r="AN149" s="129" t="s">
        <v>150</v>
      </c>
      <c r="AO149" s="131">
        <f t="shared" ref="AO149:BA149" si="635">AO5+AO21+AO37+AO53+AO69+AO85+AO101+AO117+AO133</f>
        <v>0</v>
      </c>
      <c r="AP149" s="131">
        <f t="shared" si="635"/>
        <v>0</v>
      </c>
      <c r="AQ149" s="131">
        <f t="shared" si="635"/>
        <v>0</v>
      </c>
      <c r="AR149" s="131">
        <f t="shared" si="635"/>
        <v>0</v>
      </c>
      <c r="AS149" s="131">
        <f t="shared" si="635"/>
        <v>0</v>
      </c>
      <c r="AT149" s="131">
        <f t="shared" si="635"/>
        <v>0</v>
      </c>
      <c r="AU149" s="131">
        <f t="shared" si="635"/>
        <v>0</v>
      </c>
      <c r="AV149" s="131">
        <f t="shared" si="635"/>
        <v>0</v>
      </c>
      <c r="AW149" s="131">
        <f t="shared" si="635"/>
        <v>0</v>
      </c>
      <c r="AX149" s="131">
        <f t="shared" si="635"/>
        <v>0</v>
      </c>
      <c r="AY149" s="131">
        <v>0</v>
      </c>
      <c r="AZ149" s="131">
        <f t="shared" ref="AZ149" si="636">AZ5+AZ21+AZ37+AZ53+AZ69+AZ85+AZ101+AZ117+AZ133</f>
        <v>772</v>
      </c>
      <c r="BA149" s="131">
        <f t="shared" si="635"/>
        <v>695</v>
      </c>
      <c r="BB149" s="131">
        <f t="shared" ref="BB149:BC149" si="637">BB5+BB21+BB37+BB53+BB69+BB85+BB101+BB117+BB133</f>
        <v>865</v>
      </c>
      <c r="BC149" s="131">
        <f t="shared" si="637"/>
        <v>711</v>
      </c>
      <c r="BE149" s="500"/>
      <c r="BF149" s="162" t="s">
        <v>73</v>
      </c>
      <c r="BG149" s="131">
        <f t="shared" ref="BG149:BP149" si="638">SUM(BG5,BG21,BG37,BG53,BG69,BG85,BG101,BG117,BG133)</f>
        <v>6761</v>
      </c>
      <c r="BH149" s="132">
        <f t="shared" si="638"/>
        <v>6781</v>
      </c>
      <c r="BI149" s="132">
        <f t="shared" si="638"/>
        <v>7396</v>
      </c>
      <c r="BJ149" s="131">
        <f t="shared" si="638"/>
        <v>7659</v>
      </c>
      <c r="BK149" s="132">
        <f t="shared" si="638"/>
        <v>8309</v>
      </c>
      <c r="BL149" s="132">
        <f t="shared" si="638"/>
        <v>8849</v>
      </c>
      <c r="BM149" s="132">
        <f t="shared" si="638"/>
        <v>8253</v>
      </c>
      <c r="BN149" s="132">
        <f t="shared" si="638"/>
        <v>8362</v>
      </c>
      <c r="BO149" s="131">
        <f t="shared" si="638"/>
        <v>8301</v>
      </c>
      <c r="BP149" s="131">
        <f t="shared" si="638"/>
        <v>8464</v>
      </c>
      <c r="BQ149" s="132">
        <v>8398</v>
      </c>
      <c r="BR149" s="131">
        <f t="shared" si="627"/>
        <v>8534</v>
      </c>
      <c r="BS149" s="131">
        <f t="shared" si="627"/>
        <v>8114</v>
      </c>
      <c r="BT149" s="131">
        <f t="shared" ref="BT149:BU149" si="639">SUM(BT5,BT21,BT37,BT53,BT69,BT85,BT101,BT117,BT133)</f>
        <v>7739</v>
      </c>
      <c r="BU149" s="131">
        <f t="shared" si="639"/>
        <v>7332</v>
      </c>
      <c r="BV149" s="310" t="s">
        <v>14</v>
      </c>
      <c r="BW149" s="516"/>
      <c r="BX149" s="162" t="s">
        <v>73</v>
      </c>
      <c r="BY149" s="131">
        <f t="shared" ref="BY149:CK149" si="640">SUM(BY5,BY21,BY37,BY53,BY69,BY85,BY101,BY117,BY133)</f>
        <v>2122</v>
      </c>
      <c r="BZ149" s="132">
        <f t="shared" si="640"/>
        <v>2328</v>
      </c>
      <c r="CA149" s="132">
        <f t="shared" si="640"/>
        <v>2558</v>
      </c>
      <c r="CB149" s="131">
        <f t="shared" si="640"/>
        <v>2146</v>
      </c>
      <c r="CC149" s="132">
        <f t="shared" si="640"/>
        <v>2107</v>
      </c>
      <c r="CD149" s="132">
        <f t="shared" si="640"/>
        <v>2383</v>
      </c>
      <c r="CE149" s="132">
        <f t="shared" si="640"/>
        <v>2114</v>
      </c>
      <c r="CF149" s="131">
        <f t="shared" si="640"/>
        <v>2170</v>
      </c>
      <c r="CG149" s="131">
        <f t="shared" si="640"/>
        <v>1985</v>
      </c>
      <c r="CH149" s="131">
        <f t="shared" si="640"/>
        <v>1780</v>
      </c>
      <c r="CI149" s="131">
        <f t="shared" si="640"/>
        <v>1773</v>
      </c>
      <c r="CJ149" s="131">
        <f t="shared" ref="CJ149" si="641">SUM(CJ5,CJ21,CJ37,CJ53,CJ69,CJ85,CJ101,CJ117,CJ133)</f>
        <v>1567</v>
      </c>
      <c r="CK149" s="131">
        <f t="shared" si="640"/>
        <v>1606</v>
      </c>
      <c r="CL149" s="131">
        <f t="shared" ref="CL149:CM149" si="642">SUM(CL5,CL21,CL37,CL53,CL69,CL85,CL101,CL117,CL133)</f>
        <v>1446</v>
      </c>
      <c r="CM149" s="131">
        <f t="shared" si="642"/>
        <v>1261</v>
      </c>
    </row>
    <row r="150" spans="2:91">
      <c r="B150" s="162" t="s">
        <v>74</v>
      </c>
      <c r="C150" s="131">
        <f t="shared" ref="C150:N150" si="643">SUM(C6,C22,C38,C54,C70,C86,C102,C118,C134)</f>
        <v>23340</v>
      </c>
      <c r="D150" s="131">
        <f t="shared" si="643"/>
        <v>23071</v>
      </c>
      <c r="E150" s="131">
        <f t="shared" si="643"/>
        <v>24663.200000000001</v>
      </c>
      <c r="F150" s="131">
        <f t="shared" si="643"/>
        <v>26598</v>
      </c>
      <c r="G150" s="131">
        <f t="shared" si="643"/>
        <v>27513.800000000003</v>
      </c>
      <c r="H150" s="131">
        <f t="shared" si="643"/>
        <v>29535.199999999997</v>
      </c>
      <c r="I150" s="131">
        <f t="shared" si="643"/>
        <v>28600.800000000003</v>
      </c>
      <c r="J150" s="131">
        <f t="shared" si="643"/>
        <v>29671.800000000003</v>
      </c>
      <c r="K150" s="131">
        <f t="shared" si="643"/>
        <v>29699</v>
      </c>
      <c r="L150" s="131">
        <f t="shared" si="643"/>
        <v>30087.599999999999</v>
      </c>
      <c r="M150" s="131">
        <f t="shared" si="643"/>
        <v>30026.199999999997</v>
      </c>
      <c r="N150" s="131">
        <f t="shared" si="643"/>
        <v>30493.799999999996</v>
      </c>
      <c r="O150" s="131">
        <f t="shared" ref="O150:P150" si="644">SUM(O6,O22,O38,O54,O70,O86,O102,O118,O134)</f>
        <v>30919.200000000001</v>
      </c>
      <c r="P150" s="131">
        <f t="shared" si="644"/>
        <v>30281.000000000004</v>
      </c>
      <c r="Q150" s="131">
        <f t="shared" ref="Q150" si="645">SUM(Q6,Q22,Q38,Q54,Q70,Q86,Q102,Q118,Q134)</f>
        <v>30085.200000000001</v>
      </c>
      <c r="R150" s="131"/>
      <c r="S150" s="343">
        <f t="shared" si="617"/>
        <v>353.97136901907891</v>
      </c>
      <c r="T150" s="356">
        <f t="shared" si="618"/>
        <v>0.89067280488442657</v>
      </c>
      <c r="U150" s="362">
        <v>1</v>
      </c>
      <c r="V150" s="310"/>
      <c r="W150" s="162" t="s">
        <v>74</v>
      </c>
      <c r="X150" s="131">
        <f t="shared" si="619"/>
        <v>16513</v>
      </c>
      <c r="Y150" s="131">
        <f t="shared" si="619"/>
        <v>16233</v>
      </c>
      <c r="Z150" s="131">
        <f t="shared" si="619"/>
        <v>17187</v>
      </c>
      <c r="AA150" s="131">
        <f t="shared" si="619"/>
        <v>18492</v>
      </c>
      <c r="AB150" s="131">
        <f t="shared" si="619"/>
        <v>18937</v>
      </c>
      <c r="AC150" s="131">
        <f t="shared" si="619"/>
        <v>20013</v>
      </c>
      <c r="AD150" s="131">
        <f t="shared" si="619"/>
        <v>19291</v>
      </c>
      <c r="AE150" s="131">
        <v>19840</v>
      </c>
      <c r="AF150" s="413">
        <f t="shared" si="620"/>
        <v>19826</v>
      </c>
      <c r="AG150" s="131">
        <f t="shared" si="620"/>
        <v>20013</v>
      </c>
      <c r="AH150" s="131">
        <v>20184</v>
      </c>
      <c r="AI150" s="131">
        <f t="shared" si="620"/>
        <v>20550</v>
      </c>
      <c r="AJ150" s="131">
        <f t="shared" ref="AJ150:AK150" si="646">AJ6+AJ22+AJ38+AJ54+AJ70+AJ86+AJ102+AJ118+AJ134</f>
        <v>21113</v>
      </c>
      <c r="AK150" s="131">
        <f t="shared" si="646"/>
        <v>20972</v>
      </c>
      <c r="AL150" s="131">
        <f t="shared" ref="AL150" si="647">AL6+AL22+AL38+AL54+AL70+AL86+AL102+AL118+AL134</f>
        <v>21110</v>
      </c>
      <c r="AN150" s="162" t="s">
        <v>71</v>
      </c>
      <c r="AO150" s="131">
        <f t="shared" ref="AO150:BA150" si="648">AO6+AO22+AO38+AO54+AO70+AO86+AO102+AO118+AO134</f>
        <v>16369</v>
      </c>
      <c r="AP150" s="131">
        <f t="shared" si="648"/>
        <v>16505</v>
      </c>
      <c r="AQ150" s="131">
        <f t="shared" si="648"/>
        <v>16748</v>
      </c>
      <c r="AR150" s="131">
        <f t="shared" si="648"/>
        <v>17175</v>
      </c>
      <c r="AS150" s="131">
        <f t="shared" si="648"/>
        <v>18275</v>
      </c>
      <c r="AT150" s="131">
        <f t="shared" si="648"/>
        <v>18133</v>
      </c>
      <c r="AU150" s="131">
        <f t="shared" si="648"/>
        <v>19076</v>
      </c>
      <c r="AV150" s="131">
        <f t="shared" si="648"/>
        <v>19917</v>
      </c>
      <c r="AW150" s="131">
        <f t="shared" si="648"/>
        <v>20833</v>
      </c>
      <c r="AX150" s="131">
        <f t="shared" si="648"/>
        <v>20839</v>
      </c>
      <c r="AY150" s="131">
        <v>20845</v>
      </c>
      <c r="AZ150" s="131">
        <f t="shared" ref="AZ150" si="649">AZ6+AZ22+AZ38+AZ54+AZ70+AZ86+AZ102+AZ118+AZ134</f>
        <v>21556</v>
      </c>
      <c r="BA150" s="131">
        <f t="shared" si="648"/>
        <v>22183</v>
      </c>
      <c r="BB150" s="131">
        <f t="shared" ref="BB150:BC150" si="650">BB6+BB22+BB38+BB54+BB70+BB86+BB102+BB118+BB134</f>
        <v>22349</v>
      </c>
      <c r="BC150" s="131">
        <f t="shared" si="650"/>
        <v>22203</v>
      </c>
      <c r="BE150" s="500"/>
      <c r="BF150" s="162" t="s">
        <v>74</v>
      </c>
      <c r="BG150" s="131">
        <f t="shared" ref="BG150:BP150" si="651">SUM(BG6,BG22,BG38,BG54,BG70,BG86,BG102,BG118,BG134)</f>
        <v>5935</v>
      </c>
      <c r="BH150" s="132">
        <f t="shared" si="651"/>
        <v>5885</v>
      </c>
      <c r="BI150" s="132">
        <f t="shared" si="651"/>
        <v>6439</v>
      </c>
      <c r="BJ150" s="131">
        <f t="shared" si="651"/>
        <v>7025</v>
      </c>
      <c r="BK150" s="132">
        <f t="shared" si="651"/>
        <v>7411</v>
      </c>
      <c r="BL150" s="132">
        <f t="shared" si="651"/>
        <v>8224</v>
      </c>
      <c r="BM150" s="132">
        <f t="shared" si="651"/>
        <v>8041</v>
      </c>
      <c r="BN150" s="132">
        <f t="shared" si="651"/>
        <v>8556</v>
      </c>
      <c r="BO150" s="131">
        <f t="shared" si="651"/>
        <v>8555</v>
      </c>
      <c r="BP150" s="131">
        <f t="shared" si="651"/>
        <v>8927</v>
      </c>
      <c r="BQ150" s="132">
        <v>8874</v>
      </c>
      <c r="BR150" s="131">
        <f t="shared" si="627"/>
        <v>9136</v>
      </c>
      <c r="BS150" s="131">
        <f t="shared" si="627"/>
        <v>9229</v>
      </c>
      <c r="BT150" s="131">
        <f t="shared" ref="BT150:BU150" si="652">SUM(BT6,BT22,BT38,BT54,BT70,BT86,BT102,BT118,BT134)</f>
        <v>8885</v>
      </c>
      <c r="BU150" s="131">
        <f t="shared" si="652"/>
        <v>8574</v>
      </c>
      <c r="BW150" s="516"/>
      <c r="BX150" s="162" t="s">
        <v>74</v>
      </c>
      <c r="BY150" s="131">
        <f t="shared" ref="BY150:CK150" si="653">SUM(BY6,BY22,BY38,BY54,BY70,BY86,BY102,BY118,BY134)</f>
        <v>3324</v>
      </c>
      <c r="BZ150" s="132">
        <f t="shared" si="653"/>
        <v>3325</v>
      </c>
      <c r="CA150" s="132">
        <f t="shared" si="653"/>
        <v>3492</v>
      </c>
      <c r="CB150" s="131">
        <f t="shared" si="653"/>
        <v>3593</v>
      </c>
      <c r="CC150" s="132">
        <f t="shared" si="653"/>
        <v>3703</v>
      </c>
      <c r="CD150" s="132">
        <f t="shared" si="653"/>
        <v>3927</v>
      </c>
      <c r="CE150" s="132">
        <f t="shared" si="653"/>
        <v>3812</v>
      </c>
      <c r="CF150" s="131">
        <f t="shared" si="653"/>
        <v>3908</v>
      </c>
      <c r="CG150" s="131">
        <f t="shared" si="653"/>
        <v>3888</v>
      </c>
      <c r="CH150" s="131">
        <f t="shared" si="653"/>
        <v>3668</v>
      </c>
      <c r="CI150" s="131">
        <f t="shared" si="653"/>
        <v>3521</v>
      </c>
      <c r="CJ150" s="131">
        <f t="shared" ref="CJ150" si="654">SUM(CJ6,CJ22,CJ38,CJ54,CJ70,CJ86,CJ102,CJ118,CJ134)</f>
        <v>3388</v>
      </c>
      <c r="CK150" s="131">
        <f t="shared" si="653"/>
        <v>3205</v>
      </c>
      <c r="CL150" s="131">
        <f t="shared" ref="CL150:CM150" si="655">SUM(CL6,CL22,CL38,CL54,CL70,CL86,CL102,CL118,CL134)</f>
        <v>3034</v>
      </c>
      <c r="CM150" s="131">
        <f t="shared" si="655"/>
        <v>2851</v>
      </c>
    </row>
    <row r="151" spans="2:91">
      <c r="B151" s="162" t="s">
        <v>10</v>
      </c>
      <c r="C151" s="131">
        <f t="shared" ref="C151:N151" si="656">SUM(C7,C23,C39,C55,C71,C87,C103,C119,C135)</f>
        <v>23878.800000000003</v>
      </c>
      <c r="D151" s="131">
        <f t="shared" si="656"/>
        <v>24368.999999999996</v>
      </c>
      <c r="E151" s="131">
        <f t="shared" si="656"/>
        <v>24953.599999999999</v>
      </c>
      <c r="F151" s="131">
        <f t="shared" si="656"/>
        <v>25757.399999999998</v>
      </c>
      <c r="G151" s="131">
        <f t="shared" si="656"/>
        <v>27516</v>
      </c>
      <c r="H151" s="131">
        <f t="shared" si="656"/>
        <v>27438.6</v>
      </c>
      <c r="I151" s="131">
        <f t="shared" si="656"/>
        <v>29280.400000000001</v>
      </c>
      <c r="J151" s="131">
        <f t="shared" si="656"/>
        <v>31103.399999999998</v>
      </c>
      <c r="K151" s="131">
        <f t="shared" si="656"/>
        <v>32968.800000000003</v>
      </c>
      <c r="L151" s="131">
        <f t="shared" si="656"/>
        <v>32886.199999999997</v>
      </c>
      <c r="M151" s="131">
        <f t="shared" si="656"/>
        <v>32994.799999999996</v>
      </c>
      <c r="N151" s="131">
        <f t="shared" si="656"/>
        <v>34717.9</v>
      </c>
      <c r="O151" s="131">
        <f t="shared" ref="O151:P151" si="657">SUM(O7,O23,O39,O55,O71,O87,O103,O119,O135)</f>
        <v>35357.899999999994</v>
      </c>
      <c r="P151" s="131">
        <f t="shared" si="657"/>
        <v>35242.9</v>
      </c>
      <c r="Q151" s="131">
        <f t="shared" ref="Q151" si="658">SUM(Q7,Q23,Q39,Q55,Q71,Q87,Q103,Q119,Q135)</f>
        <v>34543.700000000004</v>
      </c>
      <c r="R151" s="131"/>
      <c r="S151" s="343">
        <f t="shared" si="617"/>
        <v>397.42020535252573</v>
      </c>
      <c r="T151" s="356">
        <f t="shared" si="618"/>
        <v>1</v>
      </c>
      <c r="U151" s="362">
        <v>1</v>
      </c>
      <c r="V151" s="310"/>
      <c r="W151" s="162" t="s">
        <v>10</v>
      </c>
      <c r="X151" s="131">
        <f t="shared" si="619"/>
        <v>16635</v>
      </c>
      <c r="Y151" s="131">
        <f t="shared" si="619"/>
        <v>16735</v>
      </c>
      <c r="Z151" s="131">
        <f t="shared" si="619"/>
        <v>16993</v>
      </c>
      <c r="AA151" s="131">
        <f t="shared" si="619"/>
        <v>17433</v>
      </c>
      <c r="AB151" s="131">
        <f t="shared" si="619"/>
        <v>18545</v>
      </c>
      <c r="AC151" s="131">
        <f t="shared" si="619"/>
        <v>18381</v>
      </c>
      <c r="AD151" s="131">
        <f t="shared" si="619"/>
        <v>19416</v>
      </c>
      <c r="AE151" s="131">
        <v>20297</v>
      </c>
      <c r="AF151" s="413">
        <f t="shared" si="620"/>
        <v>21273</v>
      </c>
      <c r="AG151" s="131">
        <f t="shared" si="620"/>
        <v>21199</v>
      </c>
      <c r="AH151" s="131">
        <v>21259</v>
      </c>
      <c r="AI151" s="131">
        <f t="shared" si="620"/>
        <v>22359</v>
      </c>
      <c r="AJ151" s="131">
        <f t="shared" ref="AJ151:AK151" si="659">AJ7+AJ23+AJ39+AJ55+AJ71+AJ87+AJ103+AJ119+AJ135</f>
        <v>22960.5</v>
      </c>
      <c r="AK151" s="131">
        <f t="shared" si="659"/>
        <v>23228.5</v>
      </c>
      <c r="AL151" s="131">
        <f t="shared" ref="AL151" si="660">AL7+AL23+AL39+AL55+AL71+AL87+AL103+AL119+AL135</f>
        <v>23005.5</v>
      </c>
      <c r="AN151" s="162" t="s">
        <v>131</v>
      </c>
      <c r="AO151" s="131">
        <f t="shared" ref="AO151:BA151" si="661">AO7+AO23+AO39+AO55+AO71+AO87+AO103+AO119+AO135</f>
        <v>5073</v>
      </c>
      <c r="AP151" s="131">
        <f t="shared" si="661"/>
        <v>5071</v>
      </c>
      <c r="AQ151" s="131">
        <f t="shared" si="661"/>
        <v>4911</v>
      </c>
      <c r="AR151" s="131">
        <f t="shared" si="661"/>
        <v>5083</v>
      </c>
      <c r="AS151" s="131">
        <f t="shared" si="661"/>
        <v>5418</v>
      </c>
      <c r="AT151" s="131">
        <f t="shared" si="661"/>
        <v>5341</v>
      </c>
      <c r="AU151" s="131">
        <f t="shared" si="661"/>
        <v>5673</v>
      </c>
      <c r="AV151" s="131">
        <f t="shared" si="661"/>
        <v>5673</v>
      </c>
      <c r="AW151" s="131">
        <f t="shared" si="661"/>
        <v>5635</v>
      </c>
      <c r="AX151" s="131">
        <f t="shared" si="661"/>
        <v>5681</v>
      </c>
      <c r="AY151" s="131">
        <v>5370</v>
      </c>
      <c r="AZ151" s="131">
        <f t="shared" ref="AZ151" si="662">AZ7+AZ23+AZ39+AZ55+AZ71+AZ87+AZ103+AZ119+AZ135</f>
        <v>5317</v>
      </c>
      <c r="BA151" s="131">
        <f t="shared" si="661"/>
        <v>5613</v>
      </c>
      <c r="BB151" s="131">
        <f t="shared" ref="BB151:BC151" si="663">BB7+BB23+BB39+BB55+BB71+BB87+BB103+BB119+BB135</f>
        <v>5327</v>
      </c>
      <c r="BC151" s="131">
        <f t="shared" si="663"/>
        <v>5449</v>
      </c>
      <c r="BE151" s="500"/>
      <c r="BF151" s="162" t="s">
        <v>36</v>
      </c>
      <c r="BG151" s="131">
        <f t="shared" ref="BG151:BP151" si="664">SUM(BG7,BG23,BG39,BG55,BG71,BG87,BG103,BG119,BG135)</f>
        <v>142</v>
      </c>
      <c r="BH151" s="132">
        <f t="shared" si="664"/>
        <v>137</v>
      </c>
      <c r="BI151" s="132">
        <f t="shared" si="664"/>
        <v>126</v>
      </c>
      <c r="BJ151" s="131">
        <f t="shared" si="664"/>
        <v>123</v>
      </c>
      <c r="BK151" s="132">
        <f t="shared" si="664"/>
        <v>131</v>
      </c>
      <c r="BL151" s="132">
        <f t="shared" si="664"/>
        <v>119</v>
      </c>
      <c r="BM151" s="132">
        <f t="shared" si="664"/>
        <v>163</v>
      </c>
      <c r="BN151" s="132">
        <f t="shared" si="664"/>
        <v>176</v>
      </c>
      <c r="BO151" s="131">
        <f t="shared" si="664"/>
        <v>194</v>
      </c>
      <c r="BP151" s="131">
        <f t="shared" si="664"/>
        <v>164</v>
      </c>
      <c r="BQ151" s="132">
        <v>169</v>
      </c>
      <c r="BR151" s="131">
        <f t="shared" si="627"/>
        <v>185</v>
      </c>
      <c r="BS151" s="131">
        <f t="shared" si="627"/>
        <v>184</v>
      </c>
      <c r="BT151" s="131">
        <f t="shared" ref="BT151:BU151" si="665">SUM(BT7,BT23,BT39,BT55,BT71,BT87,BT103,BT119,BT135)</f>
        <v>203</v>
      </c>
      <c r="BU151" s="131">
        <f t="shared" si="665"/>
        <v>197</v>
      </c>
      <c r="BW151" s="516"/>
      <c r="BX151" s="162" t="s">
        <v>36</v>
      </c>
      <c r="BY151" s="131">
        <f t="shared" ref="BY151:CK151" si="666">SUM(BY7,BY23,BY39,BY55,BY71,BY87,BY103,BY119,BY135)</f>
        <v>208</v>
      </c>
      <c r="BZ151" s="132">
        <f t="shared" si="666"/>
        <v>197</v>
      </c>
      <c r="CA151" s="132">
        <f t="shared" si="666"/>
        <v>190</v>
      </c>
      <c r="CB151" s="131">
        <f t="shared" si="666"/>
        <v>207</v>
      </c>
      <c r="CC151" s="132">
        <f t="shared" si="666"/>
        <v>216</v>
      </c>
      <c r="CD151" s="132">
        <f t="shared" si="666"/>
        <v>192</v>
      </c>
      <c r="CE151" s="132">
        <f t="shared" si="666"/>
        <v>271</v>
      </c>
      <c r="CF151" s="132">
        <f t="shared" si="666"/>
        <v>294</v>
      </c>
      <c r="CG151" s="131">
        <f t="shared" si="666"/>
        <v>337</v>
      </c>
      <c r="CH151" s="131">
        <f t="shared" si="666"/>
        <v>255</v>
      </c>
      <c r="CI151" s="132">
        <f t="shared" si="666"/>
        <v>286</v>
      </c>
      <c r="CJ151" s="132">
        <f t="shared" ref="CJ151" si="667">SUM(CJ7,CJ23,CJ39,CJ55,CJ71,CJ87,CJ103,CJ119,CJ135)</f>
        <v>248</v>
      </c>
      <c r="CK151" s="132">
        <f t="shared" si="666"/>
        <v>247</v>
      </c>
      <c r="CL151" s="132">
        <f t="shared" ref="CL151:CM151" si="668">SUM(CL7,CL23,CL39,CL55,CL71,CL87,CL103,CL119,CL135)</f>
        <v>212</v>
      </c>
      <c r="CM151" s="132">
        <f t="shared" si="668"/>
        <v>169</v>
      </c>
    </row>
    <row r="152" spans="2:91">
      <c r="B152" s="162" t="s">
        <v>11</v>
      </c>
      <c r="C152" s="131">
        <f t="shared" ref="C152:N152" si="669">SUM(C8,C24,C40,C56,C72,C88,C104,C120,C136)</f>
        <v>5437</v>
      </c>
      <c r="D152" s="131">
        <f t="shared" si="669"/>
        <v>5585</v>
      </c>
      <c r="E152" s="131">
        <f t="shared" si="669"/>
        <v>5341</v>
      </c>
      <c r="F152" s="131">
        <f t="shared" si="669"/>
        <v>5496</v>
      </c>
      <c r="G152" s="131">
        <f t="shared" si="669"/>
        <v>5874</v>
      </c>
      <c r="H152" s="131">
        <f t="shared" si="669"/>
        <v>5735</v>
      </c>
      <c r="I152" s="131">
        <f t="shared" si="669"/>
        <v>5990</v>
      </c>
      <c r="J152" s="131">
        <f t="shared" si="669"/>
        <v>5952</v>
      </c>
      <c r="K152" s="131">
        <f t="shared" si="669"/>
        <v>5922</v>
      </c>
      <c r="L152" s="131">
        <f t="shared" si="669"/>
        <v>5849</v>
      </c>
      <c r="M152" s="131">
        <f t="shared" si="669"/>
        <v>5530</v>
      </c>
      <c r="N152" s="131">
        <f t="shared" si="669"/>
        <v>5416</v>
      </c>
      <c r="O152" s="131">
        <f t="shared" ref="O152:P152" si="670">SUM(O8,O24,O40,O56,O72,O88,O104,O120,O136)</f>
        <v>5726</v>
      </c>
      <c r="P152" s="131">
        <f t="shared" si="670"/>
        <v>5498</v>
      </c>
      <c r="Q152" s="131">
        <f t="shared" ref="Q152" si="671">SUM(Q8,Q24,Q40,Q56,Q72,Q88,Q104,Q120,Q136)</f>
        <v>5609</v>
      </c>
      <c r="R152" s="131"/>
      <c r="S152" s="343">
        <f t="shared" si="617"/>
        <v>72.160817497668958</v>
      </c>
      <c r="T152" s="356">
        <f t="shared" si="618"/>
        <v>0.18157309700361049</v>
      </c>
      <c r="U152" s="362">
        <v>0.3</v>
      </c>
      <c r="W152" s="162" t="s">
        <v>11</v>
      </c>
      <c r="X152" s="131">
        <f t="shared" si="619"/>
        <v>5437</v>
      </c>
      <c r="Y152" s="131">
        <f t="shared" si="619"/>
        <v>5585</v>
      </c>
      <c r="Z152" s="131">
        <f t="shared" si="619"/>
        <v>5341</v>
      </c>
      <c r="AA152" s="131">
        <f t="shared" si="619"/>
        <v>5496</v>
      </c>
      <c r="AB152" s="131">
        <f t="shared" si="619"/>
        <v>5874</v>
      </c>
      <c r="AC152" s="131">
        <f t="shared" si="619"/>
        <v>5735</v>
      </c>
      <c r="AD152" s="131">
        <f t="shared" si="619"/>
        <v>5990</v>
      </c>
      <c r="AE152" s="131">
        <v>5952</v>
      </c>
      <c r="AF152" s="413">
        <f t="shared" si="620"/>
        <v>5922</v>
      </c>
      <c r="AG152" s="131">
        <f t="shared" si="620"/>
        <v>5849</v>
      </c>
      <c r="AH152" s="131">
        <v>5530</v>
      </c>
      <c r="AI152" s="131">
        <f t="shared" si="620"/>
        <v>5416</v>
      </c>
      <c r="AJ152" s="131">
        <f t="shared" ref="AJ152:AK152" si="672">AJ8+AJ24+AJ40+AJ56+AJ72+AJ88+AJ104+AJ120+AJ136</f>
        <v>5726</v>
      </c>
      <c r="AK152" s="131">
        <f t="shared" si="672"/>
        <v>5498</v>
      </c>
      <c r="AL152" s="131">
        <f t="shared" ref="AL152" si="673">AL8+AL24+AL40+AL56+AL72+AL88+AL104+AL120+AL136</f>
        <v>5609</v>
      </c>
      <c r="AN152" s="162" t="s">
        <v>132</v>
      </c>
      <c r="AO152" s="131">
        <f t="shared" ref="AO152:BA152" si="674">AO8+AO24+AO40+AO56+AO72+AO88+AO104+AO120+AO136</f>
        <v>364</v>
      </c>
      <c r="AP152" s="131">
        <f t="shared" si="674"/>
        <v>514</v>
      </c>
      <c r="AQ152" s="131">
        <f t="shared" si="674"/>
        <v>430</v>
      </c>
      <c r="AR152" s="131">
        <f t="shared" si="674"/>
        <v>413</v>
      </c>
      <c r="AS152" s="131">
        <f t="shared" si="674"/>
        <v>456</v>
      </c>
      <c r="AT152" s="131">
        <f t="shared" si="674"/>
        <v>394</v>
      </c>
      <c r="AU152" s="131">
        <f t="shared" si="674"/>
        <v>317</v>
      </c>
      <c r="AV152" s="131">
        <f t="shared" si="674"/>
        <v>279</v>
      </c>
      <c r="AW152" s="131">
        <f t="shared" si="674"/>
        <v>287</v>
      </c>
      <c r="AX152" s="131">
        <f t="shared" si="674"/>
        <v>168</v>
      </c>
      <c r="AY152" s="131">
        <v>160</v>
      </c>
      <c r="AZ152" s="131">
        <f t="shared" ref="AZ152" si="675">AZ8+AZ24+AZ40+AZ56+AZ72+AZ88+AZ104+AZ120+AZ136</f>
        <v>99</v>
      </c>
      <c r="BA152" s="131">
        <f t="shared" si="674"/>
        <v>113</v>
      </c>
      <c r="BB152" s="131">
        <f t="shared" ref="BB152:BC152" si="676">BB8+BB24+BB40+BB56+BB72+BB88+BB104+BB120+BB136</f>
        <v>171</v>
      </c>
      <c r="BC152" s="131">
        <f t="shared" si="676"/>
        <v>160</v>
      </c>
      <c r="BE152" s="500"/>
      <c r="BF152" s="129" t="s">
        <v>150</v>
      </c>
      <c r="BG152" s="131">
        <f t="shared" ref="BG152:BP152" si="677">SUM(BG8,BG24,BG40,BG56,BG72,BG88,BG104,BG120,BG136)</f>
        <v>0</v>
      </c>
      <c r="BH152" s="132">
        <f t="shared" si="677"/>
        <v>0</v>
      </c>
      <c r="BI152" s="132">
        <f t="shared" si="677"/>
        <v>0</v>
      </c>
      <c r="BJ152" s="131">
        <f t="shared" si="677"/>
        <v>0</v>
      </c>
      <c r="BK152" s="132">
        <f t="shared" si="677"/>
        <v>0</v>
      </c>
      <c r="BL152" s="132">
        <f t="shared" si="677"/>
        <v>0</v>
      </c>
      <c r="BM152" s="132">
        <f t="shared" si="677"/>
        <v>0</v>
      </c>
      <c r="BN152" s="132">
        <f t="shared" si="677"/>
        <v>0</v>
      </c>
      <c r="BO152" s="131">
        <f t="shared" si="677"/>
        <v>0</v>
      </c>
      <c r="BP152" s="131">
        <f t="shared" si="677"/>
        <v>0</v>
      </c>
      <c r="BQ152" s="132">
        <v>0</v>
      </c>
      <c r="BR152" s="131">
        <f t="shared" si="627"/>
        <v>347</v>
      </c>
      <c r="BS152" s="131">
        <f t="shared" si="627"/>
        <v>326</v>
      </c>
      <c r="BT152" s="131">
        <f t="shared" ref="BT152:BU152" si="678">SUM(BT8,BT24,BT40,BT56,BT72,BT88,BT104,BT120,BT136)</f>
        <v>406</v>
      </c>
      <c r="BU152" s="131">
        <f t="shared" si="678"/>
        <v>321</v>
      </c>
      <c r="BW152" s="516"/>
      <c r="BX152" s="129" t="s">
        <v>150</v>
      </c>
      <c r="BY152" s="131">
        <f t="shared" ref="BY152:CK152" si="679">SUM(BY8,BY24,BY40,BY56,BY72,BY88,BY104,BY120,BY136)</f>
        <v>0</v>
      </c>
      <c r="BZ152" s="132">
        <f t="shared" si="679"/>
        <v>0</v>
      </c>
      <c r="CA152" s="132">
        <f t="shared" si="679"/>
        <v>0</v>
      </c>
      <c r="CB152" s="131">
        <f t="shared" si="679"/>
        <v>0</v>
      </c>
      <c r="CC152" s="132">
        <f t="shared" si="679"/>
        <v>0</v>
      </c>
      <c r="CD152" s="132">
        <f t="shared" si="679"/>
        <v>0</v>
      </c>
      <c r="CE152" s="132">
        <f t="shared" si="679"/>
        <v>0</v>
      </c>
      <c r="CF152" s="132">
        <f t="shared" si="679"/>
        <v>0</v>
      </c>
      <c r="CG152" s="131">
        <f t="shared" si="679"/>
        <v>0</v>
      </c>
      <c r="CH152" s="132">
        <f t="shared" si="679"/>
        <v>0</v>
      </c>
      <c r="CI152" s="131">
        <f t="shared" si="679"/>
        <v>0</v>
      </c>
      <c r="CJ152" s="132">
        <f t="shared" ref="CJ152" si="680">SUM(CJ8,CJ24,CJ40,CJ56,CJ72,CJ88,CJ104,CJ120,CJ136)</f>
        <v>287</v>
      </c>
      <c r="CK152" s="132">
        <f t="shared" si="679"/>
        <v>269</v>
      </c>
      <c r="CL152" s="132">
        <f t="shared" ref="CL152:CM152" si="681">SUM(CL8,CL24,CL40,CL56,CL72,CL88,CL104,CL120,CL136)</f>
        <v>265</v>
      </c>
      <c r="CM152" s="132">
        <f t="shared" si="681"/>
        <v>187</v>
      </c>
    </row>
    <row r="153" spans="2:91">
      <c r="B153" s="162" t="s">
        <v>12</v>
      </c>
      <c r="C153" s="131">
        <f t="shared" ref="C153:N153" si="682">SUM(C9,C25,C41,C57,C73,C89,C105,C121,C137)</f>
        <v>827</v>
      </c>
      <c r="D153" s="131">
        <f t="shared" si="682"/>
        <v>817</v>
      </c>
      <c r="E153" s="131">
        <f t="shared" si="682"/>
        <v>848</v>
      </c>
      <c r="F153" s="131">
        <f t="shared" si="682"/>
        <v>891</v>
      </c>
      <c r="G153" s="131">
        <f t="shared" si="682"/>
        <v>956</v>
      </c>
      <c r="H153" s="131">
        <f t="shared" si="682"/>
        <v>971</v>
      </c>
      <c r="I153" s="131">
        <f t="shared" si="682"/>
        <v>984</v>
      </c>
      <c r="J153" s="131">
        <f t="shared" si="682"/>
        <v>1089</v>
      </c>
      <c r="K153" s="131">
        <f t="shared" si="682"/>
        <v>1079</v>
      </c>
      <c r="L153" s="131">
        <f t="shared" si="682"/>
        <v>1133</v>
      </c>
      <c r="M153" s="131">
        <f t="shared" si="682"/>
        <v>1108</v>
      </c>
      <c r="N153" s="131">
        <f t="shared" si="682"/>
        <v>1146</v>
      </c>
      <c r="O153" s="131">
        <f t="shared" ref="O153:P153" si="683">SUM(O9,O25,O41,O57,O73,O89,O105,O121,O137)</f>
        <v>1220</v>
      </c>
      <c r="P153" s="131">
        <f t="shared" si="683"/>
        <v>1242</v>
      </c>
      <c r="Q153" s="131">
        <f t="shared" ref="Q153" si="684">SUM(Q9,Q25,Q41,Q57,Q73,Q89,Q105,Q121,Q137)</f>
        <v>1158</v>
      </c>
      <c r="R153" s="131"/>
      <c r="S153" s="343">
        <f t="shared" si="617"/>
        <v>19.091084011510823</v>
      </c>
      <c r="T153" s="356">
        <f t="shared" si="618"/>
        <v>4.8037527419061039E-2</v>
      </c>
      <c r="U153" s="362">
        <v>0.05</v>
      </c>
      <c r="W153" s="162" t="s">
        <v>12</v>
      </c>
      <c r="X153" s="131">
        <f t="shared" si="619"/>
        <v>827</v>
      </c>
      <c r="Y153" s="131">
        <f t="shared" si="619"/>
        <v>817</v>
      </c>
      <c r="Z153" s="131">
        <f t="shared" si="619"/>
        <v>848</v>
      </c>
      <c r="AA153" s="131">
        <f t="shared" si="619"/>
        <v>891</v>
      </c>
      <c r="AB153" s="131">
        <f t="shared" si="619"/>
        <v>956</v>
      </c>
      <c r="AC153" s="131">
        <f t="shared" si="619"/>
        <v>971</v>
      </c>
      <c r="AD153" s="131">
        <f t="shared" si="619"/>
        <v>984</v>
      </c>
      <c r="AE153" s="131">
        <v>1089</v>
      </c>
      <c r="AF153" s="413">
        <f t="shared" si="620"/>
        <v>1079</v>
      </c>
      <c r="AG153" s="131">
        <f t="shared" si="620"/>
        <v>1133</v>
      </c>
      <c r="AH153" s="131">
        <v>1108</v>
      </c>
      <c r="AI153" s="131">
        <f t="shared" si="620"/>
        <v>1146</v>
      </c>
      <c r="AJ153" s="131">
        <f>AJ9+AJ25+AJ41+AJ57+AJ73+AJ89+AJ105+AJ121+AJ137</f>
        <v>1220</v>
      </c>
      <c r="AK153" s="131">
        <f t="shared" ref="AK153:AL153" si="685">AK9+AK25+AK41+AK57+AK73+AK89+AK105+AK121+AK137</f>
        <v>1242</v>
      </c>
      <c r="AL153" s="131">
        <f t="shared" si="685"/>
        <v>1158</v>
      </c>
      <c r="AN153" s="162" t="s">
        <v>133</v>
      </c>
      <c r="AO153" s="131">
        <f t="shared" ref="AO153:BA153" si="686">AO9+AO25+AO41+AO57+AO73+AO89+AO105+AO121+AO137</f>
        <v>296</v>
      </c>
      <c r="AP153" s="131">
        <f t="shared" si="686"/>
        <v>337</v>
      </c>
      <c r="AQ153" s="131">
        <f t="shared" si="686"/>
        <v>324</v>
      </c>
      <c r="AR153" s="131">
        <f t="shared" si="686"/>
        <v>338</v>
      </c>
      <c r="AS153" s="131">
        <f t="shared" si="686"/>
        <v>260</v>
      </c>
      <c r="AT153" s="131">
        <f t="shared" si="686"/>
        <v>293</v>
      </c>
      <c r="AU153" s="131">
        <f t="shared" si="686"/>
        <v>275</v>
      </c>
      <c r="AV153" s="131">
        <f t="shared" si="686"/>
        <v>290</v>
      </c>
      <c r="AW153" s="131">
        <f t="shared" si="686"/>
        <v>291</v>
      </c>
      <c r="AX153" s="131">
        <f t="shared" si="686"/>
        <v>282</v>
      </c>
      <c r="AY153" s="131">
        <v>237</v>
      </c>
      <c r="AZ153" s="131">
        <f t="shared" ref="AZ153" si="687">AZ9+AZ25+AZ41+AZ57+AZ73+AZ89+AZ105+AZ121+AZ137</f>
        <v>257</v>
      </c>
      <c r="BA153" s="131">
        <f t="shared" si="686"/>
        <v>201</v>
      </c>
      <c r="BB153" s="131">
        <f t="shared" ref="BB153:BC153" si="688">BB9+BB25+BB41+BB57+BB73+BB89+BB105+BB121+BB137</f>
        <v>220</v>
      </c>
      <c r="BC153" s="131">
        <f t="shared" si="688"/>
        <v>199</v>
      </c>
      <c r="BE153" s="500"/>
      <c r="BF153" s="162" t="s">
        <v>71</v>
      </c>
      <c r="BG153" s="131">
        <f t="shared" ref="BG153:BP153" si="689">SUM(BG9,BG25,BG41,BG57,BG73,BG89,BG105,BG121,BG137)</f>
        <v>5389</v>
      </c>
      <c r="BH153" s="132">
        <f t="shared" si="689"/>
        <v>5493</v>
      </c>
      <c r="BI153" s="132">
        <f t="shared" si="689"/>
        <v>5836</v>
      </c>
      <c r="BJ153" s="131">
        <f t="shared" si="689"/>
        <v>6050</v>
      </c>
      <c r="BK153" s="132">
        <f t="shared" si="689"/>
        <v>6404</v>
      </c>
      <c r="BL153" s="132">
        <f t="shared" si="689"/>
        <v>6328</v>
      </c>
      <c r="BM153" s="132">
        <f t="shared" si="689"/>
        <v>6775</v>
      </c>
      <c r="BN153" s="132">
        <f t="shared" si="689"/>
        <v>7312</v>
      </c>
      <c r="BO153" s="131">
        <f t="shared" si="689"/>
        <v>7892</v>
      </c>
      <c r="BP153" s="131">
        <f t="shared" si="689"/>
        <v>8090</v>
      </c>
      <c r="BQ153" s="132">
        <v>8117</v>
      </c>
      <c r="BR153" s="131">
        <f t="shared" si="627"/>
        <v>8562</v>
      </c>
      <c r="BS153" s="131">
        <f t="shared" si="627"/>
        <v>8856</v>
      </c>
      <c r="BT153" s="131">
        <f t="shared" ref="BT153:BU153" si="690">SUM(BT9,BT25,BT41,BT57,BT73,BT89,BT105,BT121,BT137)</f>
        <v>8732</v>
      </c>
      <c r="BU153" s="131">
        <f t="shared" si="690"/>
        <v>8624</v>
      </c>
      <c r="BW153" s="516"/>
      <c r="BX153" s="162" t="s">
        <v>71</v>
      </c>
      <c r="BY153" s="131">
        <f t="shared" ref="BY153:CK153" si="691">SUM(BY9,BY25,BY41,BY57,BY73,BY89,BY105,BY121,BY137)</f>
        <v>5854</v>
      </c>
      <c r="BZ153" s="132">
        <f t="shared" si="691"/>
        <v>6007</v>
      </c>
      <c r="CA153" s="132">
        <f t="shared" si="691"/>
        <v>5964</v>
      </c>
      <c r="CB153" s="131">
        <f t="shared" si="691"/>
        <v>5966</v>
      </c>
      <c r="CC153" s="132">
        <f t="shared" si="691"/>
        <v>6328</v>
      </c>
      <c r="CD153" s="132">
        <f t="shared" si="691"/>
        <v>6179</v>
      </c>
      <c r="CE153" s="132">
        <f t="shared" si="691"/>
        <v>6380</v>
      </c>
      <c r="CF153" s="132">
        <f t="shared" si="691"/>
        <v>6806</v>
      </c>
      <c r="CG153" s="131">
        <f t="shared" si="691"/>
        <v>7291</v>
      </c>
      <c r="CH153" s="131">
        <f t="shared" si="691"/>
        <v>6966</v>
      </c>
      <c r="CI153" s="132">
        <f t="shared" si="691"/>
        <v>6894</v>
      </c>
      <c r="CJ153" s="132">
        <f t="shared" ref="CJ153" si="692">SUM(CJ9,CJ25,CJ41,CJ57,CJ73,CJ89,CJ105,CJ121,CJ137)</f>
        <v>6924</v>
      </c>
      <c r="CK153" s="132">
        <f t="shared" si="691"/>
        <v>6720</v>
      </c>
      <c r="CL153" s="132">
        <f t="shared" ref="CL153:CM153" si="693">SUM(CL9,CL25,CL41,CL57,CL73,CL89,CL105,CL121,CL137)</f>
        <v>6381</v>
      </c>
      <c r="CM153" s="132">
        <f t="shared" si="693"/>
        <v>6066</v>
      </c>
    </row>
    <row r="154" spans="2:91">
      <c r="B154" s="162" t="s">
        <v>152</v>
      </c>
      <c r="C154" s="170">
        <f t="shared" ref="C154:N154" si="694">SUM(C10,C26,C42,C58,C74,C90,C106,C122,C138)</f>
        <v>0</v>
      </c>
      <c r="D154" s="170">
        <f t="shared" si="694"/>
        <v>0</v>
      </c>
      <c r="E154" s="170">
        <f t="shared" si="694"/>
        <v>0</v>
      </c>
      <c r="F154" s="170">
        <f t="shared" si="694"/>
        <v>264730538.24999994</v>
      </c>
      <c r="G154" s="170">
        <f t="shared" si="694"/>
        <v>305221809.19000006</v>
      </c>
      <c r="H154" s="170">
        <f t="shared" si="694"/>
        <v>311336152.52999997</v>
      </c>
      <c r="I154" s="170">
        <f t="shared" si="694"/>
        <v>327621915.53999996</v>
      </c>
      <c r="J154" s="170">
        <f t="shared" si="694"/>
        <v>317425732.54999995</v>
      </c>
      <c r="K154" s="170">
        <f t="shared" si="694"/>
        <v>330336571.86807692</v>
      </c>
      <c r="L154" s="170">
        <f t="shared" si="694"/>
        <v>321788337.86080766</v>
      </c>
      <c r="M154" s="170">
        <f t="shared" si="694"/>
        <v>305162456.89738458</v>
      </c>
      <c r="N154" s="170">
        <f t="shared" si="694"/>
        <v>333960933.9511795</v>
      </c>
      <c r="O154" s="170">
        <f t="shared" ref="O154:P154" si="695">SUM(O10,O26,O42,O58,O74,O90,O106,O122,O138)</f>
        <v>344669247.33626926</v>
      </c>
      <c r="P154" s="444">
        <f t="shared" si="695"/>
        <v>374836073.86880124</v>
      </c>
      <c r="Q154" s="418">
        <f t="shared" ref="Q154" si="696">SUM(Q10,Q26,Q42,Q58,Q74,Q90,Q106,Q122,Q138)</f>
        <v>0</v>
      </c>
      <c r="R154" s="170"/>
      <c r="S154" s="343">
        <f t="shared" si="617"/>
        <v>4220578.6231814753</v>
      </c>
      <c r="T154" s="356">
        <f>S154/$S$151</f>
        <v>10619.939717050051</v>
      </c>
      <c r="U154" s="362">
        <v>20000</v>
      </c>
      <c r="W154" s="162" t="s">
        <v>152</v>
      </c>
      <c r="X154" s="170">
        <f t="shared" si="619"/>
        <v>0</v>
      </c>
      <c r="Y154" s="170">
        <f t="shared" si="619"/>
        <v>0</v>
      </c>
      <c r="Z154" s="170">
        <f t="shared" si="619"/>
        <v>0</v>
      </c>
      <c r="AA154" s="170">
        <f t="shared" si="619"/>
        <v>264730538.24999994</v>
      </c>
      <c r="AB154" s="170">
        <f t="shared" si="619"/>
        <v>305221809.19000006</v>
      </c>
      <c r="AC154" s="170">
        <f t="shared" si="619"/>
        <v>311336152.52999997</v>
      </c>
      <c r="AD154" s="170">
        <f t="shared" si="619"/>
        <v>327621915.53999996</v>
      </c>
      <c r="AE154" s="170">
        <v>317425732.54999995</v>
      </c>
      <c r="AF154" s="414">
        <f t="shared" si="620"/>
        <v>330336571.86807692</v>
      </c>
      <c r="AG154" s="170">
        <f t="shared" si="620"/>
        <v>321788337.86080766</v>
      </c>
      <c r="AH154" s="170">
        <f t="shared" si="620"/>
        <v>305162456.89738458</v>
      </c>
      <c r="AI154" s="170">
        <f t="shared" si="620"/>
        <v>333960933.9511795</v>
      </c>
      <c r="AJ154" s="170">
        <f t="shared" ref="AJ154:AK154" si="697">AJ10+AJ26+AJ42+AJ58+AJ74+AJ90+AJ106+AJ122+AJ138</f>
        <v>344669247.33626926</v>
      </c>
      <c r="AK154" s="170">
        <f t="shared" si="697"/>
        <v>374836073.86880124</v>
      </c>
      <c r="AL154" s="170"/>
      <c r="AN154" s="162" t="s">
        <v>153</v>
      </c>
      <c r="AO154" s="131">
        <f t="shared" ref="AO154:BA154" si="698">AO10+AO26+AO42+AO58+AO74+AO90+AO106+AO122+AO138</f>
        <v>62</v>
      </c>
      <c r="AP154" s="131">
        <f t="shared" si="698"/>
        <v>0</v>
      </c>
      <c r="AQ154" s="131">
        <f t="shared" si="698"/>
        <v>0</v>
      </c>
      <c r="AR154" s="131">
        <f t="shared" si="698"/>
        <v>0</v>
      </c>
      <c r="AS154" s="131">
        <f t="shared" si="698"/>
        <v>61</v>
      </c>
      <c r="AT154" s="131">
        <f t="shared" si="698"/>
        <v>68</v>
      </c>
      <c r="AU154" s="131">
        <f t="shared" si="698"/>
        <v>64</v>
      </c>
      <c r="AV154" s="131">
        <f t="shared" si="698"/>
        <v>97</v>
      </c>
      <c r="AW154" s="131">
        <f t="shared" si="698"/>
        <v>79</v>
      </c>
      <c r="AX154" s="131">
        <f t="shared" si="698"/>
        <v>80</v>
      </c>
      <c r="AY154" s="131">
        <v>91</v>
      </c>
      <c r="AZ154" s="131">
        <f t="shared" ref="AZ154" si="699">AZ10+AZ26+AZ42+AZ58+AZ74+AZ90+AZ106+AZ122+AZ138</f>
        <v>80</v>
      </c>
      <c r="BA154" s="131">
        <f t="shared" si="698"/>
        <v>81</v>
      </c>
      <c r="BB154" s="131">
        <f t="shared" ref="BB154:BC154" si="700">BB10+BB26+BB42+BB58+BB74+BB90+BB106+BB122+BB138</f>
        <v>87</v>
      </c>
      <c r="BC154" s="131">
        <f t="shared" si="700"/>
        <v>84</v>
      </c>
      <c r="BE154" s="501"/>
      <c r="BF154" s="166" t="s">
        <v>53</v>
      </c>
      <c r="BG154" s="167">
        <f t="shared" ref="BG154:BP154" si="701">SUM(BG10,BG26,BG42,BG58,BG74,BG90,BG106,BG122,BG138)</f>
        <v>5531</v>
      </c>
      <c r="BH154" s="168">
        <f t="shared" si="701"/>
        <v>5630</v>
      </c>
      <c r="BI154" s="168">
        <f t="shared" si="701"/>
        <v>5962</v>
      </c>
      <c r="BJ154" s="167">
        <f t="shared" si="701"/>
        <v>6173</v>
      </c>
      <c r="BK154" s="168">
        <f t="shared" si="701"/>
        <v>6535</v>
      </c>
      <c r="BL154" s="168">
        <f t="shared" si="701"/>
        <v>6447</v>
      </c>
      <c r="BM154" s="168">
        <f t="shared" si="701"/>
        <v>6938</v>
      </c>
      <c r="BN154" s="168">
        <f t="shared" si="701"/>
        <v>7488</v>
      </c>
      <c r="BO154" s="169">
        <f t="shared" si="701"/>
        <v>8086</v>
      </c>
      <c r="BP154" s="169">
        <f t="shared" si="701"/>
        <v>8254</v>
      </c>
      <c r="BQ154" s="168">
        <v>8286</v>
      </c>
      <c r="BR154" s="169">
        <f t="shared" si="627"/>
        <v>8920.5</v>
      </c>
      <c r="BS154" s="169">
        <f t="shared" si="627"/>
        <v>9203</v>
      </c>
      <c r="BT154" s="382">
        <f t="shared" ref="BT154:BU154" si="702">SUM(BT10,BT26,BT42,BT58,BT74,BT90,BT106,BT122,BT138)</f>
        <v>9138</v>
      </c>
      <c r="BU154" s="382">
        <f t="shared" si="702"/>
        <v>8981.5</v>
      </c>
      <c r="BW154" s="517"/>
      <c r="BX154" s="124" t="s">
        <v>53</v>
      </c>
      <c r="BY154" s="169">
        <f t="shared" ref="BY154:CK154" si="703">SUM(BY10,BY26,BY42,BY58,BY74,BY90,BY106,BY122,BY138)</f>
        <v>6062</v>
      </c>
      <c r="BZ154" s="169">
        <f t="shared" si="703"/>
        <v>6204</v>
      </c>
      <c r="CA154" s="169">
        <f t="shared" si="703"/>
        <v>6154</v>
      </c>
      <c r="CB154" s="169">
        <f t="shared" si="703"/>
        <v>6173</v>
      </c>
      <c r="CC154" s="169">
        <f t="shared" si="703"/>
        <v>6544</v>
      </c>
      <c r="CD154" s="169">
        <f t="shared" si="703"/>
        <v>6371</v>
      </c>
      <c r="CE154" s="169">
        <f t="shared" si="703"/>
        <v>6651</v>
      </c>
      <c r="CF154" s="169">
        <f t="shared" si="703"/>
        <v>7100</v>
      </c>
      <c r="CG154" s="169">
        <f t="shared" si="703"/>
        <v>7628</v>
      </c>
      <c r="CH154" s="169">
        <f t="shared" si="703"/>
        <v>7221</v>
      </c>
      <c r="CI154" s="169">
        <f t="shared" si="703"/>
        <v>7180</v>
      </c>
      <c r="CJ154" s="169">
        <f t="shared" ref="CJ154" si="704">SUM(CJ10,CJ26,CJ42,CJ58,CJ74,CJ90,CJ106,CJ122,CJ138)</f>
        <v>7315.5</v>
      </c>
      <c r="CK154" s="169">
        <f t="shared" si="703"/>
        <v>7101.5</v>
      </c>
      <c r="CL154" s="169">
        <f t="shared" ref="CL154:CM154" si="705">SUM(CL10,CL26,CL42,CL58,CL74,CL90,CL106,CL122,CL138)</f>
        <v>6725.5</v>
      </c>
      <c r="CM154" s="169">
        <f t="shared" si="705"/>
        <v>6328.5</v>
      </c>
    </row>
    <row r="155" spans="2:91" ht="18" customHeight="1">
      <c r="B155" s="162" t="s">
        <v>16</v>
      </c>
      <c r="C155" s="173">
        <f t="shared" ref="C155:N155" si="706">AVERAGE(C11,C27,C43,C59,C75,C91,C107,C123,C139)</f>
        <v>17.844621891941514</v>
      </c>
      <c r="D155" s="173">
        <f t="shared" si="706"/>
        <v>17.813527930527929</v>
      </c>
      <c r="E155" s="173">
        <f t="shared" si="706"/>
        <v>17.877946865606649</v>
      </c>
      <c r="F155" s="173">
        <f t="shared" si="706"/>
        <v>18.20000905243862</v>
      </c>
      <c r="G155" s="173">
        <f t="shared" si="706"/>
        <v>18.77005117924935</v>
      </c>
      <c r="H155" s="173">
        <f t="shared" si="706"/>
        <v>17.914148056933549</v>
      </c>
      <c r="I155" s="173">
        <f t="shared" si="706"/>
        <v>18.195333052802319</v>
      </c>
      <c r="J155" s="173">
        <f t="shared" si="706"/>
        <v>18.826784321717</v>
      </c>
      <c r="K155" s="173">
        <f t="shared" si="706"/>
        <v>20.261217463131718</v>
      </c>
      <c r="L155" s="173">
        <f t="shared" si="706"/>
        <v>20.42030867685078</v>
      </c>
      <c r="M155" s="173">
        <f t="shared" si="706"/>
        <v>20.696082703901538</v>
      </c>
      <c r="N155" s="173">
        <f t="shared" si="706"/>
        <v>22.085491972081424</v>
      </c>
      <c r="O155" s="173">
        <f t="shared" ref="O155:P155" si="707">AVERAGE(O11,O27,O43,O59,O75,O91,O107,O123,O139)</f>
        <v>22.964452485494213</v>
      </c>
      <c r="P155" s="173">
        <f t="shared" si="707"/>
        <v>23.379858718251935</v>
      </c>
      <c r="Q155" s="173">
        <f t="shared" ref="Q155" si="708">AVERAGE(Q11,Q27,Q43,Q59,Q75,Q91,Q107,Q123,Q139)</f>
        <v>23.364998037230077</v>
      </c>
      <c r="R155" s="173"/>
      <c r="S155" s="357">
        <f t="shared" si="617"/>
        <v>1.3243142642778798</v>
      </c>
      <c r="T155" s="358">
        <f t="shared" si="618"/>
        <v>3.3322771375027759E-3</v>
      </c>
      <c r="U155" s="362">
        <v>0.02</v>
      </c>
      <c r="W155" s="162" t="s">
        <v>16</v>
      </c>
      <c r="X155" s="173">
        <f t="shared" ref="X155:AD155" si="709">(AO148+AO150)/CQ13*100</f>
        <v>18.314359624956559</v>
      </c>
      <c r="Y155" s="173">
        <f t="shared" si="709"/>
        <v>18.198841136365434</v>
      </c>
      <c r="Z155" s="173">
        <f t="shared" si="709"/>
        <v>18.161362848561264</v>
      </c>
      <c r="AA155" s="173">
        <f t="shared" si="709"/>
        <v>18.30798754612966</v>
      </c>
      <c r="AB155" s="173">
        <f t="shared" si="709"/>
        <v>19.141585804777499</v>
      </c>
      <c r="AC155" s="173">
        <f t="shared" si="709"/>
        <v>18.312760549937416</v>
      </c>
      <c r="AD155" s="173">
        <f t="shared" si="709"/>
        <v>18.716257766389045</v>
      </c>
      <c r="AE155" s="173">
        <v>19.365192139686606</v>
      </c>
      <c r="AF155" s="415">
        <f>(AW148+AW150+$U$11*AW149)/CY13*100</f>
        <v>20.734686079991263</v>
      </c>
      <c r="AG155" s="173">
        <f>(AX148+AX150+$U$11*AX149)/CZ13*100</f>
        <v>21.015034388959052</v>
      </c>
      <c r="AH155" s="173">
        <v>21.225131764747388</v>
      </c>
      <c r="AI155" s="173">
        <f>(AZ148+AZ150+$U$11*AZ149)/DB13*100</f>
        <v>22.482323035959915</v>
      </c>
      <c r="AJ155" s="173">
        <f>(BA148+BA150+$U$11*BA149)/DC13*100</f>
        <v>23.186709538255219</v>
      </c>
      <c r="AK155" s="173">
        <f>(BB148+BB150+$U$11*BB149)/DD13*100</f>
        <v>23.569718819347695</v>
      </c>
      <c r="AL155" s="173">
        <f>(BC148+BC150+$U$11*BC149)/DE13*100</f>
        <v>23.565329756356888</v>
      </c>
      <c r="AN155" s="171" t="s">
        <v>134</v>
      </c>
      <c r="AO155" s="172">
        <f t="shared" ref="AO155:BA155" si="710">AO11+AO27+AO43+AO59+AO75+AO91+AO107+AO123+AO139</f>
        <v>469</v>
      </c>
      <c r="AP155" s="172">
        <f t="shared" si="710"/>
        <v>480</v>
      </c>
      <c r="AQ155" s="172">
        <f t="shared" si="710"/>
        <v>524</v>
      </c>
      <c r="AR155" s="172">
        <f t="shared" si="710"/>
        <v>553</v>
      </c>
      <c r="AS155" s="172">
        <f t="shared" si="710"/>
        <v>635</v>
      </c>
      <c r="AT155" s="172">
        <f t="shared" si="710"/>
        <v>610</v>
      </c>
      <c r="AU155" s="172">
        <f t="shared" si="710"/>
        <v>645</v>
      </c>
      <c r="AV155" s="172">
        <f t="shared" si="710"/>
        <v>702</v>
      </c>
      <c r="AW155" s="172">
        <f t="shared" si="710"/>
        <v>709</v>
      </c>
      <c r="AX155" s="172">
        <f t="shared" si="710"/>
        <v>771</v>
      </c>
      <c r="AY155" s="172">
        <v>780</v>
      </c>
      <c r="AZ155" s="172">
        <f t="shared" ref="AZ155" si="711">AZ11+AZ27+AZ43+AZ59+AZ75+AZ91+AZ107+AZ123+AZ139</f>
        <v>809</v>
      </c>
      <c r="BA155" s="172">
        <f t="shared" si="710"/>
        <v>938</v>
      </c>
      <c r="BB155" s="172">
        <f t="shared" ref="BB155:BC155" si="712">BB11+BB27+BB43+BB59+BB75+BB91+BB107+BB123+BB139</f>
        <v>935</v>
      </c>
      <c r="BC155" s="172">
        <f t="shared" si="712"/>
        <v>875</v>
      </c>
      <c r="BE155" s="502" t="s">
        <v>100</v>
      </c>
      <c r="BF155" s="162" t="s">
        <v>72</v>
      </c>
      <c r="BG155" s="131">
        <f t="shared" ref="BG155:BP155" si="713">SUM(BG11,BG27,BG43,BG59,BG75,BG91,BG107,BG123,BG139)</f>
        <v>1092</v>
      </c>
      <c r="BH155" s="131">
        <f t="shared" si="713"/>
        <v>1220</v>
      </c>
      <c r="BI155" s="131">
        <f t="shared" si="713"/>
        <v>1237</v>
      </c>
      <c r="BJ155" s="131">
        <f t="shared" si="713"/>
        <v>1018</v>
      </c>
      <c r="BK155" s="131">
        <f t="shared" si="713"/>
        <v>1004</v>
      </c>
      <c r="BL155" s="131">
        <f t="shared" si="713"/>
        <v>1165</v>
      </c>
      <c r="BM155" s="131">
        <f t="shared" si="713"/>
        <v>1030</v>
      </c>
      <c r="BN155" s="131">
        <f t="shared" si="713"/>
        <v>1028</v>
      </c>
      <c r="BO155" s="131">
        <f t="shared" si="713"/>
        <v>768</v>
      </c>
      <c r="BP155" s="131">
        <f t="shared" si="713"/>
        <v>661</v>
      </c>
      <c r="BQ155" s="132">
        <v>594</v>
      </c>
      <c r="BR155" s="131">
        <f t="shared" si="627"/>
        <v>548</v>
      </c>
      <c r="BS155" s="131">
        <f t="shared" si="627"/>
        <v>503</v>
      </c>
      <c r="BT155" s="131">
        <f t="shared" ref="BT155:BU155" si="714">SUM(BT11,BT27,BT43,BT59,BT75,BT91,BT107,BT123,BT139)</f>
        <v>491</v>
      </c>
      <c r="BU155" s="131">
        <f t="shared" si="714"/>
        <v>386</v>
      </c>
      <c r="BW155" s="518" t="s">
        <v>52</v>
      </c>
      <c r="BX155" s="162" t="s">
        <v>72</v>
      </c>
      <c r="BY155" s="131">
        <f t="shared" ref="BY155:CK155" si="715">SUM(BY11,BY27,BY43,BY59,BY75,BY91,BY107,BY123,BY139)</f>
        <v>9346</v>
      </c>
      <c r="BZ155" s="132">
        <f t="shared" si="715"/>
        <v>9471</v>
      </c>
      <c r="CA155" s="132">
        <f t="shared" si="715"/>
        <v>9931</v>
      </c>
      <c r="CB155" s="131">
        <f t="shared" si="715"/>
        <v>9972</v>
      </c>
      <c r="CC155" s="132">
        <f t="shared" si="715"/>
        <v>10437</v>
      </c>
      <c r="CD155" s="132">
        <f t="shared" si="715"/>
        <v>10849</v>
      </c>
      <c r="CE155" s="132">
        <f t="shared" si="715"/>
        <v>9650</v>
      </c>
      <c r="CF155" s="131">
        <f t="shared" si="715"/>
        <v>9349</v>
      </c>
      <c r="CG155" s="131">
        <f t="shared" si="715"/>
        <v>8617</v>
      </c>
      <c r="CH155" s="131">
        <f t="shared" si="715"/>
        <v>8683</v>
      </c>
      <c r="CI155" s="131">
        <f t="shared" si="715"/>
        <v>8412</v>
      </c>
      <c r="CJ155" s="131">
        <f t="shared" ref="CJ155" si="716">SUM(CJ11,CJ27,CJ43,CJ59,CJ75,CJ91,CJ107,CJ123,CJ139)</f>
        <v>8103</v>
      </c>
      <c r="CK155" s="131">
        <f t="shared" si="715"/>
        <v>7701</v>
      </c>
      <c r="CL155" s="131">
        <f t="shared" ref="CL155:CM155" si="717">SUM(CL11,CL27,CL43,CL59,CL75,CL91,CL107,CL123,CL139)</f>
        <v>7938</v>
      </c>
      <c r="CM155" s="131">
        <f t="shared" si="717"/>
        <v>7377</v>
      </c>
    </row>
    <row r="156" spans="2:91" ht="18.75" thickBot="1">
      <c r="B156" s="171" t="s">
        <v>17</v>
      </c>
      <c r="C156" s="174">
        <f t="shared" ref="C156:N156" si="718">AVERAGE(C12,C28,C44,C60,C76,C92,C108,C124,C140)</f>
        <v>0.46900784848925298</v>
      </c>
      <c r="D156" s="174">
        <f t="shared" si="718"/>
        <v>0.47942626695227059</v>
      </c>
      <c r="E156" s="174">
        <f t="shared" si="718"/>
        <v>0.46225313658109002</v>
      </c>
      <c r="F156" s="174">
        <f t="shared" si="718"/>
        <v>0.47831026011262279</v>
      </c>
      <c r="G156" s="174">
        <f t="shared" si="718"/>
        <v>0.50293280490293668</v>
      </c>
      <c r="H156" s="174">
        <f t="shared" si="718"/>
        <v>0.48723028704655946</v>
      </c>
      <c r="I156" s="174">
        <f t="shared" si="718"/>
        <v>0.53915614473906981</v>
      </c>
      <c r="J156" s="174">
        <f t="shared" si="718"/>
        <v>0.54611170667860642</v>
      </c>
      <c r="K156" s="174">
        <f t="shared" si="718"/>
        <v>0.54713244080636392</v>
      </c>
      <c r="L156" s="174">
        <f t="shared" si="718"/>
        <v>0.55226223894602688</v>
      </c>
      <c r="M156" s="174">
        <f t="shared" si="718"/>
        <v>0.5460025532999766</v>
      </c>
      <c r="N156" s="174">
        <f t="shared" si="718"/>
        <v>0.54053600166010574</v>
      </c>
      <c r="O156" s="174">
        <f t="shared" ref="O156:P156" si="719">AVERAGE(O12,O28,O44,O60,O76,O92,O108,O124,O140)</f>
        <v>0.53879769334540228</v>
      </c>
      <c r="P156" s="174">
        <f t="shared" si="719"/>
        <v>0.56765678029098399</v>
      </c>
      <c r="Q156" s="174">
        <f t="shared" ref="Q156" si="720">AVERAGE(Q12,Q28,Q44,Q60,Q76,Q92,Q108,Q124,Q140)</f>
        <v>0.58381567563529024</v>
      </c>
      <c r="R156" s="175"/>
      <c r="S156" s="359">
        <f t="shared" si="617"/>
        <v>4.0663254999241651</v>
      </c>
      <c r="T156" s="360">
        <f t="shared" si="618"/>
        <v>1.023180363040976E-2</v>
      </c>
      <c r="U156" s="363">
        <v>0.04</v>
      </c>
      <c r="W156" s="171" t="s">
        <v>17</v>
      </c>
      <c r="X156" s="183">
        <f t="shared" ref="X156:AD156" si="721">AVERAGE(X140,X124,X108,X92,X76,X60,X44,X28,X12)</f>
        <v>0.46900784848925298</v>
      </c>
      <c r="Y156" s="183">
        <f t="shared" si="721"/>
        <v>0.47942626695227059</v>
      </c>
      <c r="Z156" s="183">
        <f t="shared" si="721"/>
        <v>0.46225313658109002</v>
      </c>
      <c r="AA156" s="183">
        <f t="shared" si="721"/>
        <v>0.47831026011262268</v>
      </c>
      <c r="AB156" s="183">
        <f t="shared" si="721"/>
        <v>0.50293280490293668</v>
      </c>
      <c r="AC156" s="183">
        <f t="shared" si="721"/>
        <v>0.48723028704655946</v>
      </c>
      <c r="AD156" s="183">
        <f t="shared" si="721"/>
        <v>0.5391561447390697</v>
      </c>
      <c r="AE156" s="183">
        <v>0.54611170667860631</v>
      </c>
      <c r="AF156" s="417">
        <f t="shared" ref="AF156:AK156" si="722">AVERAGE(AF140,AF124,AF108,AF92,AF76,AF60,AF44,AF28,AF12)</f>
        <v>0.54713244080636392</v>
      </c>
      <c r="AG156" s="183">
        <f t="shared" si="722"/>
        <v>0.55226223894602677</v>
      </c>
      <c r="AH156" s="183">
        <v>0.5460025532999766</v>
      </c>
      <c r="AI156" s="183">
        <f t="shared" si="722"/>
        <v>0.54053600166010574</v>
      </c>
      <c r="AJ156" s="183">
        <f>AVERAGE(AJ140,AJ124,AJ108,AJ92,AJ76,AJ60,AJ44,AJ28,AJ12)</f>
        <v>0.53879769334540228</v>
      </c>
      <c r="AK156" s="183">
        <f t="shared" si="722"/>
        <v>0.5676567802909841</v>
      </c>
      <c r="AL156" s="183">
        <f t="shared" ref="AL156" si="723">AVERAGE(AL140,AL124,AL108,AL92,AL76,AL60,AL44,AL28,AL12)</f>
        <v>0.58381567563529035</v>
      </c>
      <c r="BE156" s="500"/>
      <c r="BF156" s="162" t="s">
        <v>73</v>
      </c>
      <c r="BG156" s="131">
        <f t="shared" ref="BG156:BP156" si="724">SUM(BG12,BG28,BG44,BG60,BG76,BG92,BG108,BG124,BG140)</f>
        <v>1432</v>
      </c>
      <c r="BH156" s="131">
        <f t="shared" si="724"/>
        <v>1555</v>
      </c>
      <c r="BI156" s="131">
        <f t="shared" si="724"/>
        <v>1750</v>
      </c>
      <c r="BJ156" s="131">
        <f t="shared" si="724"/>
        <v>1533</v>
      </c>
      <c r="BK156" s="131">
        <f t="shared" si="724"/>
        <v>1522</v>
      </c>
      <c r="BL156" s="131">
        <f t="shared" si="724"/>
        <v>1773</v>
      </c>
      <c r="BM156" s="131">
        <f t="shared" si="724"/>
        <v>1637</v>
      </c>
      <c r="BN156" s="131">
        <f t="shared" si="724"/>
        <v>1739</v>
      </c>
      <c r="BO156" s="131">
        <f t="shared" si="724"/>
        <v>1562</v>
      </c>
      <c r="BP156" s="131">
        <f t="shared" si="724"/>
        <v>1398</v>
      </c>
      <c r="BQ156" s="132">
        <v>1330</v>
      </c>
      <c r="BR156" s="131">
        <f t="shared" si="627"/>
        <v>1125</v>
      </c>
      <c r="BS156" s="131">
        <f t="shared" si="627"/>
        <v>1163</v>
      </c>
      <c r="BT156" s="131">
        <f t="shared" ref="BT156:BU156" si="725">SUM(BT12,BT28,BT44,BT60,BT76,BT92,BT108,BT124,BT140)</f>
        <v>1053</v>
      </c>
      <c r="BU156" s="131">
        <f t="shared" si="725"/>
        <v>873</v>
      </c>
      <c r="BW156" s="519"/>
      <c r="BX156" s="162" t="s">
        <v>73</v>
      </c>
      <c r="BY156" s="131">
        <f t="shared" ref="BY156:CK156" si="726">SUM(BY12,BY28,BY44,BY60,BY76,BY92,BY108,BY124,BY140)</f>
        <v>7503</v>
      </c>
      <c r="BZ156" s="132">
        <f t="shared" si="726"/>
        <v>7563</v>
      </c>
      <c r="CA156" s="132">
        <f t="shared" si="726"/>
        <v>8338</v>
      </c>
      <c r="CB156" s="131">
        <f t="shared" si="726"/>
        <v>8579</v>
      </c>
      <c r="CC156" s="132">
        <f t="shared" si="726"/>
        <v>9246</v>
      </c>
      <c r="CD156" s="132">
        <f t="shared" si="726"/>
        <v>10012</v>
      </c>
      <c r="CE156" s="132">
        <f t="shared" si="726"/>
        <v>9413</v>
      </c>
      <c r="CF156" s="131">
        <f t="shared" si="726"/>
        <v>9670</v>
      </c>
      <c r="CG156" s="131">
        <f t="shared" si="726"/>
        <v>9440</v>
      </c>
      <c r="CH156" s="131">
        <f t="shared" si="726"/>
        <v>9480</v>
      </c>
      <c r="CI156" s="131">
        <f t="shared" si="726"/>
        <v>9285</v>
      </c>
      <c r="CJ156" s="131">
        <f t="shared" ref="CJ156" si="727">SUM(CJ12,CJ28,CJ44,CJ60,CJ76,CJ92,CJ108,CJ124,CJ140)</f>
        <v>9217</v>
      </c>
      <c r="CK156" s="131">
        <f t="shared" si="726"/>
        <v>8834</v>
      </c>
      <c r="CL156" s="131">
        <f t="shared" ref="CL156:CM156" si="728">SUM(CL12,CL28,CL44,CL60,CL76,CL92,CL108,CL124,CL140)</f>
        <v>8399</v>
      </c>
      <c r="CM156" s="131">
        <f t="shared" si="728"/>
        <v>7817</v>
      </c>
    </row>
    <row r="157" spans="2:91">
      <c r="F157" s="311"/>
      <c r="U157" s="310"/>
      <c r="W157" s="311" t="s">
        <v>168</v>
      </c>
      <c r="AA157" s="311"/>
      <c r="AB157" s="311"/>
      <c r="AC157" s="311"/>
      <c r="AD157" s="311"/>
      <c r="AE157" s="311"/>
      <c r="AF157" s="311"/>
      <c r="AG157" s="311"/>
      <c r="AH157" s="311"/>
      <c r="AI157" s="564">
        <v>0.56971366722424477</v>
      </c>
      <c r="AJ157" s="565">
        <v>0.57100386483004661</v>
      </c>
      <c r="AK157" s="566">
        <v>0.60415716096324457</v>
      </c>
      <c r="AL157" s="566">
        <v>0.61830837798587812</v>
      </c>
      <c r="BE157" s="500"/>
      <c r="BF157" s="162" t="s">
        <v>74</v>
      </c>
      <c r="BG157" s="131">
        <f t="shared" ref="BG157:BP157" si="729">SUM(BG13,BG29,BG45,BG61,BG77,BG93,BG109,BG125,BG141)</f>
        <v>2079</v>
      </c>
      <c r="BH157" s="131">
        <f t="shared" si="729"/>
        <v>2130</v>
      </c>
      <c r="BI157" s="131">
        <f t="shared" si="729"/>
        <v>2325</v>
      </c>
      <c r="BJ157" s="131">
        <f t="shared" si="729"/>
        <v>2486</v>
      </c>
      <c r="BK157" s="131">
        <f t="shared" si="729"/>
        <v>2648</v>
      </c>
      <c r="BL157" s="131">
        <f t="shared" si="729"/>
        <v>2943</v>
      </c>
      <c r="BM157" s="131">
        <f t="shared" si="729"/>
        <v>2877</v>
      </c>
      <c r="BN157" s="131">
        <f t="shared" si="729"/>
        <v>2987</v>
      </c>
      <c r="BO157" s="131">
        <f t="shared" si="729"/>
        <v>3029</v>
      </c>
      <c r="BP157" s="131">
        <f t="shared" si="729"/>
        <v>2933</v>
      </c>
      <c r="BQ157" s="132">
        <v>2743</v>
      </c>
      <c r="BR157" s="131">
        <f t="shared" si="627"/>
        <v>2635</v>
      </c>
      <c r="BS157" s="131">
        <f t="shared" si="627"/>
        <v>2423</v>
      </c>
      <c r="BT157" s="131">
        <f t="shared" ref="BT157:BU157" si="730">SUM(BT13,BT29,BT45,BT61,BT77,BT93,BT109,BT125,BT141)</f>
        <v>2201</v>
      </c>
      <c r="BU157" s="131">
        <f t="shared" si="730"/>
        <v>2116</v>
      </c>
      <c r="BW157" s="519"/>
      <c r="BX157" s="162" t="s">
        <v>74</v>
      </c>
      <c r="BY157" s="131">
        <f t="shared" ref="BY157:CK157" si="731">SUM(BY13,BY29,BY45,BY61,BY77,BY93,BY109,BY125,BY141)</f>
        <v>6769</v>
      </c>
      <c r="BZ157" s="132">
        <f t="shared" si="731"/>
        <v>6820</v>
      </c>
      <c r="CA157" s="132">
        <f t="shared" si="731"/>
        <v>7597</v>
      </c>
      <c r="CB157" s="131">
        <f t="shared" si="731"/>
        <v>8404</v>
      </c>
      <c r="CC157" s="132">
        <f t="shared" si="731"/>
        <v>9004</v>
      </c>
      <c r="CD157" s="132">
        <f t="shared" si="731"/>
        <v>10183</v>
      </c>
      <c r="CE157" s="132">
        <f t="shared" si="731"/>
        <v>9983</v>
      </c>
      <c r="CF157" s="131">
        <f t="shared" si="731"/>
        <v>10622</v>
      </c>
      <c r="CG157" s="131">
        <f t="shared" si="731"/>
        <v>10725</v>
      </c>
      <c r="CH157" s="131">
        <f t="shared" si="731"/>
        <v>11125</v>
      </c>
      <c r="CI157" s="131">
        <f t="shared" si="731"/>
        <v>10839</v>
      </c>
      <c r="CJ157" s="131">
        <f t="shared" ref="CJ157" si="732">SUM(CJ13,CJ29,CJ45,CJ61,CJ77,CJ93,CJ109,CJ125,CJ141)</f>
        <v>11018</v>
      </c>
      <c r="CK157" s="131">
        <f t="shared" si="731"/>
        <v>10870</v>
      </c>
      <c r="CL157" s="131">
        <f t="shared" ref="CL157:CM157" si="733">SUM(CL13,CL29,CL45,CL61,CL77,CL93,CL109,CL125,CL141)</f>
        <v>10253</v>
      </c>
      <c r="CM157" s="131">
        <f t="shared" si="733"/>
        <v>9955</v>
      </c>
    </row>
    <row r="158" spans="2:91">
      <c r="F158" s="311"/>
      <c r="U158" s="310"/>
      <c r="AA158" s="311"/>
      <c r="AB158" s="311"/>
      <c r="AC158" s="311"/>
      <c r="AD158" s="311"/>
      <c r="AE158" s="311"/>
      <c r="AF158" s="311"/>
      <c r="AG158" s="311"/>
      <c r="AH158" s="311"/>
      <c r="AI158" s="311" t="s">
        <v>14</v>
      </c>
      <c r="AJ158" s="162"/>
      <c r="BE158" s="500"/>
      <c r="BF158" s="162" t="s">
        <v>36</v>
      </c>
      <c r="BG158" s="131">
        <f t="shared" ref="BG158:BP158" si="734">SUM(BG14,BG30,BG46,BG62,BG78,BG94,BG110,BG126,BG142)</f>
        <v>93</v>
      </c>
      <c r="BH158" s="131">
        <f t="shared" si="734"/>
        <v>81</v>
      </c>
      <c r="BI158" s="131">
        <f t="shared" si="734"/>
        <v>98</v>
      </c>
      <c r="BJ158" s="131">
        <f t="shared" si="734"/>
        <v>115</v>
      </c>
      <c r="BK158" s="131">
        <f t="shared" si="734"/>
        <v>107</v>
      </c>
      <c r="BL158" s="131">
        <f t="shared" si="734"/>
        <v>105</v>
      </c>
      <c r="BM158" s="131">
        <f t="shared" si="734"/>
        <v>152</v>
      </c>
      <c r="BN158" s="131">
        <f t="shared" si="734"/>
        <v>176</v>
      </c>
      <c r="BO158" s="131">
        <f t="shared" si="734"/>
        <v>208</v>
      </c>
      <c r="BP158" s="131">
        <f t="shared" si="734"/>
        <v>168</v>
      </c>
      <c r="BQ158" s="132">
        <v>204</v>
      </c>
      <c r="BR158" s="131">
        <f t="shared" si="627"/>
        <v>186</v>
      </c>
      <c r="BS158" s="131">
        <f t="shared" si="627"/>
        <v>171</v>
      </c>
      <c r="BT158" s="131">
        <f t="shared" ref="BT158:BU158" si="735">SUM(BT14,BT30,BT46,BT62,BT78,BT94,BT110,BT126,BT142)</f>
        <v>146</v>
      </c>
      <c r="BU158" s="131">
        <f t="shared" si="735"/>
        <v>113</v>
      </c>
      <c r="BW158" s="519"/>
      <c r="BX158" s="162" t="s">
        <v>36</v>
      </c>
      <c r="BY158" s="131">
        <f t="shared" ref="BY158:CK158" si="736">SUM(BY14,BY30,BY46,BY62,BY78,BY94,BY110,BY126,BY142)</f>
        <v>120</v>
      </c>
      <c r="BZ158" s="132">
        <f t="shared" si="736"/>
        <v>102</v>
      </c>
      <c r="CA158" s="132">
        <f t="shared" si="736"/>
        <v>132</v>
      </c>
      <c r="CB158" s="131">
        <f t="shared" si="736"/>
        <v>146</v>
      </c>
      <c r="CC158" s="132">
        <f t="shared" si="736"/>
        <v>129</v>
      </c>
      <c r="CD158" s="132">
        <f t="shared" si="736"/>
        <v>137</v>
      </c>
      <c r="CE158" s="132">
        <f t="shared" si="736"/>
        <v>196</v>
      </c>
      <c r="CF158" s="132">
        <f t="shared" si="736"/>
        <v>234</v>
      </c>
      <c r="CG158" s="131">
        <f t="shared" si="736"/>
        <v>273</v>
      </c>
      <c r="CH158" s="131">
        <f t="shared" si="736"/>
        <v>245</v>
      </c>
      <c r="CI158" s="132">
        <f t="shared" si="736"/>
        <v>291</v>
      </c>
      <c r="CJ158" s="132">
        <f t="shared" ref="CJ158" si="737">SUM(CJ14,CJ30,CJ46,CJ62,CJ78,CJ94,CJ110,CJ126,CJ142)</f>
        <v>309</v>
      </c>
      <c r="CK158" s="132">
        <f t="shared" si="736"/>
        <v>279</v>
      </c>
      <c r="CL158" s="132">
        <f t="shared" ref="CL158:CM158" si="738">SUM(CL14,CL30,CL46,CL62,CL78,CL94,CL110,CL126,CL142)</f>
        <v>283</v>
      </c>
      <c r="CM158" s="132">
        <f t="shared" si="738"/>
        <v>254</v>
      </c>
    </row>
    <row r="159" spans="2:91">
      <c r="C159" s="562"/>
      <c r="D159" s="562"/>
      <c r="E159" s="562"/>
      <c r="F159" s="562"/>
      <c r="G159" s="562"/>
      <c r="H159" s="562"/>
      <c r="I159" s="562"/>
      <c r="J159" s="562"/>
      <c r="K159" s="562"/>
      <c r="L159" s="562"/>
      <c r="M159" s="562"/>
      <c r="N159" s="562"/>
      <c r="O159" s="562"/>
      <c r="P159" s="562"/>
      <c r="Q159" s="562"/>
      <c r="U159" s="310"/>
      <c r="Y159" s="310" t="s">
        <v>14</v>
      </c>
      <c r="AA159" s="311"/>
      <c r="AB159" s="311"/>
      <c r="AC159" s="311"/>
      <c r="AD159" s="311"/>
      <c r="AE159" s="311"/>
      <c r="AF159" s="311"/>
      <c r="AG159" s="311"/>
      <c r="AH159" s="311"/>
      <c r="AI159" s="311"/>
      <c r="AJ159" s="162"/>
      <c r="AK159" s="146"/>
      <c r="AL159" s="146"/>
      <c r="AM159" s="146"/>
      <c r="BE159" s="500"/>
      <c r="BF159" s="129" t="s">
        <v>150</v>
      </c>
      <c r="BG159" s="131">
        <f t="shared" ref="BG159:BP159" si="739">SUM(BG15,BG31,BG47,BG63,BG79,BG95,BG111,BG127,BG143)</f>
        <v>0</v>
      </c>
      <c r="BH159" s="131">
        <f t="shared" si="739"/>
        <v>0</v>
      </c>
      <c r="BI159" s="131">
        <f t="shared" si="739"/>
        <v>0</v>
      </c>
      <c r="BJ159" s="131">
        <f t="shared" si="739"/>
        <v>0</v>
      </c>
      <c r="BK159" s="131">
        <f t="shared" si="739"/>
        <v>0</v>
      </c>
      <c r="BL159" s="131">
        <f t="shared" si="739"/>
        <v>0</v>
      </c>
      <c r="BM159" s="131">
        <f t="shared" si="739"/>
        <v>0</v>
      </c>
      <c r="BN159" s="131">
        <f t="shared" si="739"/>
        <v>0</v>
      </c>
      <c r="BO159" s="131">
        <f t="shared" si="739"/>
        <v>0</v>
      </c>
      <c r="BP159" s="131">
        <f t="shared" si="739"/>
        <v>0</v>
      </c>
      <c r="BQ159" s="132">
        <v>0</v>
      </c>
      <c r="BR159" s="131">
        <f t="shared" si="627"/>
        <v>255</v>
      </c>
      <c r="BS159" s="131">
        <f t="shared" si="627"/>
        <v>234</v>
      </c>
      <c r="BT159" s="131">
        <f t="shared" ref="BT159:BU159" si="740">SUM(BT15,BT31,BT47,BT63,BT79,BT95,BT111,BT127,BT143)</f>
        <v>232</v>
      </c>
      <c r="BU159" s="131">
        <f t="shared" si="740"/>
        <v>172</v>
      </c>
      <c r="BW159" s="519"/>
      <c r="BX159" s="129" t="s">
        <v>150</v>
      </c>
      <c r="BY159" s="131">
        <f t="shared" ref="BY159:CK159" si="741">SUM(BY15,BY31,BY47,BY63,BY79,BY95,BY111,BY127,BY143)</f>
        <v>0</v>
      </c>
      <c r="BZ159" s="132">
        <f t="shared" si="741"/>
        <v>0</v>
      </c>
      <c r="CA159" s="132">
        <f t="shared" si="741"/>
        <v>0</v>
      </c>
      <c r="CB159" s="131">
        <f t="shared" si="741"/>
        <v>0</v>
      </c>
      <c r="CC159" s="132">
        <f t="shared" si="741"/>
        <v>0</v>
      </c>
      <c r="CD159" s="132">
        <f t="shared" si="741"/>
        <v>0</v>
      </c>
      <c r="CE159" s="132">
        <f t="shared" si="741"/>
        <v>0</v>
      </c>
      <c r="CF159" s="132">
        <f t="shared" si="741"/>
        <v>0</v>
      </c>
      <c r="CG159" s="131">
        <f t="shared" si="741"/>
        <v>0</v>
      </c>
      <c r="CH159" s="132">
        <f t="shared" si="741"/>
        <v>0</v>
      </c>
      <c r="CI159" s="131">
        <f t="shared" si="741"/>
        <v>0</v>
      </c>
      <c r="CJ159" s="132">
        <f t="shared" ref="CJ159" si="742">SUM(CJ15,CJ31,CJ47,CJ63,CJ79,CJ95,CJ111,CJ127,CJ143)</f>
        <v>570</v>
      </c>
      <c r="CK159" s="132">
        <f t="shared" si="741"/>
        <v>525</v>
      </c>
      <c r="CL159" s="132">
        <f t="shared" ref="CL159:CM159" si="743">SUM(CL15,CL31,CL47,CL63,CL79,CL95,CL111,CL127,CL143)</f>
        <v>605</v>
      </c>
      <c r="CM159" s="132">
        <f t="shared" si="743"/>
        <v>478</v>
      </c>
    </row>
    <row r="160" spans="2:91">
      <c r="C160" s="562"/>
      <c r="D160" s="562"/>
      <c r="E160" s="562"/>
      <c r="F160" s="562"/>
      <c r="G160" s="562"/>
      <c r="H160" s="562"/>
      <c r="I160" s="562"/>
      <c r="J160" s="562"/>
      <c r="K160" s="562"/>
      <c r="L160" s="562"/>
      <c r="M160" s="562"/>
      <c r="N160" s="562"/>
      <c r="O160" s="562"/>
      <c r="P160" s="562"/>
      <c r="Q160" s="562"/>
      <c r="U160" s="162"/>
      <c r="AA160" s="311" t="s">
        <v>14</v>
      </c>
      <c r="AB160" s="311"/>
      <c r="AC160" s="311"/>
      <c r="AD160" s="311"/>
      <c r="AE160" s="311"/>
      <c r="AF160" s="311" t="s">
        <v>14</v>
      </c>
      <c r="AG160" s="311"/>
      <c r="AH160" s="311"/>
      <c r="AI160" s="311"/>
      <c r="AJ160" s="162"/>
      <c r="BE160" s="500"/>
      <c r="BF160" s="162" t="s">
        <v>71</v>
      </c>
      <c r="BG160" s="131">
        <f t="shared" ref="BG160:BP160" si="744">SUM(BG16,BG32,BG48,BG64,BG80,BG96,BG112,BG128,BG144)</f>
        <v>2726</v>
      </c>
      <c r="BH160" s="131">
        <f t="shared" si="744"/>
        <v>3049</v>
      </c>
      <c r="BI160" s="131">
        <f t="shared" si="744"/>
        <v>3093</v>
      </c>
      <c r="BJ160" s="131">
        <f t="shared" si="744"/>
        <v>3271</v>
      </c>
      <c r="BK160" s="131">
        <f t="shared" si="744"/>
        <v>3636</v>
      </c>
      <c r="BL160" s="131">
        <f t="shared" si="744"/>
        <v>3795</v>
      </c>
      <c r="BM160" s="131">
        <f t="shared" si="744"/>
        <v>4162</v>
      </c>
      <c r="BN160" s="131">
        <f t="shared" si="744"/>
        <v>4640</v>
      </c>
      <c r="BO160" s="131">
        <f t="shared" si="744"/>
        <v>5019</v>
      </c>
      <c r="BP160" s="131">
        <f t="shared" si="744"/>
        <v>4916</v>
      </c>
      <c r="BQ160" s="132">
        <v>4903</v>
      </c>
      <c r="BR160" s="131">
        <f t="shared" si="627"/>
        <v>4909</v>
      </c>
      <c r="BS160" s="131">
        <f t="shared" si="627"/>
        <v>4747</v>
      </c>
      <c r="BT160" s="131">
        <f t="shared" ref="BT160:BU160" si="745">SUM(BT16,BT32,BT48,BT64,BT80,BT96,BT112,BT128,BT144)</f>
        <v>4442</v>
      </c>
      <c r="BU160" s="131">
        <f t="shared" si="745"/>
        <v>4154</v>
      </c>
      <c r="BW160" s="519"/>
      <c r="BX160" s="162" t="s">
        <v>71</v>
      </c>
      <c r="BY160" s="131">
        <f t="shared" ref="BY160:CK160" si="746">SUM(BY16,BY32,BY48,BY64,BY80,BY96,BY112,BY128,BY144)</f>
        <v>4987</v>
      </c>
      <c r="BZ160" s="132">
        <f t="shared" si="746"/>
        <v>5584</v>
      </c>
      <c r="CA160" s="132">
        <f t="shared" si="746"/>
        <v>6058</v>
      </c>
      <c r="CB160" s="131">
        <f t="shared" si="746"/>
        <v>6626</v>
      </c>
      <c r="CC160" s="132">
        <f t="shared" si="746"/>
        <v>7348</v>
      </c>
      <c r="CD160" s="132">
        <f t="shared" si="746"/>
        <v>7739</v>
      </c>
      <c r="CE160" s="132">
        <f t="shared" si="746"/>
        <v>8719</v>
      </c>
      <c r="CF160" s="132">
        <f t="shared" si="746"/>
        <v>9786</v>
      </c>
      <c r="CG160" s="131">
        <f t="shared" si="746"/>
        <v>10639</v>
      </c>
      <c r="CH160" s="131">
        <f t="shared" si="746"/>
        <v>10956</v>
      </c>
      <c r="CI160" s="132">
        <f t="shared" si="746"/>
        <v>11029</v>
      </c>
      <c r="CJ160" s="132">
        <f t="shared" ref="CJ160" si="747">SUM(CJ16,CJ32,CJ48,CJ64,CJ80,CJ96,CJ112,CJ128,CJ144)</f>
        <v>11456</v>
      </c>
      <c r="CK160" s="132">
        <f t="shared" si="746"/>
        <v>11630</v>
      </c>
      <c r="CL160" s="132">
        <f t="shared" ref="CL160:CM160" si="748">SUM(CL16,CL32,CL48,CL64,CL80,CL96,CL112,CL128,CL144)</f>
        <v>11235</v>
      </c>
      <c r="CM160" s="132">
        <f t="shared" si="748"/>
        <v>10866</v>
      </c>
    </row>
    <row r="161" spans="3:91">
      <c r="C161" s="562"/>
      <c r="D161" s="562"/>
      <c r="E161" s="562"/>
      <c r="F161" s="562"/>
      <c r="G161" s="562"/>
      <c r="H161" s="562"/>
      <c r="I161" s="562"/>
      <c r="J161" s="562"/>
      <c r="K161" s="562"/>
      <c r="L161" s="562"/>
      <c r="M161" s="562"/>
      <c r="N161" s="562"/>
      <c r="O161" s="562"/>
      <c r="P161" s="562"/>
      <c r="Q161" s="562"/>
      <c r="U161" s="162"/>
      <c r="AF161" s="310" t="s">
        <v>14</v>
      </c>
      <c r="BE161" s="501"/>
      <c r="BF161" s="178" t="s">
        <v>53</v>
      </c>
      <c r="BG161" s="179">
        <f t="shared" ref="BG161:BP161" si="749">SUM(BG17,BG33,BG49,BG65,BG81,BG97,BG113,BG129,BG145)</f>
        <v>2819</v>
      </c>
      <c r="BH161" s="179">
        <f t="shared" si="749"/>
        <v>3130</v>
      </c>
      <c r="BI161" s="179">
        <f t="shared" si="749"/>
        <v>3191</v>
      </c>
      <c r="BJ161" s="179">
        <f t="shared" si="749"/>
        <v>3386</v>
      </c>
      <c r="BK161" s="180">
        <f t="shared" si="749"/>
        <v>3743</v>
      </c>
      <c r="BL161" s="180">
        <f t="shared" si="749"/>
        <v>3900</v>
      </c>
      <c r="BM161" s="180">
        <f t="shared" si="749"/>
        <v>4314</v>
      </c>
      <c r="BN161" s="180">
        <f t="shared" si="749"/>
        <v>4816</v>
      </c>
      <c r="BO161" s="169">
        <f t="shared" si="749"/>
        <v>5227</v>
      </c>
      <c r="BP161" s="169">
        <f t="shared" si="749"/>
        <v>5084</v>
      </c>
      <c r="BQ161" s="168">
        <v>5107</v>
      </c>
      <c r="BR161" s="169">
        <f t="shared" si="627"/>
        <v>5222.5</v>
      </c>
      <c r="BS161" s="169">
        <f t="shared" si="627"/>
        <v>5035</v>
      </c>
      <c r="BT161" s="382">
        <f t="shared" ref="BT161:BU161" si="750">SUM(BT17,BT33,BT49,BT65,BT81,BT97,BT113,BT129,BT145)</f>
        <v>4704</v>
      </c>
      <c r="BU161" s="382">
        <f t="shared" si="750"/>
        <v>4353</v>
      </c>
      <c r="BW161" s="520"/>
      <c r="BX161" s="124" t="s">
        <v>53</v>
      </c>
      <c r="BY161" s="169">
        <f t="shared" ref="BY161:CK161" si="751">SUM(BY17,BY33,BY49,BY65,BY81,BY97,BY113,BY129,BY145)</f>
        <v>5107</v>
      </c>
      <c r="BZ161" s="169">
        <f t="shared" si="751"/>
        <v>5686</v>
      </c>
      <c r="CA161" s="169">
        <f t="shared" si="751"/>
        <v>6190</v>
      </c>
      <c r="CB161" s="169">
        <f t="shared" si="751"/>
        <v>6772</v>
      </c>
      <c r="CC161" s="169">
        <f t="shared" si="751"/>
        <v>7477</v>
      </c>
      <c r="CD161" s="169">
        <f t="shared" si="751"/>
        <v>7876</v>
      </c>
      <c r="CE161" s="169">
        <f t="shared" si="751"/>
        <v>8915</v>
      </c>
      <c r="CF161" s="169">
        <f t="shared" si="751"/>
        <v>10020</v>
      </c>
      <c r="CG161" s="169">
        <f t="shared" si="751"/>
        <v>10912</v>
      </c>
      <c r="CH161" s="169">
        <f t="shared" si="751"/>
        <v>11201</v>
      </c>
      <c r="CI161" s="169">
        <f t="shared" si="751"/>
        <v>11320</v>
      </c>
      <c r="CJ161" s="169">
        <f t="shared" ref="CJ161" si="752">SUM(CJ17,CJ33,CJ49,CJ65,CJ81,CJ97,CJ113,CJ129,CJ145)</f>
        <v>12050</v>
      </c>
      <c r="CK161" s="169">
        <f t="shared" si="751"/>
        <v>12171.5</v>
      </c>
      <c r="CL161" s="169">
        <f t="shared" ref="CL161:CM161" si="753">SUM(CL17,CL33,CL49,CL65,CL81,CL97,CL113,CL129,CL145)</f>
        <v>11820.5</v>
      </c>
      <c r="CM161" s="169">
        <f t="shared" si="753"/>
        <v>11359</v>
      </c>
    </row>
    <row r="162" spans="3:91">
      <c r="I162" s="562"/>
      <c r="J162" s="562"/>
      <c r="K162" s="562"/>
      <c r="L162" s="562"/>
      <c r="BF162" s="313"/>
      <c r="BG162" s="313"/>
      <c r="BH162" s="313"/>
      <c r="BI162" s="313"/>
      <c r="BJ162" s="313"/>
      <c r="BK162" s="313"/>
      <c r="BL162" s="313"/>
      <c r="BM162" s="313"/>
      <c r="BN162" s="313"/>
      <c r="BO162" s="313"/>
      <c r="BP162" s="313"/>
    </row>
    <row r="163" spans="3:91">
      <c r="I163" s="562"/>
      <c r="J163" s="562"/>
      <c r="K163" s="562"/>
      <c r="L163" s="562"/>
      <c r="BF163" s="162"/>
      <c r="BG163" s="131"/>
      <c r="BH163" s="131"/>
      <c r="BI163" s="131"/>
      <c r="BJ163" s="131"/>
      <c r="BK163" s="131"/>
      <c r="BL163" s="131"/>
      <c r="BM163" s="131"/>
      <c r="BN163" s="131"/>
      <c r="BO163" s="131"/>
      <c r="BP163" s="131"/>
    </row>
    <row r="164" spans="3:91">
      <c r="I164" s="562"/>
      <c r="J164" s="562"/>
      <c r="K164" s="562"/>
      <c r="L164" s="562"/>
      <c r="BF164" s="162"/>
      <c r="BG164" s="131"/>
      <c r="BH164" s="131"/>
      <c r="BI164" s="131"/>
      <c r="BJ164" s="131"/>
      <c r="BK164" s="131"/>
      <c r="BL164" s="131"/>
      <c r="BM164" s="131"/>
      <c r="BN164" s="131"/>
      <c r="BO164" s="131"/>
      <c r="BP164" s="131"/>
    </row>
    <row r="165" spans="3:91">
      <c r="I165" s="562"/>
      <c r="J165" s="562"/>
      <c r="K165" s="562"/>
      <c r="L165" s="562"/>
      <c r="BF165" s="162"/>
      <c r="BG165" s="131"/>
      <c r="BH165" s="131"/>
      <c r="BI165" s="131"/>
      <c r="BJ165" s="131"/>
      <c r="BK165" s="131"/>
      <c r="BL165" s="131"/>
      <c r="BM165" s="131"/>
      <c r="BN165" s="131"/>
      <c r="BO165" s="131"/>
      <c r="BP165" s="131"/>
    </row>
    <row r="166" spans="3:91">
      <c r="I166" s="562"/>
      <c r="J166" s="562"/>
      <c r="K166" s="562"/>
      <c r="L166" s="562"/>
      <c r="BF166" s="162"/>
      <c r="BG166" s="131"/>
      <c r="BH166" s="131"/>
      <c r="BI166" s="131"/>
      <c r="BJ166" s="131"/>
      <c r="BK166" s="131"/>
      <c r="BL166" s="131"/>
      <c r="BM166" s="131"/>
      <c r="BN166" s="131"/>
      <c r="BO166" s="131"/>
      <c r="BP166" s="131"/>
    </row>
    <row r="167" spans="3:91">
      <c r="I167" s="562"/>
      <c r="J167" s="562"/>
      <c r="K167" s="562"/>
      <c r="L167" s="562"/>
      <c r="W167" s="542"/>
      <c r="X167" s="262"/>
      <c r="Y167" s="262"/>
      <c r="Z167" s="262"/>
      <c r="AA167" s="262"/>
      <c r="AB167" s="262"/>
      <c r="AC167" s="262"/>
      <c r="AD167" s="262"/>
      <c r="AE167" s="262"/>
      <c r="AF167" s="262"/>
      <c r="AG167" s="262"/>
      <c r="AH167" s="262"/>
      <c r="AI167" s="262"/>
      <c r="AK167" s="542"/>
      <c r="AL167" s="262"/>
      <c r="BF167" s="162"/>
      <c r="BG167" s="131"/>
      <c r="BH167" s="131"/>
      <c r="BI167" s="131"/>
      <c r="BJ167" s="131"/>
      <c r="BK167" s="131"/>
      <c r="BL167" s="131"/>
      <c r="BM167" s="131"/>
      <c r="BN167" s="131"/>
      <c r="BO167" s="131"/>
      <c r="BP167" s="131"/>
    </row>
    <row r="168" spans="3:91">
      <c r="I168" s="562"/>
      <c r="J168" s="562"/>
      <c r="K168" s="562"/>
      <c r="L168" s="562"/>
      <c r="W168" s="567" t="s">
        <v>129</v>
      </c>
      <c r="X168" s="568"/>
      <c r="Y168" s="568"/>
      <c r="Z168" s="568"/>
      <c r="AA168" s="568"/>
      <c r="AB168" s="568"/>
      <c r="AC168" s="568"/>
      <c r="AD168" s="568"/>
      <c r="AE168" s="568"/>
      <c r="AF168" s="568"/>
      <c r="AG168" s="568"/>
      <c r="AH168" s="568"/>
      <c r="AI168" s="568"/>
      <c r="AJ168" s="568"/>
      <c r="AK168" s="569"/>
      <c r="AL168" s="127"/>
      <c r="BF168" s="162"/>
      <c r="BG168" s="131"/>
      <c r="BH168" s="131"/>
      <c r="BI168" s="131"/>
      <c r="BJ168" s="131"/>
      <c r="BK168" s="131"/>
      <c r="BL168" s="131"/>
      <c r="BM168" s="131"/>
      <c r="BN168" s="131"/>
      <c r="BO168" s="131"/>
      <c r="BP168" s="131"/>
    </row>
    <row r="169" spans="3:91">
      <c r="I169" s="562"/>
      <c r="J169" s="562"/>
      <c r="K169" s="562"/>
      <c r="L169" s="562"/>
      <c r="W169" s="506" t="s">
        <v>135</v>
      </c>
      <c r="X169" s="507"/>
      <c r="Y169" s="507"/>
      <c r="Z169" s="507"/>
      <c r="AA169" s="507"/>
      <c r="AB169" s="507"/>
      <c r="AC169" s="507"/>
      <c r="AD169" s="507"/>
      <c r="AE169" s="507"/>
      <c r="AF169" s="507"/>
      <c r="AG169" s="507"/>
      <c r="AH169" s="507"/>
      <c r="AI169" s="507"/>
      <c r="AJ169" s="507"/>
      <c r="AK169" s="521"/>
      <c r="AL169" s="462"/>
      <c r="BF169" s="162"/>
      <c r="BG169" s="131"/>
      <c r="BH169" s="131"/>
      <c r="BI169" s="131"/>
      <c r="BJ169" s="131"/>
      <c r="BK169" s="131"/>
      <c r="BL169" s="131"/>
      <c r="BM169" s="131"/>
      <c r="BN169" s="131"/>
      <c r="BO169" s="131"/>
      <c r="BP169" s="131"/>
    </row>
    <row r="170" spans="3:91">
      <c r="I170" s="562"/>
      <c r="J170" s="562"/>
      <c r="K170" s="562"/>
      <c r="L170" s="562"/>
      <c r="W170" s="166"/>
      <c r="X170" s="124" t="s">
        <v>124</v>
      </c>
      <c r="Y170" s="124" t="s">
        <v>123</v>
      </c>
      <c r="Z170" s="124" t="s">
        <v>122</v>
      </c>
      <c r="AA170" s="124" t="s">
        <v>49</v>
      </c>
      <c r="AB170" s="124" t="s">
        <v>48</v>
      </c>
      <c r="AC170" s="124" t="s">
        <v>47</v>
      </c>
      <c r="AD170" s="124" t="s">
        <v>46</v>
      </c>
      <c r="AE170" s="124" t="s">
        <v>45</v>
      </c>
      <c r="AF170" s="124" t="s">
        <v>44</v>
      </c>
      <c r="AG170" s="124" t="s">
        <v>43</v>
      </c>
      <c r="AH170" s="124" t="s">
        <v>96</v>
      </c>
      <c r="AI170" s="124" t="s">
        <v>69</v>
      </c>
      <c r="AJ170" s="124" t="str">
        <f>AJ3</f>
        <v>2016-17</v>
      </c>
      <c r="AK170" s="398" t="str">
        <f>AK3</f>
        <v>2017-18</v>
      </c>
      <c r="AL170" s="126"/>
    </row>
    <row r="171" spans="3:91">
      <c r="W171" s="185" t="s">
        <v>72</v>
      </c>
      <c r="X171" s="186">
        <f t="shared" ref="X171:AK173" si="754">(X148-BG148-BG155)/X148</f>
        <v>0.47497856836690955</v>
      </c>
      <c r="Y171" s="186">
        <f t="shared" si="754"/>
        <v>0.49719495091164095</v>
      </c>
      <c r="Z171" s="186">
        <f t="shared" si="754"/>
        <v>0.49250411064899896</v>
      </c>
      <c r="AA171" s="186">
        <f t="shared" si="754"/>
        <v>0.4731734579819124</v>
      </c>
      <c r="AB171" s="186">
        <f t="shared" si="754"/>
        <v>0.46604527296937415</v>
      </c>
      <c r="AC171" s="186">
        <f t="shared" si="754"/>
        <v>0.44659522986519185</v>
      </c>
      <c r="AD171" s="186">
        <f t="shared" si="754"/>
        <v>0.45916030534351143</v>
      </c>
      <c r="AE171" s="186">
        <f t="shared" si="754"/>
        <v>0.46186774811310127</v>
      </c>
      <c r="AF171" s="186">
        <f t="shared" si="754"/>
        <v>0.49244712990936557</v>
      </c>
      <c r="AG171" s="186">
        <f t="shared" si="754"/>
        <v>0.48666437728937728</v>
      </c>
      <c r="AH171" s="186">
        <f t="shared" si="754"/>
        <v>0.52020257624132993</v>
      </c>
      <c r="AI171" s="186">
        <f t="shared" si="754"/>
        <v>0.52871042123615097</v>
      </c>
      <c r="AJ171" s="186">
        <f t="shared" si="754"/>
        <v>0.54172429691101887</v>
      </c>
      <c r="AK171" s="570">
        <f t="shared" si="754"/>
        <v>0.55476954889263752</v>
      </c>
      <c r="AL171" s="188"/>
    </row>
    <row r="172" spans="3:91">
      <c r="W172" s="187" t="s">
        <v>73</v>
      </c>
      <c r="X172" s="188">
        <f t="shared" si="754"/>
        <v>0.50480507706255662</v>
      </c>
      <c r="Y172" s="188">
        <f t="shared" si="754"/>
        <v>0.50918511540273204</v>
      </c>
      <c r="Z172" s="188">
        <f t="shared" si="754"/>
        <v>0.50236683171010388</v>
      </c>
      <c r="AA172" s="188">
        <f t="shared" si="754"/>
        <v>0.4924351187189398</v>
      </c>
      <c r="AB172" s="188">
        <f t="shared" si="754"/>
        <v>0.47581978139162889</v>
      </c>
      <c r="AC172" s="188">
        <f t="shared" si="754"/>
        <v>0.45922003869259748</v>
      </c>
      <c r="AD172" s="188">
        <f t="shared" si="754"/>
        <v>0.45204720483129257</v>
      </c>
      <c r="AE172" s="188">
        <f t="shared" si="754"/>
        <v>0.44383878427485962</v>
      </c>
      <c r="AF172" s="188">
        <f t="shared" si="754"/>
        <v>0.45550403003201945</v>
      </c>
      <c r="AG172" s="188">
        <f t="shared" si="754"/>
        <v>0.45603971318257031</v>
      </c>
      <c r="AH172" s="188">
        <f t="shared" si="754"/>
        <v>0.4709593212964977</v>
      </c>
      <c r="AI172" s="188">
        <f t="shared" si="754"/>
        <v>0.48510048510048509</v>
      </c>
      <c r="AJ172" s="188">
        <f t="shared" si="754"/>
        <v>0.50131699188302958</v>
      </c>
      <c r="AK172" s="571">
        <f t="shared" si="754"/>
        <v>0.52832618025751077</v>
      </c>
      <c r="AL172" s="188"/>
    </row>
    <row r="173" spans="3:91">
      <c r="W173" s="187" t="s">
        <v>74</v>
      </c>
      <c r="X173" s="188">
        <f t="shared" si="754"/>
        <v>0.51468539938230484</v>
      </c>
      <c r="Y173" s="188">
        <f t="shared" si="754"/>
        <v>0.50625269512721005</v>
      </c>
      <c r="Z173" s="188">
        <f t="shared" si="754"/>
        <v>0.49007971140978646</v>
      </c>
      <c r="AA173" s="188">
        <f t="shared" si="754"/>
        <v>0.48566947869348909</v>
      </c>
      <c r="AB173" s="188">
        <f t="shared" si="754"/>
        <v>0.46881765855204099</v>
      </c>
      <c r="AC173" s="188">
        <f t="shared" si="754"/>
        <v>0.44201269175036229</v>
      </c>
      <c r="AD173" s="188">
        <f t="shared" si="754"/>
        <v>0.43403659737701517</v>
      </c>
      <c r="AE173" s="188">
        <f t="shared" si="754"/>
        <v>0.41819556451612905</v>
      </c>
      <c r="AF173" s="188">
        <f t="shared" si="754"/>
        <v>0.41571673559971756</v>
      </c>
      <c r="AG173" s="188">
        <f t="shared" si="754"/>
        <v>0.40738519962024683</v>
      </c>
      <c r="AH173" s="188">
        <f t="shared" si="754"/>
        <v>0.42444510503369004</v>
      </c>
      <c r="AI173" s="188">
        <f t="shared" si="754"/>
        <v>0.42720194647201948</v>
      </c>
      <c r="AJ173" s="188">
        <f t="shared" si="754"/>
        <v>0.44811253729929429</v>
      </c>
      <c r="AK173" s="571">
        <f t="shared" si="754"/>
        <v>0.4713904253290101</v>
      </c>
      <c r="AL173" s="188"/>
    </row>
    <row r="174" spans="3:91">
      <c r="W174" s="187" t="s">
        <v>36</v>
      </c>
      <c r="X174" s="412">
        <f t="shared" ref="X174:AK174" si="755">(AO148-BG151-BG158)/AO148</f>
        <v>0.11654135338345864</v>
      </c>
      <c r="Y174" s="412">
        <f t="shared" si="755"/>
        <v>5.2173913043478258E-2</v>
      </c>
      <c r="Z174" s="412">
        <f t="shared" si="755"/>
        <v>8.5714285714285715E-2</v>
      </c>
      <c r="AA174" s="412">
        <f t="shared" si="755"/>
        <v>7.7519379844961239E-2</v>
      </c>
      <c r="AB174" s="412">
        <f t="shared" si="755"/>
        <v>0.11851851851851852</v>
      </c>
      <c r="AC174" s="412">
        <f t="shared" si="755"/>
        <v>9.6774193548387094E-2</v>
      </c>
      <c r="AD174" s="412">
        <f t="shared" si="755"/>
        <v>7.3529411764705885E-2</v>
      </c>
      <c r="AE174" s="412">
        <f t="shared" si="755"/>
        <v>7.3684210526315783E-2</v>
      </c>
      <c r="AF174" s="412">
        <f t="shared" si="755"/>
        <v>8.6363636363636365E-2</v>
      </c>
      <c r="AG174" s="412">
        <f t="shared" si="755"/>
        <v>7.7777777777777779E-2</v>
      </c>
      <c r="AH174" s="412">
        <f t="shared" si="755"/>
        <v>9.9033816425120769E-2</v>
      </c>
      <c r="AI174" s="412">
        <f t="shared" si="755"/>
        <v>0.11031175059952038</v>
      </c>
      <c r="AJ174" s="412">
        <f t="shared" si="755"/>
        <v>0.1744186046511628</v>
      </c>
      <c r="AK174" s="572">
        <f t="shared" si="755"/>
        <v>0.21923937360178972</v>
      </c>
      <c r="AL174" s="412"/>
    </row>
    <row r="175" spans="3:91">
      <c r="W175" s="187" t="s">
        <v>71</v>
      </c>
      <c r="X175" s="412">
        <f t="shared" ref="X175:AK175" si="756">(AO150-BG153-BG160)/AO150</f>
        <v>0.50424583053332517</v>
      </c>
      <c r="Y175" s="412">
        <f t="shared" si="756"/>
        <v>0.48245986064828839</v>
      </c>
      <c r="Z175" s="412">
        <f t="shared" si="756"/>
        <v>0.4668617148316217</v>
      </c>
      <c r="AA175" s="412">
        <f t="shared" si="756"/>
        <v>0.45729257641921395</v>
      </c>
      <c r="AB175" s="412">
        <f t="shared" si="756"/>
        <v>0.45061559507523941</v>
      </c>
      <c r="AC175" s="412">
        <f t="shared" si="756"/>
        <v>0.4417360613246567</v>
      </c>
      <c r="AD175" s="412">
        <f t="shared" si="756"/>
        <v>0.42666177395680438</v>
      </c>
      <c r="AE175" s="412">
        <f t="shared" si="756"/>
        <v>0.39990962494351556</v>
      </c>
      <c r="AF175" s="412">
        <f t="shared" si="756"/>
        <v>0.38026208419334712</v>
      </c>
      <c r="AG175" s="412">
        <f t="shared" si="756"/>
        <v>0.37588176016123614</v>
      </c>
      <c r="AH175" s="412">
        <f t="shared" si="756"/>
        <v>0.37538978172223553</v>
      </c>
      <c r="AI175" s="412">
        <f t="shared" si="756"/>
        <v>0.37506958619409908</v>
      </c>
      <c r="AJ175" s="412">
        <f t="shared" si="756"/>
        <v>0.38678267141504757</v>
      </c>
      <c r="AK175" s="572">
        <f t="shared" si="756"/>
        <v>0.41053290974987694</v>
      </c>
      <c r="AL175" s="412"/>
    </row>
    <row r="176" spans="3:91">
      <c r="W176" s="178" t="s">
        <v>53</v>
      </c>
      <c r="X176" s="189">
        <f t="shared" ref="X176:AK176" si="757">(X151-BG154-BG161)/X151</f>
        <v>0.49804628794709949</v>
      </c>
      <c r="Y176" s="189">
        <f t="shared" si="757"/>
        <v>0.47654616074096207</v>
      </c>
      <c r="Z176" s="189">
        <f t="shared" si="757"/>
        <v>0.46136644500676749</v>
      </c>
      <c r="AA176" s="189">
        <f t="shared" si="757"/>
        <v>0.45167211610164631</v>
      </c>
      <c r="AB176" s="189">
        <f t="shared" si="757"/>
        <v>0.44578053383661365</v>
      </c>
      <c r="AC176" s="189">
        <f t="shared" si="757"/>
        <v>0.43708176921821446</v>
      </c>
      <c r="AD176" s="189">
        <f t="shared" si="757"/>
        <v>0.42047795632468066</v>
      </c>
      <c r="AE176" s="189">
        <f t="shared" si="757"/>
        <v>0.39380203971030203</v>
      </c>
      <c r="AF176" s="189">
        <f t="shared" si="757"/>
        <v>0.37418323696704742</v>
      </c>
      <c r="AG176" s="189">
        <f t="shared" si="757"/>
        <v>0.37081937827256001</v>
      </c>
      <c r="AH176" s="189">
        <f t="shared" si="757"/>
        <v>0.37000799661319911</v>
      </c>
      <c r="AI176" s="189">
        <f t="shared" si="757"/>
        <v>0.36745829419920389</v>
      </c>
      <c r="AJ176" s="189">
        <f t="shared" si="757"/>
        <v>0.37989155288430132</v>
      </c>
      <c r="AK176" s="573">
        <f t="shared" si="757"/>
        <v>0.40409410853046901</v>
      </c>
      <c r="AL176" s="189"/>
    </row>
    <row r="177" spans="23:38">
      <c r="W177" s="178"/>
      <c r="X177" s="179"/>
      <c r="Y177" s="180"/>
      <c r="Z177" s="180"/>
      <c r="AA177" s="179"/>
      <c r="AB177" s="180"/>
      <c r="AC177" s="180"/>
      <c r="AD177" s="180"/>
      <c r="AE177" s="180"/>
      <c r="AF177" s="179"/>
      <c r="AG177" s="190"/>
      <c r="AH177" s="180"/>
      <c r="AI177" s="180"/>
      <c r="AJ177" s="180"/>
      <c r="AK177" s="191"/>
      <c r="AL177" s="180"/>
    </row>
    <row r="178" spans="23:38">
      <c r="W178" s="506" t="s">
        <v>144</v>
      </c>
      <c r="X178" s="507"/>
      <c r="Y178" s="507"/>
      <c r="Z178" s="507"/>
      <c r="AA178" s="507"/>
      <c r="AB178" s="507"/>
      <c r="AC178" s="507"/>
      <c r="AD178" s="507"/>
      <c r="AE178" s="507"/>
      <c r="AF178" s="507"/>
      <c r="AG178" s="507"/>
      <c r="AH178" s="507"/>
      <c r="AI178" s="507"/>
      <c r="AJ178" s="507"/>
      <c r="AK178" s="521"/>
      <c r="AL178" s="262"/>
    </row>
    <row r="179" spans="23:38">
      <c r="W179" s="166"/>
      <c r="X179" s="124" t="s">
        <v>124</v>
      </c>
      <c r="Y179" s="124" t="s">
        <v>123</v>
      </c>
      <c r="Z179" s="124" t="s">
        <v>122</v>
      </c>
      <c r="AA179" s="124" t="s">
        <v>49</v>
      </c>
      <c r="AB179" s="124" t="s">
        <v>48</v>
      </c>
      <c r="AC179" s="124" t="s">
        <v>47</v>
      </c>
      <c r="AD179" s="124" t="s">
        <v>46</v>
      </c>
      <c r="AE179" s="124" t="s">
        <v>45</v>
      </c>
      <c r="AF179" s="124" t="s">
        <v>44</v>
      </c>
      <c r="AG179" s="124" t="s">
        <v>43</v>
      </c>
      <c r="AH179" s="124" t="s">
        <v>96</v>
      </c>
      <c r="AI179" s="124" t="s">
        <v>69</v>
      </c>
      <c r="AJ179" s="124" t="str">
        <f>$AJ$3</f>
        <v>2016-17</v>
      </c>
      <c r="AK179" s="398" t="str">
        <f>AK170</f>
        <v>2017-18</v>
      </c>
      <c r="AL179" s="126"/>
    </row>
    <row r="180" spans="23:38">
      <c r="W180" s="187" t="s">
        <v>72</v>
      </c>
      <c r="X180" s="188">
        <f t="shared" ref="X180:AK182" si="758">BG148/X148</f>
        <v>0.46651307329618519</v>
      </c>
      <c r="Y180" s="188">
        <f t="shared" si="758"/>
        <v>0.44169505109196555</v>
      </c>
      <c r="Z180" s="188">
        <f t="shared" si="758"/>
        <v>0.44767385627236678</v>
      </c>
      <c r="AA180" s="188">
        <f t="shared" si="758"/>
        <v>0.47510415608169904</v>
      </c>
      <c r="AB180" s="188">
        <f t="shared" si="758"/>
        <v>0.48444049908763626</v>
      </c>
      <c r="AC180" s="188">
        <f t="shared" si="758"/>
        <v>0.49587674682731719</v>
      </c>
      <c r="AD180" s="188">
        <f t="shared" si="758"/>
        <v>0.48467829880043622</v>
      </c>
      <c r="AE180" s="188">
        <f t="shared" si="758"/>
        <v>0.48022980736735382</v>
      </c>
      <c r="AF180" s="188">
        <f t="shared" si="758"/>
        <v>0.46377472496152311</v>
      </c>
      <c r="AG180" s="188">
        <f t="shared" si="758"/>
        <v>0.47550366300366298</v>
      </c>
      <c r="AH180" s="188">
        <f t="shared" si="758"/>
        <v>0.44709897610921501</v>
      </c>
      <c r="AI180" s="188">
        <f t="shared" si="758"/>
        <v>0.44047016478263312</v>
      </c>
      <c r="AJ180" s="188">
        <f t="shared" si="758"/>
        <v>0.42928769017980634</v>
      </c>
      <c r="AK180" s="571">
        <f t="shared" si="758"/>
        <v>0.41851227077324915</v>
      </c>
      <c r="AL180" s="188"/>
    </row>
    <row r="181" spans="23:38">
      <c r="W181" s="187" t="s">
        <v>73</v>
      </c>
      <c r="X181" s="188">
        <f t="shared" si="758"/>
        <v>0.40864309459051074</v>
      </c>
      <c r="Y181" s="188">
        <f t="shared" si="758"/>
        <v>0.39925812529439475</v>
      </c>
      <c r="Z181" s="188">
        <f t="shared" si="758"/>
        <v>0.40241580064203708</v>
      </c>
      <c r="AA181" s="188">
        <f t="shared" si="758"/>
        <v>0.42291551628934293</v>
      </c>
      <c r="AB181" s="188">
        <f t="shared" si="758"/>
        <v>0.44302852572647294</v>
      </c>
      <c r="AC181" s="188">
        <f t="shared" si="758"/>
        <v>0.45051420425618571</v>
      </c>
      <c r="AD181" s="188">
        <f t="shared" si="758"/>
        <v>0.45725524959831571</v>
      </c>
      <c r="AE181" s="188">
        <f t="shared" si="758"/>
        <v>0.46041184891531772</v>
      </c>
      <c r="AF181" s="188">
        <f t="shared" si="758"/>
        <v>0.45826432593574029</v>
      </c>
      <c r="AG181" s="188">
        <f t="shared" si="758"/>
        <v>0.46685052399338112</v>
      </c>
      <c r="AH181" s="188">
        <f t="shared" si="758"/>
        <v>0.45671089841200785</v>
      </c>
      <c r="AI181" s="188">
        <f t="shared" si="758"/>
        <v>0.45492830108214721</v>
      </c>
      <c r="AJ181" s="188">
        <f t="shared" si="758"/>
        <v>0.43616620975111542</v>
      </c>
      <c r="AK181" s="571">
        <f t="shared" si="758"/>
        <v>0.4151824034334764</v>
      </c>
      <c r="AL181" s="188"/>
    </row>
    <row r="182" spans="23:38">
      <c r="W182" s="187" t="s">
        <v>74</v>
      </c>
      <c r="X182" s="188">
        <f t="shared" si="758"/>
        <v>0.35941379519166716</v>
      </c>
      <c r="Y182" s="188">
        <f t="shared" si="758"/>
        <v>0.36253311156286577</v>
      </c>
      <c r="Z182" s="188">
        <f t="shared" si="758"/>
        <v>0.37464362599639262</v>
      </c>
      <c r="AA182" s="188">
        <f t="shared" si="758"/>
        <v>0.37989400821977071</v>
      </c>
      <c r="AB182" s="188">
        <f t="shared" si="758"/>
        <v>0.39135026667370754</v>
      </c>
      <c r="AC182" s="188">
        <f t="shared" si="758"/>
        <v>0.41093289361914753</v>
      </c>
      <c r="AD182" s="188">
        <f t="shared" si="758"/>
        <v>0.41682649940386707</v>
      </c>
      <c r="AE182" s="188">
        <f t="shared" si="758"/>
        <v>0.43125000000000002</v>
      </c>
      <c r="AF182" s="188">
        <f t="shared" si="758"/>
        <v>0.43150408554423486</v>
      </c>
      <c r="AG182" s="188">
        <f t="shared" si="758"/>
        <v>0.44606006096037576</v>
      </c>
      <c r="AH182" s="188">
        <f t="shared" si="758"/>
        <v>0.43965517241379309</v>
      </c>
      <c r="AI182" s="188">
        <f t="shared" si="758"/>
        <v>0.44457420924574209</v>
      </c>
      <c r="AJ182" s="188">
        <f t="shared" si="758"/>
        <v>0.43712404679581301</v>
      </c>
      <c r="AK182" s="571">
        <f t="shared" si="758"/>
        <v>0.42366011825290861</v>
      </c>
      <c r="AL182" s="188"/>
    </row>
    <row r="183" spans="23:38">
      <c r="W183" s="187" t="s">
        <v>36</v>
      </c>
      <c r="X183" s="188">
        <f t="shared" ref="X183:AK183" si="759">BG151/AO148</f>
        <v>0.53383458646616544</v>
      </c>
      <c r="Y183" s="188">
        <f t="shared" si="759"/>
        <v>0.59565217391304348</v>
      </c>
      <c r="Z183" s="188">
        <f t="shared" si="759"/>
        <v>0.51428571428571423</v>
      </c>
      <c r="AA183" s="188">
        <f t="shared" si="759"/>
        <v>0.47674418604651164</v>
      </c>
      <c r="AB183" s="188">
        <f t="shared" si="759"/>
        <v>0.48518518518518516</v>
      </c>
      <c r="AC183" s="188">
        <f t="shared" si="759"/>
        <v>0.47983870967741937</v>
      </c>
      <c r="AD183" s="188">
        <f t="shared" si="759"/>
        <v>0.47941176470588237</v>
      </c>
      <c r="AE183" s="188">
        <f t="shared" si="759"/>
        <v>0.4631578947368421</v>
      </c>
      <c r="AF183" s="188">
        <f t="shared" si="759"/>
        <v>0.44090909090909092</v>
      </c>
      <c r="AG183" s="188">
        <f t="shared" si="759"/>
        <v>0.45555555555555555</v>
      </c>
      <c r="AH183" s="188">
        <f t="shared" si="759"/>
        <v>0.40821256038647341</v>
      </c>
      <c r="AI183" s="188">
        <f t="shared" si="759"/>
        <v>0.44364508393285373</v>
      </c>
      <c r="AJ183" s="188">
        <f t="shared" si="759"/>
        <v>0.42790697674418604</v>
      </c>
      <c r="AK183" s="571">
        <f t="shared" si="759"/>
        <v>0.45413870246085009</v>
      </c>
      <c r="AL183" s="188"/>
    </row>
    <row r="184" spans="23:38">
      <c r="W184" s="187" t="s">
        <v>71</v>
      </c>
      <c r="X184" s="188">
        <f t="shared" ref="X184:AK184" si="760">BG153/AO150</f>
        <v>0.32921986682143073</v>
      </c>
      <c r="Y184" s="188">
        <f t="shared" si="760"/>
        <v>0.33280823992729475</v>
      </c>
      <c r="Z184" s="188">
        <f t="shared" si="760"/>
        <v>0.34845951755433485</v>
      </c>
      <c r="AA184" s="188">
        <f t="shared" si="760"/>
        <v>0.3522561863173217</v>
      </c>
      <c r="AB184" s="188">
        <f t="shared" si="760"/>
        <v>0.35042407660738711</v>
      </c>
      <c r="AC184" s="188">
        <f t="shared" si="760"/>
        <v>0.34897700325373626</v>
      </c>
      <c r="AD184" s="188">
        <f t="shared" si="760"/>
        <v>0.35515831411197318</v>
      </c>
      <c r="AE184" s="188">
        <f t="shared" si="760"/>
        <v>0.36712356278556008</v>
      </c>
      <c r="AF184" s="188">
        <f t="shared" si="760"/>
        <v>0.37882206115297845</v>
      </c>
      <c r="AG184" s="188">
        <f t="shared" si="760"/>
        <v>0.38821440568165461</v>
      </c>
      <c r="AH184" s="188">
        <f t="shared" si="760"/>
        <v>0.38939793715519311</v>
      </c>
      <c r="AI184" s="188">
        <f t="shared" si="760"/>
        <v>0.39719799591760996</v>
      </c>
      <c r="AJ184" s="188">
        <f t="shared" si="760"/>
        <v>0.39922463147455256</v>
      </c>
      <c r="AK184" s="571">
        <f t="shared" si="760"/>
        <v>0.39071099378048235</v>
      </c>
      <c r="AL184" s="188"/>
    </row>
    <row r="185" spans="23:38">
      <c r="W185" s="178" t="s">
        <v>53</v>
      </c>
      <c r="X185" s="189">
        <f t="shared" ref="X185:AK185" si="761">BG154/X151</f>
        <v>0.33249173429516082</v>
      </c>
      <c r="Y185" s="189">
        <f t="shared" si="761"/>
        <v>0.33642067523155067</v>
      </c>
      <c r="Z185" s="189">
        <f t="shared" si="761"/>
        <v>0.35085035014417704</v>
      </c>
      <c r="AA185" s="189">
        <f t="shared" si="761"/>
        <v>0.3540985487294212</v>
      </c>
      <c r="AB185" s="189">
        <f t="shared" si="761"/>
        <v>0.35238608789431114</v>
      </c>
      <c r="AC185" s="189">
        <f t="shared" si="761"/>
        <v>0.35074261465643869</v>
      </c>
      <c r="AD185" s="189">
        <f t="shared" si="761"/>
        <v>0.35733415739596208</v>
      </c>
      <c r="AE185" s="189">
        <f t="shared" si="761"/>
        <v>0.36892151549490071</v>
      </c>
      <c r="AF185" s="189">
        <f t="shared" si="761"/>
        <v>0.38010623795421428</v>
      </c>
      <c r="AG185" s="189">
        <f t="shared" si="761"/>
        <v>0.38935798858436721</v>
      </c>
      <c r="AH185" s="189">
        <f t="shared" si="761"/>
        <v>0.38976433510513192</v>
      </c>
      <c r="AI185" s="189">
        <f t="shared" si="761"/>
        <v>0.39896685898295986</v>
      </c>
      <c r="AJ185" s="189">
        <f t="shared" si="761"/>
        <v>0.40081879750005445</v>
      </c>
      <c r="AK185" s="573">
        <f t="shared" si="761"/>
        <v>0.39339604365327074</v>
      </c>
      <c r="AL185" s="189"/>
    </row>
    <row r="186" spans="23:38">
      <c r="W186" s="178"/>
      <c r="X186" s="179"/>
      <c r="Y186" s="180"/>
      <c r="Z186" s="180"/>
      <c r="AA186" s="179"/>
      <c r="AB186" s="180"/>
      <c r="AC186" s="180"/>
      <c r="AD186" s="180"/>
      <c r="AE186" s="180"/>
      <c r="AF186" s="179"/>
      <c r="AG186" s="190"/>
      <c r="AH186" s="180"/>
      <c r="AI186" s="180"/>
      <c r="AJ186" s="180"/>
      <c r="AK186" s="191"/>
      <c r="AL186" s="180"/>
    </row>
    <row r="187" spans="23:38">
      <c r="W187" s="506" t="s">
        <v>126</v>
      </c>
      <c r="X187" s="507"/>
      <c r="Y187" s="507"/>
      <c r="Z187" s="507"/>
      <c r="AA187" s="507"/>
      <c r="AB187" s="507"/>
      <c r="AC187" s="507"/>
      <c r="AD187" s="507"/>
      <c r="AE187" s="507"/>
      <c r="AF187" s="507"/>
      <c r="AG187" s="507"/>
      <c r="AH187" s="507"/>
      <c r="AI187" s="507"/>
      <c r="AJ187" s="507"/>
      <c r="AK187" s="521"/>
      <c r="AL187" s="262"/>
    </row>
    <row r="188" spans="23:38">
      <c r="W188" s="166"/>
      <c r="X188" s="124" t="s">
        <v>124</v>
      </c>
      <c r="Y188" s="124" t="s">
        <v>123</v>
      </c>
      <c r="Z188" s="124" t="s">
        <v>122</v>
      </c>
      <c r="AA188" s="124" t="s">
        <v>49</v>
      </c>
      <c r="AB188" s="124" t="s">
        <v>48</v>
      </c>
      <c r="AC188" s="124" t="s">
        <v>47</v>
      </c>
      <c r="AD188" s="124" t="s">
        <v>46</v>
      </c>
      <c r="AE188" s="124" t="s">
        <v>45</v>
      </c>
      <c r="AF188" s="124" t="s">
        <v>44</v>
      </c>
      <c r="AG188" s="124" t="s">
        <v>43</v>
      </c>
      <c r="AH188" s="124" t="s">
        <v>96</v>
      </c>
      <c r="AI188" s="124" t="s">
        <v>69</v>
      </c>
      <c r="AJ188" s="124" t="str">
        <f>$AJ$3</f>
        <v>2016-17</v>
      </c>
      <c r="AK188" s="398" t="str">
        <f>AK179</f>
        <v>2017-18</v>
      </c>
      <c r="AL188" s="126"/>
    </row>
    <row r="189" spans="23:38">
      <c r="W189" s="187" t="s">
        <v>72</v>
      </c>
      <c r="X189" s="188">
        <f t="shared" ref="X189:AK191" si="762">BG155/X148</f>
        <v>5.8508358336905271E-2</v>
      </c>
      <c r="Y189" s="188">
        <f t="shared" si="762"/>
        <v>6.1109997996393509E-2</v>
      </c>
      <c r="Z189" s="188">
        <f t="shared" si="762"/>
        <v>5.9822033078634297E-2</v>
      </c>
      <c r="AA189" s="188">
        <f t="shared" si="762"/>
        <v>5.172238593638858E-2</v>
      </c>
      <c r="AB189" s="188">
        <f t="shared" si="762"/>
        <v>4.9514227942989597E-2</v>
      </c>
      <c r="AC189" s="188">
        <f t="shared" si="762"/>
        <v>5.7528023307490989E-2</v>
      </c>
      <c r="AD189" s="188">
        <f t="shared" si="762"/>
        <v>5.6161395856052343E-2</v>
      </c>
      <c r="AE189" s="188">
        <f t="shared" si="762"/>
        <v>5.7902444519544891E-2</v>
      </c>
      <c r="AF189" s="188">
        <f t="shared" si="762"/>
        <v>4.3778145129111323E-2</v>
      </c>
      <c r="AG189" s="188">
        <f t="shared" si="762"/>
        <v>3.7831959706959704E-2</v>
      </c>
      <c r="AH189" s="188">
        <f t="shared" si="762"/>
        <v>3.2698447649455023E-2</v>
      </c>
      <c r="AI189" s="188">
        <f t="shared" si="762"/>
        <v>3.0819413981215904E-2</v>
      </c>
      <c r="AJ189" s="188">
        <f t="shared" si="762"/>
        <v>2.8988012909174736E-2</v>
      </c>
      <c r="AK189" s="571">
        <f t="shared" si="762"/>
        <v>2.6718180334113294E-2</v>
      </c>
      <c r="AL189" s="188"/>
    </row>
    <row r="190" spans="23:38">
      <c r="W190" s="187" t="s">
        <v>73</v>
      </c>
      <c r="X190" s="188">
        <f t="shared" si="762"/>
        <v>8.6551828346932605E-2</v>
      </c>
      <c r="Y190" s="188">
        <f t="shared" si="762"/>
        <v>9.1556759302873297E-2</v>
      </c>
      <c r="Z190" s="188">
        <f t="shared" si="762"/>
        <v>9.5217367647858972E-2</v>
      </c>
      <c r="AA190" s="188">
        <f t="shared" si="762"/>
        <v>8.4649364991717282E-2</v>
      </c>
      <c r="AB190" s="188">
        <f t="shared" si="762"/>
        <v>8.1151692881898163E-2</v>
      </c>
      <c r="AC190" s="188">
        <f t="shared" si="762"/>
        <v>9.0265757051216783E-2</v>
      </c>
      <c r="AD190" s="188">
        <f t="shared" si="762"/>
        <v>9.0697545570391711E-2</v>
      </c>
      <c r="AE190" s="188">
        <f t="shared" si="762"/>
        <v>9.5749366809822711E-2</v>
      </c>
      <c r="AF190" s="188">
        <f t="shared" si="762"/>
        <v>8.6231644032240262E-2</v>
      </c>
      <c r="AG190" s="188">
        <f t="shared" si="762"/>
        <v>7.7109762824048536E-2</v>
      </c>
      <c r="AH190" s="188">
        <f t="shared" si="762"/>
        <v>7.232978029149445E-2</v>
      </c>
      <c r="AI190" s="188">
        <f t="shared" si="762"/>
        <v>5.9971213817367662E-2</v>
      </c>
      <c r="AJ190" s="188">
        <f t="shared" si="762"/>
        <v>6.251679836585497E-2</v>
      </c>
      <c r="AK190" s="571">
        <f t="shared" si="762"/>
        <v>5.6491416309012873E-2</v>
      </c>
      <c r="AL190" s="188"/>
    </row>
    <row r="191" spans="23:38">
      <c r="W191" s="187" t="s">
        <v>74</v>
      </c>
      <c r="X191" s="188">
        <f t="shared" si="762"/>
        <v>0.12590080542602797</v>
      </c>
      <c r="Y191" s="188">
        <f t="shared" si="762"/>
        <v>0.13121419330992423</v>
      </c>
      <c r="Z191" s="188">
        <f t="shared" si="762"/>
        <v>0.1352766625938209</v>
      </c>
      <c r="AA191" s="188">
        <f t="shared" si="762"/>
        <v>0.13443651308674021</v>
      </c>
      <c r="AB191" s="188">
        <f t="shared" si="762"/>
        <v>0.13983207477425147</v>
      </c>
      <c r="AC191" s="188">
        <f t="shared" si="762"/>
        <v>0.14705441463049018</v>
      </c>
      <c r="AD191" s="188">
        <f t="shared" si="762"/>
        <v>0.14913690321911771</v>
      </c>
      <c r="AE191" s="188">
        <f t="shared" si="762"/>
        <v>0.15055443548387096</v>
      </c>
      <c r="AF191" s="188">
        <f t="shared" si="762"/>
        <v>0.15277917885604761</v>
      </c>
      <c r="AG191" s="188">
        <f t="shared" si="762"/>
        <v>0.14655473941937741</v>
      </c>
      <c r="AH191" s="188">
        <f t="shared" si="762"/>
        <v>0.13589972255251684</v>
      </c>
      <c r="AI191" s="188">
        <f t="shared" si="762"/>
        <v>0.12822384428223843</v>
      </c>
      <c r="AJ191" s="188">
        <f t="shared" si="762"/>
        <v>0.11476341590489272</v>
      </c>
      <c r="AK191" s="571">
        <f t="shared" si="762"/>
        <v>0.10494945641808125</v>
      </c>
      <c r="AL191" s="188"/>
    </row>
    <row r="192" spans="23:38">
      <c r="W192" s="187" t="s">
        <v>36</v>
      </c>
      <c r="X192" s="188">
        <f t="shared" ref="X192:AK192" si="763">BG158/AO148</f>
        <v>0.34962406015037595</v>
      </c>
      <c r="Y192" s="188">
        <f t="shared" si="763"/>
        <v>0.35217391304347828</v>
      </c>
      <c r="Z192" s="188">
        <f t="shared" si="763"/>
        <v>0.4</v>
      </c>
      <c r="AA192" s="188">
        <f t="shared" si="763"/>
        <v>0.44573643410852715</v>
      </c>
      <c r="AB192" s="188">
        <f t="shared" si="763"/>
        <v>0.39629629629629631</v>
      </c>
      <c r="AC192" s="188">
        <f t="shared" si="763"/>
        <v>0.42338709677419356</v>
      </c>
      <c r="AD192" s="188">
        <f t="shared" si="763"/>
        <v>0.44705882352941179</v>
      </c>
      <c r="AE192" s="188">
        <f t="shared" si="763"/>
        <v>0.4631578947368421</v>
      </c>
      <c r="AF192" s="188">
        <f t="shared" si="763"/>
        <v>0.47272727272727272</v>
      </c>
      <c r="AG192" s="188">
        <f t="shared" si="763"/>
        <v>0.46666666666666667</v>
      </c>
      <c r="AH192" s="188">
        <f t="shared" si="763"/>
        <v>0.49275362318840582</v>
      </c>
      <c r="AI192" s="188">
        <f t="shared" si="763"/>
        <v>0.4460431654676259</v>
      </c>
      <c r="AJ192" s="188">
        <f t="shared" si="763"/>
        <v>0.39767441860465114</v>
      </c>
      <c r="AK192" s="571">
        <f t="shared" si="763"/>
        <v>0.32662192393736017</v>
      </c>
      <c r="AL192" s="188"/>
    </row>
    <row r="193" spans="23:38">
      <c r="W193" s="187" t="s">
        <v>71</v>
      </c>
      <c r="X193" s="188">
        <f t="shared" ref="X193:AK193" si="764">BG160/AO150</f>
        <v>0.16653430264524405</v>
      </c>
      <c r="Y193" s="188">
        <f t="shared" si="764"/>
        <v>0.18473189942441684</v>
      </c>
      <c r="Z193" s="188">
        <f t="shared" si="764"/>
        <v>0.18467876761404348</v>
      </c>
      <c r="AA193" s="188">
        <f t="shared" si="764"/>
        <v>0.19045123726346433</v>
      </c>
      <c r="AB193" s="188">
        <f t="shared" si="764"/>
        <v>0.19896032831737345</v>
      </c>
      <c r="AC193" s="188">
        <f t="shared" si="764"/>
        <v>0.20928693542160701</v>
      </c>
      <c r="AD193" s="188">
        <f t="shared" si="764"/>
        <v>0.21817991193122249</v>
      </c>
      <c r="AE193" s="188">
        <f t="shared" si="764"/>
        <v>0.23296681227092433</v>
      </c>
      <c r="AF193" s="188">
        <f t="shared" si="764"/>
        <v>0.24091585465367446</v>
      </c>
      <c r="AG193" s="188">
        <f t="shared" si="764"/>
        <v>0.23590383415710928</v>
      </c>
      <c r="AH193" s="188">
        <f t="shared" si="764"/>
        <v>0.23521228112257136</v>
      </c>
      <c r="AI193" s="188">
        <f t="shared" si="764"/>
        <v>0.22773241788829096</v>
      </c>
      <c r="AJ193" s="188">
        <f t="shared" si="764"/>
        <v>0.21399269711039987</v>
      </c>
      <c r="AK193" s="571">
        <f t="shared" si="764"/>
        <v>0.19875609646964071</v>
      </c>
      <c r="AL193" s="188"/>
    </row>
    <row r="194" spans="23:38">
      <c r="W194" s="178" t="s">
        <v>53</v>
      </c>
      <c r="X194" s="189">
        <f t="shared" ref="X194:AK194" si="765">BG161/X151</f>
        <v>0.16946197775773972</v>
      </c>
      <c r="Y194" s="189">
        <f t="shared" si="765"/>
        <v>0.18703316402748729</v>
      </c>
      <c r="Z194" s="189">
        <f t="shared" si="765"/>
        <v>0.1877832048490555</v>
      </c>
      <c r="AA194" s="189">
        <f t="shared" si="765"/>
        <v>0.19422933516893248</v>
      </c>
      <c r="AB194" s="189">
        <f t="shared" si="765"/>
        <v>0.20183337826907521</v>
      </c>
      <c r="AC194" s="189">
        <f t="shared" si="765"/>
        <v>0.21217561612534683</v>
      </c>
      <c r="AD194" s="189">
        <f t="shared" si="765"/>
        <v>0.22218788627935723</v>
      </c>
      <c r="AE194" s="189">
        <f t="shared" si="765"/>
        <v>0.23727644479479726</v>
      </c>
      <c r="AF194" s="189">
        <f t="shared" si="765"/>
        <v>0.24571052507873831</v>
      </c>
      <c r="AG194" s="189">
        <f t="shared" si="765"/>
        <v>0.23982263314307278</v>
      </c>
      <c r="AH194" s="189">
        <f t="shared" si="765"/>
        <v>0.24022766828166894</v>
      </c>
      <c r="AI194" s="189">
        <f t="shared" si="765"/>
        <v>0.23357484681783622</v>
      </c>
      <c r="AJ194" s="189">
        <f t="shared" si="765"/>
        <v>0.21928964961564426</v>
      </c>
      <c r="AK194" s="573">
        <f t="shared" si="765"/>
        <v>0.20250984781626019</v>
      </c>
      <c r="AL194" s="189"/>
    </row>
    <row r="195" spans="23:38">
      <c r="W195" s="178"/>
      <c r="X195" s="179"/>
      <c r="Y195" s="180"/>
      <c r="Z195" s="180"/>
      <c r="AA195" s="179"/>
      <c r="AB195" s="180"/>
      <c r="AC195" s="180"/>
      <c r="AD195" s="180"/>
      <c r="AE195" s="180"/>
      <c r="AF195" s="179"/>
      <c r="AG195" s="190"/>
      <c r="AH195" s="180"/>
      <c r="AI195" s="180"/>
      <c r="AJ195" s="180"/>
      <c r="AK195" s="191"/>
      <c r="AL195" s="180"/>
    </row>
    <row r="196" spans="23:38">
      <c r="W196" s="506" t="s">
        <v>127</v>
      </c>
      <c r="X196" s="507"/>
      <c r="Y196" s="507"/>
      <c r="Z196" s="507"/>
      <c r="AA196" s="507"/>
      <c r="AB196" s="507"/>
      <c r="AC196" s="507"/>
      <c r="AD196" s="507"/>
      <c r="AE196" s="507"/>
      <c r="AF196" s="507"/>
      <c r="AG196" s="507"/>
      <c r="AH196" s="507"/>
      <c r="AI196" s="507"/>
      <c r="AJ196" s="507"/>
      <c r="AK196" s="521"/>
      <c r="AL196" s="262"/>
    </row>
    <row r="197" spans="23:38">
      <c r="W197" s="166"/>
      <c r="X197" s="124" t="s">
        <v>124</v>
      </c>
      <c r="Y197" s="124" t="s">
        <v>123</v>
      </c>
      <c r="Z197" s="124" t="s">
        <v>122</v>
      </c>
      <c r="AA197" s="124" t="s">
        <v>49</v>
      </c>
      <c r="AB197" s="124" t="s">
        <v>48</v>
      </c>
      <c r="AC197" s="124" t="s">
        <v>47</v>
      </c>
      <c r="AD197" s="124" t="s">
        <v>46</v>
      </c>
      <c r="AE197" s="124" t="s">
        <v>45</v>
      </c>
      <c r="AF197" s="124" t="s">
        <v>44</v>
      </c>
      <c r="AG197" s="124" t="s">
        <v>43</v>
      </c>
      <c r="AH197" s="124" t="s">
        <v>96</v>
      </c>
      <c r="AI197" s="124" t="s">
        <v>69</v>
      </c>
      <c r="AJ197" s="124" t="str">
        <f>$AJ$3</f>
        <v>2016-17</v>
      </c>
      <c r="AK197" s="398" t="str">
        <f>AK188</f>
        <v>2017-18</v>
      </c>
      <c r="AL197" s="126"/>
    </row>
    <row r="198" spans="23:38">
      <c r="W198" s="187" t="s">
        <v>72</v>
      </c>
      <c r="X198" s="188">
        <f>X180+X189</f>
        <v>0.52502143163309045</v>
      </c>
      <c r="Y198" s="188">
        <f t="shared" ref="Y198:AH203" si="766">Y180+Y189</f>
        <v>0.5028050490883591</v>
      </c>
      <c r="Z198" s="188">
        <f t="shared" si="766"/>
        <v>0.50749588935100109</v>
      </c>
      <c r="AA198" s="188">
        <f t="shared" si="766"/>
        <v>0.52682654201808765</v>
      </c>
      <c r="AB198" s="188">
        <f t="shared" si="766"/>
        <v>0.53395472703062585</v>
      </c>
      <c r="AC198" s="188">
        <f t="shared" si="766"/>
        <v>0.55340477013480815</v>
      </c>
      <c r="AD198" s="188">
        <f t="shared" si="766"/>
        <v>0.54083969465648862</v>
      </c>
      <c r="AE198" s="188">
        <f t="shared" ref="AE198" si="767">AE180+AE189</f>
        <v>0.53813225188689873</v>
      </c>
      <c r="AF198" s="188">
        <f t="shared" si="766"/>
        <v>0.50755287009063443</v>
      </c>
      <c r="AG198" s="188">
        <f t="shared" si="766"/>
        <v>0.51333562271062272</v>
      </c>
      <c r="AH198" s="188">
        <f t="shared" si="766"/>
        <v>0.47979742375867002</v>
      </c>
      <c r="AI198" s="188">
        <f t="shared" ref="AI198:AK198" si="768">AI180+AI189</f>
        <v>0.47128957876384903</v>
      </c>
      <c r="AJ198" s="188">
        <f t="shared" si="768"/>
        <v>0.45827570308898108</v>
      </c>
      <c r="AK198" s="571">
        <f t="shared" si="768"/>
        <v>0.44523045110736242</v>
      </c>
      <c r="AL198" s="188"/>
    </row>
    <row r="199" spans="23:38">
      <c r="W199" s="187" t="s">
        <v>73</v>
      </c>
      <c r="X199" s="188">
        <f t="shared" ref="X199:X203" si="769">X181+X190</f>
        <v>0.49519492293744333</v>
      </c>
      <c r="Y199" s="188">
        <f t="shared" ref="Y199:AG199" si="770">Y181+Y190</f>
        <v>0.49081488459726808</v>
      </c>
      <c r="Z199" s="188">
        <f t="shared" si="770"/>
        <v>0.49763316828989607</v>
      </c>
      <c r="AA199" s="188">
        <f t="shared" si="770"/>
        <v>0.50756488128106025</v>
      </c>
      <c r="AB199" s="188">
        <f t="shared" si="770"/>
        <v>0.52418021860837105</v>
      </c>
      <c r="AC199" s="188">
        <f t="shared" si="770"/>
        <v>0.54077996130740247</v>
      </c>
      <c r="AD199" s="188">
        <f t="shared" si="770"/>
        <v>0.54795279516870743</v>
      </c>
      <c r="AE199" s="188">
        <f t="shared" ref="AE199" si="771">AE181+AE190</f>
        <v>0.55616121572514043</v>
      </c>
      <c r="AF199" s="188">
        <f t="shared" si="770"/>
        <v>0.54449596996798055</v>
      </c>
      <c r="AG199" s="188">
        <f t="shared" si="770"/>
        <v>0.54396028681742969</v>
      </c>
      <c r="AH199" s="188">
        <f t="shared" si="766"/>
        <v>0.52904067870350224</v>
      </c>
      <c r="AI199" s="188">
        <f t="shared" ref="AI199:AK199" si="772">AI181+AI190</f>
        <v>0.51489951489951491</v>
      </c>
      <c r="AJ199" s="188">
        <f t="shared" si="772"/>
        <v>0.49868300811697042</v>
      </c>
      <c r="AK199" s="571">
        <f t="shared" si="772"/>
        <v>0.47167381974248929</v>
      </c>
      <c r="AL199" s="188"/>
    </row>
    <row r="200" spans="23:38">
      <c r="W200" s="187" t="s">
        <v>74</v>
      </c>
      <c r="X200" s="188">
        <f t="shared" si="769"/>
        <v>0.48531460061769516</v>
      </c>
      <c r="Y200" s="188">
        <f t="shared" ref="Y200:AG200" si="773">Y182+Y191</f>
        <v>0.49374730487279</v>
      </c>
      <c r="Z200" s="188">
        <f t="shared" si="773"/>
        <v>0.50992028859021354</v>
      </c>
      <c r="AA200" s="188">
        <f t="shared" si="773"/>
        <v>0.51433052130651091</v>
      </c>
      <c r="AB200" s="188">
        <f t="shared" si="773"/>
        <v>0.53118234144795906</v>
      </c>
      <c r="AC200" s="188">
        <f t="shared" si="773"/>
        <v>0.55798730824963771</v>
      </c>
      <c r="AD200" s="188">
        <f t="shared" si="773"/>
        <v>0.56596340262298472</v>
      </c>
      <c r="AE200" s="188">
        <f t="shared" ref="AE200" si="774">AE182+AE191</f>
        <v>0.58180443548387095</v>
      </c>
      <c r="AF200" s="188">
        <f t="shared" si="773"/>
        <v>0.58428326440028244</v>
      </c>
      <c r="AG200" s="188">
        <f t="shared" si="773"/>
        <v>0.59261480037975311</v>
      </c>
      <c r="AH200" s="188">
        <f t="shared" si="766"/>
        <v>0.57555489496630996</v>
      </c>
      <c r="AI200" s="188">
        <f t="shared" ref="AI200:AK200" si="775">AI182+AI191</f>
        <v>0.57279805352798052</v>
      </c>
      <c r="AJ200" s="188">
        <f t="shared" si="775"/>
        <v>0.55188746270070577</v>
      </c>
      <c r="AK200" s="571">
        <f t="shared" si="775"/>
        <v>0.5286095746709899</v>
      </c>
      <c r="AL200" s="188"/>
    </row>
    <row r="201" spans="23:38">
      <c r="W201" s="187" t="s">
        <v>36</v>
      </c>
      <c r="X201" s="188">
        <f t="shared" si="769"/>
        <v>0.88345864661654139</v>
      </c>
      <c r="Y201" s="188">
        <f t="shared" ref="Y201:AG201" si="776">Y183+Y192</f>
        <v>0.94782608695652182</v>
      </c>
      <c r="Z201" s="188">
        <f t="shared" si="776"/>
        <v>0.91428571428571426</v>
      </c>
      <c r="AA201" s="188">
        <f t="shared" si="776"/>
        <v>0.92248062015503884</v>
      </c>
      <c r="AB201" s="188">
        <f t="shared" si="776"/>
        <v>0.88148148148148153</v>
      </c>
      <c r="AC201" s="188">
        <f t="shared" si="776"/>
        <v>0.90322580645161299</v>
      </c>
      <c r="AD201" s="188">
        <f t="shared" si="776"/>
        <v>0.92647058823529416</v>
      </c>
      <c r="AE201" s="188">
        <f t="shared" ref="AE201" si="777">AE183+AE192</f>
        <v>0.9263157894736842</v>
      </c>
      <c r="AF201" s="188">
        <f t="shared" si="776"/>
        <v>0.91363636363636358</v>
      </c>
      <c r="AG201" s="188">
        <f t="shared" si="776"/>
        <v>0.92222222222222228</v>
      </c>
      <c r="AH201" s="188">
        <f t="shared" si="766"/>
        <v>0.90096618357487923</v>
      </c>
      <c r="AI201" s="188">
        <f t="shared" ref="AI201:AK201" si="778">AI183+AI192</f>
        <v>0.88968824940047964</v>
      </c>
      <c r="AJ201" s="188">
        <f t="shared" si="778"/>
        <v>0.82558139534883712</v>
      </c>
      <c r="AK201" s="571">
        <f t="shared" si="778"/>
        <v>0.78076062639821031</v>
      </c>
      <c r="AL201" s="188"/>
    </row>
    <row r="202" spans="23:38">
      <c r="W202" s="187" t="s">
        <v>71</v>
      </c>
      <c r="X202" s="188">
        <f t="shared" si="769"/>
        <v>0.49575416946667478</v>
      </c>
      <c r="Y202" s="188">
        <f t="shared" ref="Y202:AG202" si="779">Y184+Y193</f>
        <v>0.51754013935171161</v>
      </c>
      <c r="Z202" s="188">
        <f t="shared" si="779"/>
        <v>0.53313828516837836</v>
      </c>
      <c r="AA202" s="188">
        <f t="shared" si="779"/>
        <v>0.54270742358078605</v>
      </c>
      <c r="AB202" s="188">
        <f t="shared" si="779"/>
        <v>0.54938440492476059</v>
      </c>
      <c r="AC202" s="188">
        <f t="shared" si="779"/>
        <v>0.5582639386753433</v>
      </c>
      <c r="AD202" s="188">
        <f t="shared" si="779"/>
        <v>0.57333822604319562</v>
      </c>
      <c r="AE202" s="188">
        <f t="shared" ref="AE202" si="780">AE184+AE193</f>
        <v>0.60009037505648444</v>
      </c>
      <c r="AF202" s="188">
        <f t="shared" si="779"/>
        <v>0.61973791580665294</v>
      </c>
      <c r="AG202" s="188">
        <f t="shared" si="779"/>
        <v>0.62411823983876391</v>
      </c>
      <c r="AH202" s="188">
        <f t="shared" si="766"/>
        <v>0.62461021827776442</v>
      </c>
      <c r="AI202" s="188">
        <f t="shared" ref="AI202:AK202" si="781">AI184+AI193</f>
        <v>0.62493041380590086</v>
      </c>
      <c r="AJ202" s="188">
        <f t="shared" si="781"/>
        <v>0.61321732858495248</v>
      </c>
      <c r="AK202" s="571">
        <f t="shared" si="781"/>
        <v>0.58946709025012312</v>
      </c>
      <c r="AL202" s="188"/>
    </row>
    <row r="203" spans="23:38">
      <c r="W203" s="166" t="s">
        <v>53</v>
      </c>
      <c r="X203" s="192">
        <f t="shared" si="769"/>
        <v>0.50195371205290051</v>
      </c>
      <c r="Y203" s="192">
        <f t="shared" ref="Y203:AG203" si="782">Y185+Y194</f>
        <v>0.52345383925903799</v>
      </c>
      <c r="Z203" s="192">
        <f t="shared" si="782"/>
        <v>0.53863355499323251</v>
      </c>
      <c r="AA203" s="192">
        <f t="shared" si="782"/>
        <v>0.54832788389835363</v>
      </c>
      <c r="AB203" s="192">
        <f t="shared" si="782"/>
        <v>0.55421946616338635</v>
      </c>
      <c r="AC203" s="192">
        <f t="shared" si="782"/>
        <v>0.56291823078178549</v>
      </c>
      <c r="AD203" s="192">
        <f t="shared" si="782"/>
        <v>0.57952204367531934</v>
      </c>
      <c r="AE203" s="192">
        <f t="shared" ref="AE203" si="783">AE185+AE194</f>
        <v>0.60619796028969797</v>
      </c>
      <c r="AF203" s="192">
        <f t="shared" si="782"/>
        <v>0.62581676303295253</v>
      </c>
      <c r="AG203" s="192">
        <f t="shared" si="782"/>
        <v>0.62918062172744005</v>
      </c>
      <c r="AH203" s="192">
        <f t="shared" si="766"/>
        <v>0.62999200338680084</v>
      </c>
      <c r="AI203" s="192">
        <f t="shared" ref="AI203:AK203" si="784">AI185+AI194</f>
        <v>0.63254170580079605</v>
      </c>
      <c r="AJ203" s="192">
        <f t="shared" si="784"/>
        <v>0.62010844711569868</v>
      </c>
      <c r="AK203" s="574">
        <f t="shared" si="784"/>
        <v>0.59590589146953099</v>
      </c>
      <c r="AL203" s="189"/>
    </row>
    <row r="206" spans="23:38">
      <c r="X206" s="312"/>
      <c r="Y206" s="312"/>
      <c r="Z206" s="312"/>
      <c r="AA206" s="312"/>
      <c r="AB206" s="312"/>
      <c r="AC206" s="312"/>
      <c r="AD206" s="312"/>
      <c r="AE206" s="312"/>
      <c r="AF206" s="312"/>
      <c r="AG206" s="312"/>
      <c r="AH206" s="312"/>
      <c r="AI206" s="312"/>
    </row>
    <row r="207" spans="23:38">
      <c r="X207" s="312"/>
      <c r="Y207" s="312"/>
      <c r="Z207" s="312"/>
      <c r="AA207" s="312"/>
      <c r="AB207" s="312"/>
      <c r="AC207" s="312"/>
      <c r="AD207" s="312"/>
      <c r="AE207" s="312"/>
      <c r="AF207" s="312"/>
      <c r="AG207" s="312"/>
      <c r="AH207" s="312"/>
      <c r="AI207" s="312"/>
    </row>
    <row r="208" spans="23:38">
      <c r="X208" s="312"/>
      <c r="Y208" s="312"/>
      <c r="Z208" s="312"/>
      <c r="AA208" s="312"/>
      <c r="AB208" s="312"/>
      <c r="AC208" s="312"/>
      <c r="AD208" s="312"/>
      <c r="AE208" s="312"/>
      <c r="AF208" s="312"/>
      <c r="AG208" s="312"/>
      <c r="AH208" s="312"/>
      <c r="AI208" s="312"/>
    </row>
    <row r="209" spans="24:74">
      <c r="X209" s="312"/>
      <c r="Y209" s="312"/>
      <c r="Z209" s="312"/>
      <c r="AA209" s="312"/>
      <c r="AB209" s="312"/>
      <c r="AC209" s="312"/>
      <c r="AD209" s="312"/>
      <c r="AE209" s="312"/>
      <c r="AF209" s="312"/>
      <c r="AG209" s="312"/>
      <c r="AH209" s="312"/>
      <c r="AI209" s="312"/>
    </row>
    <row r="210" spans="24:74">
      <c r="X210" s="312"/>
      <c r="Y210" s="312"/>
      <c r="Z210" s="312"/>
      <c r="AA210" s="312"/>
      <c r="AB210" s="312"/>
      <c r="AC210" s="312"/>
      <c r="AD210" s="312"/>
      <c r="AE210" s="312"/>
      <c r="AF210" s="312"/>
      <c r="AG210" s="312"/>
      <c r="AH210" s="312"/>
      <c r="AI210" s="312"/>
    </row>
    <row r="211" spans="24:74">
      <c r="X211" s="312"/>
      <c r="Y211" s="312"/>
      <c r="Z211" s="312"/>
      <c r="AA211" s="312"/>
      <c r="AB211" s="312"/>
      <c r="AC211" s="312"/>
      <c r="AD211" s="312"/>
      <c r="AE211" s="312"/>
      <c r="AF211" s="312"/>
      <c r="AG211" s="312"/>
      <c r="AH211" s="312"/>
      <c r="AI211" s="312"/>
    </row>
    <row r="218" spans="24:74">
      <c r="BV218" s="310" t="s">
        <v>14</v>
      </c>
    </row>
    <row r="238" spans="74:74">
      <c r="BV238" s="310" t="s">
        <v>14</v>
      </c>
    </row>
  </sheetData>
  <mergeCells count="51">
    <mergeCell ref="CP2:DA2"/>
    <mergeCell ref="T146:T147"/>
    <mergeCell ref="U146:U147"/>
    <mergeCell ref="BE123:BE129"/>
    <mergeCell ref="BE132:BE138"/>
    <mergeCell ref="BE139:BE145"/>
    <mergeCell ref="BW11:BW17"/>
    <mergeCell ref="BW4:BW10"/>
    <mergeCell ref="BW20:BW26"/>
    <mergeCell ref="BW27:BW33"/>
    <mergeCell ref="BW36:BW42"/>
    <mergeCell ref="BE107:BE113"/>
    <mergeCell ref="BE2:BT2"/>
    <mergeCell ref="BW2:CL2"/>
    <mergeCell ref="B2:P2"/>
    <mergeCell ref="W168:AK168"/>
    <mergeCell ref="W169:AK169"/>
    <mergeCell ref="W178:AK178"/>
    <mergeCell ref="W187:AK187"/>
    <mergeCell ref="W196:AK196"/>
    <mergeCell ref="BE148:BE154"/>
    <mergeCell ref="BW43:BW49"/>
    <mergeCell ref="BW52:BW58"/>
    <mergeCell ref="BW59:BW65"/>
    <mergeCell ref="BW68:BW74"/>
    <mergeCell ref="BE116:BE122"/>
    <mergeCell ref="BW75:BW81"/>
    <mergeCell ref="BW84:BW90"/>
    <mergeCell ref="BW91:BW97"/>
    <mergeCell ref="BW100:BW106"/>
    <mergeCell ref="BW107:BW113"/>
    <mergeCell ref="BW116:BW122"/>
    <mergeCell ref="BW123:BW129"/>
    <mergeCell ref="BW132:BW138"/>
    <mergeCell ref="BW139:BW145"/>
    <mergeCell ref="BW148:BW154"/>
    <mergeCell ref="BE155:BE161"/>
    <mergeCell ref="BW155:BW161"/>
    <mergeCell ref="BE11:BE17"/>
    <mergeCell ref="BE4:BE10"/>
    <mergeCell ref="BE20:BE26"/>
    <mergeCell ref="BE27:BE33"/>
    <mergeCell ref="BE36:BE42"/>
    <mergeCell ref="BE43:BE49"/>
    <mergeCell ref="BE52:BE58"/>
    <mergeCell ref="BE59:BE65"/>
    <mergeCell ref="BE68:BE74"/>
    <mergeCell ref="BE75:BE81"/>
    <mergeCell ref="BE84:BE90"/>
    <mergeCell ref="BE91:BE97"/>
    <mergeCell ref="BE100:BE106"/>
  </mergeCells>
  <pageMargins left="0.7" right="0.7" top="0.75" bottom="0.75" header="0.3" footer="0.3"/>
  <pageSetup scale="18" orientation="landscape" r:id="rId1"/>
  <rowBreaks count="1" manualBreakCount="1">
    <brk id="96" min="1" max="16" man="1"/>
  </rowBreaks>
  <ignoredErrors>
    <ignoredError sqref="DA13"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6" tint="0.59999389629810485"/>
  </sheetPr>
  <dimension ref="A1:AC353"/>
  <sheetViews>
    <sheetView view="pageBreakPreview" zoomScale="60" zoomScaleNormal="100" workbookViewId="0">
      <selection activeCell="H82" sqref="H82"/>
    </sheetView>
  </sheetViews>
  <sheetFormatPr defaultColWidth="9.140625" defaultRowHeight="18"/>
  <cols>
    <col min="1" max="1" width="11.140625" style="5" bestFit="1" customWidth="1"/>
    <col min="2" max="2" width="58.7109375" style="7" bestFit="1" customWidth="1"/>
    <col min="3" max="3" width="18.140625" style="6" bestFit="1" customWidth="1"/>
    <col min="4" max="4" width="16.140625" style="6" bestFit="1" customWidth="1"/>
    <col min="5" max="5" width="17.5703125" style="6" bestFit="1" customWidth="1"/>
    <col min="6" max="6" width="16.5703125" style="6" bestFit="1" customWidth="1"/>
    <col min="7" max="9" width="17.5703125" style="6" bestFit="1" customWidth="1"/>
    <col min="10" max="10" width="17" style="6" bestFit="1" customWidth="1"/>
    <col min="11" max="11" width="17.5703125" style="6" bestFit="1" customWidth="1"/>
    <col min="12" max="12" width="17" style="6" bestFit="1" customWidth="1"/>
    <col min="13" max="14" width="17.5703125" style="6" bestFit="1" customWidth="1"/>
    <col min="15" max="15" width="17" style="6" bestFit="1" customWidth="1"/>
    <col min="16" max="16" width="19.140625" style="6" bestFit="1" customWidth="1"/>
    <col min="17" max="17" width="19.140625" style="6" customWidth="1"/>
    <col min="18" max="18" width="17" style="6" bestFit="1" customWidth="1"/>
    <col min="19" max="19" width="41.140625" style="6" bestFit="1" customWidth="1"/>
    <col min="20" max="20" width="10.85546875" style="6" bestFit="1" customWidth="1"/>
    <col min="21" max="21" width="11.28515625" style="6" bestFit="1" customWidth="1"/>
    <col min="22" max="22" width="9.42578125" style="6" bestFit="1" customWidth="1"/>
    <col min="23" max="23" width="9" style="6" bestFit="1" customWidth="1"/>
    <col min="24" max="24" width="9.85546875" style="6" bestFit="1" customWidth="1"/>
    <col min="25" max="25" width="11.28515625" style="6" bestFit="1" customWidth="1"/>
    <col min="26" max="26" width="11.140625" style="6" bestFit="1" customWidth="1"/>
    <col min="27" max="28" width="9.42578125" style="6" bestFit="1" customWidth="1"/>
    <col min="29" max="30" width="9.140625" style="6"/>
    <col min="31" max="31" width="9.7109375" style="6" bestFit="1" customWidth="1"/>
    <col min="32" max="16384" width="9.140625" style="6"/>
  </cols>
  <sheetData>
    <row r="1" spans="1:18">
      <c r="A1" s="6"/>
    </row>
    <row r="2" spans="1:18" ht="31.5">
      <c r="A2" s="6"/>
      <c r="B2" s="522" t="s">
        <v>156</v>
      </c>
      <c r="C2" s="523"/>
      <c r="D2" s="523"/>
      <c r="E2" s="523"/>
      <c r="F2" s="523"/>
      <c r="G2" s="523"/>
      <c r="H2" s="523"/>
      <c r="I2" s="523"/>
      <c r="J2" s="523"/>
      <c r="K2" s="523"/>
      <c r="L2" s="523"/>
      <c r="M2" s="523"/>
      <c r="N2" s="523"/>
      <c r="O2" s="524"/>
      <c r="P2" s="428"/>
    </row>
    <row r="3" spans="1:18">
      <c r="A3" s="6"/>
    </row>
    <row r="4" spans="1:18">
      <c r="A4" s="6"/>
      <c r="Q4" s="8"/>
    </row>
    <row r="5" spans="1:18">
      <c r="A5" s="6"/>
      <c r="B5" s="9" t="s">
        <v>159</v>
      </c>
      <c r="C5" s="10" t="s">
        <v>20</v>
      </c>
      <c r="D5" s="10" t="s">
        <v>21</v>
      </c>
      <c r="E5" s="10" t="s">
        <v>22</v>
      </c>
      <c r="F5" s="10" t="s">
        <v>23</v>
      </c>
      <c r="G5" s="10" t="s">
        <v>24</v>
      </c>
      <c r="H5" s="10" t="s">
        <v>25</v>
      </c>
      <c r="I5" s="10" t="s">
        <v>26</v>
      </c>
      <c r="J5" s="10" t="s">
        <v>27</v>
      </c>
      <c r="K5" s="10" t="s">
        <v>28</v>
      </c>
      <c r="L5" s="10" t="s">
        <v>29</v>
      </c>
      <c r="M5" s="10" t="s">
        <v>30</v>
      </c>
      <c r="N5" s="10" t="s">
        <v>31</v>
      </c>
      <c r="O5" s="10" t="s">
        <v>32</v>
      </c>
      <c r="P5" s="10" t="s">
        <v>81</v>
      </c>
      <c r="Q5" s="10" t="s">
        <v>82</v>
      </c>
    </row>
    <row r="6" spans="1:18">
      <c r="A6" s="6"/>
      <c r="B6" s="7" t="s">
        <v>33</v>
      </c>
      <c r="C6" s="11">
        <v>3580.4666666666672</v>
      </c>
      <c r="D6" s="11">
        <v>1697.9333333333334</v>
      </c>
      <c r="E6" s="11">
        <v>2644.6666666666665</v>
      </c>
      <c r="F6" s="11">
        <v>1413.8666666666668</v>
      </c>
      <c r="G6" s="11">
        <v>2467.6</v>
      </c>
      <c r="H6" s="11">
        <v>3452.3333333333335</v>
      </c>
      <c r="I6" s="11">
        <v>4000.6666666666665</v>
      </c>
      <c r="J6" s="11">
        <v>2873.6666666666665</v>
      </c>
      <c r="K6" s="11">
        <v>4717.2</v>
      </c>
      <c r="L6" s="11">
        <v>2728.7333333333336</v>
      </c>
      <c r="M6" s="11">
        <v>4923.8</v>
      </c>
      <c r="N6" s="11">
        <v>4206.5999999999995</v>
      </c>
      <c r="O6" s="11">
        <v>3073.0666666666671</v>
      </c>
      <c r="P6" s="11">
        <f>SUM(C6:O6)</f>
        <v>41780.600000000006</v>
      </c>
      <c r="Q6" s="12">
        <f>AVERAGE(C6:O6)</f>
        <v>3213.8923076923083</v>
      </c>
    </row>
    <row r="7" spans="1:18">
      <c r="A7" s="6"/>
      <c r="B7" s="7" t="s">
        <v>9</v>
      </c>
      <c r="C7" s="11">
        <v>2815.7333333333336</v>
      </c>
      <c r="D7" s="11">
        <v>1188</v>
      </c>
      <c r="E7" s="11">
        <v>2193.6666666666665</v>
      </c>
      <c r="F7" s="11">
        <v>918.73333333333346</v>
      </c>
      <c r="G7" s="11">
        <v>1678.5999999999997</v>
      </c>
      <c r="H7" s="11">
        <v>2705.8666666666663</v>
      </c>
      <c r="I7" s="11">
        <v>3175.4666666666667</v>
      </c>
      <c r="J7" s="11">
        <v>2498.8666666666668</v>
      </c>
      <c r="K7" s="11">
        <v>4210.1333333333323</v>
      </c>
      <c r="L7" s="11">
        <v>2283.4</v>
      </c>
      <c r="M7" s="11">
        <v>3911.4</v>
      </c>
      <c r="N7" s="11">
        <v>3161.6666666666665</v>
      </c>
      <c r="O7" s="11">
        <v>2274.7333333333331</v>
      </c>
      <c r="P7" s="11">
        <f t="shared" ref="P7:P16" si="0">SUM(C7:O7)</f>
        <v>33016.26666666667</v>
      </c>
      <c r="Q7" s="12">
        <f t="shared" ref="Q7:Q15" si="1">AVERAGE(C7:O7)</f>
        <v>2539.7128205128206</v>
      </c>
    </row>
    <row r="8" spans="1:18" s="13" customFormat="1">
      <c r="B8" s="14" t="s">
        <v>34</v>
      </c>
      <c r="C8" s="16">
        <v>2435.6666666666665</v>
      </c>
      <c r="D8" s="16">
        <v>1005.9333333333334</v>
      </c>
      <c r="E8" s="16">
        <v>1780.6666666666667</v>
      </c>
      <c r="F8" s="16">
        <v>718.4666666666667</v>
      </c>
      <c r="G8" s="16">
        <v>1337.6666666666667</v>
      </c>
      <c r="H8" s="16">
        <v>2180.4666666666667</v>
      </c>
      <c r="I8" s="16">
        <v>2757.4666666666672</v>
      </c>
      <c r="J8" s="16">
        <v>2078.8666666666668</v>
      </c>
      <c r="K8" s="16">
        <v>3404.5333333333333</v>
      </c>
      <c r="L8" s="16">
        <v>1929.6666666666667</v>
      </c>
      <c r="M8" s="16">
        <v>3073.2666666666669</v>
      </c>
      <c r="N8" s="16">
        <v>2646.2</v>
      </c>
      <c r="O8" s="16">
        <v>1855.0666666666666</v>
      </c>
      <c r="P8" s="16">
        <f t="shared" si="0"/>
        <v>27203.933333333334</v>
      </c>
      <c r="Q8" s="12">
        <f t="shared" si="1"/>
        <v>2092.6102564102566</v>
      </c>
    </row>
    <row r="9" spans="1:18" s="13" customFormat="1">
      <c r="B9" s="14" t="s">
        <v>35</v>
      </c>
      <c r="C9" s="16">
        <v>1518</v>
      </c>
      <c r="D9" s="16">
        <v>1052.6666666666667</v>
      </c>
      <c r="E9" s="16">
        <v>1247</v>
      </c>
      <c r="F9" s="16">
        <v>1072</v>
      </c>
      <c r="G9" s="16">
        <v>1871</v>
      </c>
      <c r="H9" s="16">
        <v>1247.6666666666667</v>
      </c>
      <c r="I9" s="16">
        <v>1384.6666666666667</v>
      </c>
      <c r="J9" s="16">
        <v>1024.3333333333333</v>
      </c>
      <c r="K9" s="16">
        <v>1780.3333333333333</v>
      </c>
      <c r="L9" s="16">
        <v>1739.6666666666667</v>
      </c>
      <c r="M9" s="16">
        <v>881.33333333333337</v>
      </c>
      <c r="N9" s="16">
        <v>1976.3333333333333</v>
      </c>
      <c r="O9" s="16">
        <v>1672</v>
      </c>
      <c r="P9" s="16">
        <f>SUM(C9:O9)</f>
        <v>18467</v>
      </c>
      <c r="Q9" s="12">
        <f t="shared" si="1"/>
        <v>1420.5384615384614</v>
      </c>
    </row>
    <row r="10" spans="1:18" s="13" customFormat="1">
      <c r="B10" s="14" t="s">
        <v>36</v>
      </c>
      <c r="C10" s="16">
        <v>2025.2333333333333</v>
      </c>
      <c r="D10" s="16">
        <v>804.26666666666654</v>
      </c>
      <c r="E10" s="16">
        <v>1207.3999999999999</v>
      </c>
      <c r="F10" s="16">
        <v>581.43333333333328</v>
      </c>
      <c r="G10" s="16">
        <v>888.0333333333333</v>
      </c>
      <c r="H10" s="16">
        <v>1439.8999999999999</v>
      </c>
      <c r="I10" s="16">
        <v>1523.1000000000001</v>
      </c>
      <c r="J10" s="16">
        <v>1592.0333333333331</v>
      </c>
      <c r="K10" s="16">
        <v>2525.0666666666662</v>
      </c>
      <c r="L10" s="16">
        <v>1691.1333333333332</v>
      </c>
      <c r="M10" s="16">
        <v>1723.5333333333335</v>
      </c>
      <c r="N10" s="16">
        <v>1887.2</v>
      </c>
      <c r="O10" s="16">
        <v>1528.8666666666668</v>
      </c>
      <c r="P10" s="16">
        <f t="shared" si="0"/>
        <v>19417.199999999997</v>
      </c>
      <c r="Q10" s="12">
        <f t="shared" si="1"/>
        <v>1493.6307692307689</v>
      </c>
      <c r="R10" s="35"/>
    </row>
    <row r="11" spans="1:18" s="5" customFormat="1">
      <c r="B11" s="7" t="s">
        <v>37</v>
      </c>
      <c r="C11" s="16">
        <v>247.26666666666665</v>
      </c>
      <c r="D11" s="16">
        <v>50.133333333333333</v>
      </c>
      <c r="E11" s="16">
        <v>119.39999999999999</v>
      </c>
      <c r="F11" s="16">
        <v>70.333333333333329</v>
      </c>
      <c r="G11" s="16">
        <v>14.933333333333332</v>
      </c>
      <c r="H11" s="16">
        <v>16.2</v>
      </c>
      <c r="I11" s="16">
        <v>267.8</v>
      </c>
      <c r="J11" s="16">
        <v>230.73333333333335</v>
      </c>
      <c r="K11" s="16">
        <v>40.800000000000004</v>
      </c>
      <c r="L11" s="16">
        <v>133.6</v>
      </c>
      <c r="M11" s="16">
        <v>46.4</v>
      </c>
      <c r="N11" s="16">
        <v>190.4</v>
      </c>
      <c r="O11" s="16">
        <v>50.79999999999999</v>
      </c>
      <c r="P11" s="16">
        <f>SUM(C11:O11)</f>
        <v>1478.8</v>
      </c>
      <c r="Q11" s="12">
        <f t="shared" si="1"/>
        <v>113.75384615384615</v>
      </c>
      <c r="R11" s="35"/>
    </row>
    <row r="12" spans="1:18" s="5" customFormat="1">
      <c r="B12" s="7" t="s">
        <v>38</v>
      </c>
      <c r="C12" s="16">
        <v>361.40000000000003</v>
      </c>
      <c r="D12" s="16">
        <v>458.4666666666667</v>
      </c>
      <c r="E12" s="16">
        <v>206.86666666666667</v>
      </c>
      <c r="F12" s="16">
        <v>99.2</v>
      </c>
      <c r="G12" s="16">
        <v>121.13333333333333</v>
      </c>
      <c r="H12" s="16">
        <v>239.33333333333334</v>
      </c>
      <c r="I12" s="16">
        <v>208</v>
      </c>
      <c r="J12" s="16">
        <v>588.33333333333337</v>
      </c>
      <c r="K12" s="16">
        <v>1001.8666666666667</v>
      </c>
      <c r="L12" s="16">
        <v>171.13333333333333</v>
      </c>
      <c r="M12" s="16">
        <v>529.4666666666667</v>
      </c>
      <c r="N12" s="16">
        <v>552.93333333333328</v>
      </c>
      <c r="O12" s="16">
        <v>574.86666666666667</v>
      </c>
      <c r="P12" s="16">
        <f t="shared" si="0"/>
        <v>5113</v>
      </c>
      <c r="Q12" s="12">
        <f t="shared" si="1"/>
        <v>393.30769230769232</v>
      </c>
      <c r="R12" s="35"/>
    </row>
    <row r="13" spans="1:18" s="5" customFormat="1">
      <c r="B13" s="7" t="s">
        <v>39</v>
      </c>
      <c r="C13" s="16">
        <v>436.33333333333331</v>
      </c>
      <c r="D13" s="16">
        <v>232.33333333333334</v>
      </c>
      <c r="E13" s="16">
        <v>246.33333333333334</v>
      </c>
      <c r="F13" s="16">
        <v>123.33333333333333</v>
      </c>
      <c r="G13" s="16">
        <v>195.66666666666666</v>
      </c>
      <c r="H13" s="16">
        <v>107.33333333333333</v>
      </c>
      <c r="I13" s="16">
        <v>306.66666666666669</v>
      </c>
      <c r="J13" s="16">
        <v>386</v>
      </c>
      <c r="K13" s="16">
        <v>339.66666666666669</v>
      </c>
      <c r="L13" s="16">
        <v>319.66666666666669</v>
      </c>
      <c r="M13" s="16">
        <v>294</v>
      </c>
      <c r="N13" s="16">
        <v>345.66666666666669</v>
      </c>
      <c r="O13" s="16">
        <v>423</v>
      </c>
      <c r="P13" s="16">
        <f t="shared" si="0"/>
        <v>3755.9999999999995</v>
      </c>
      <c r="Q13" s="12">
        <f t="shared" si="1"/>
        <v>288.92307692307691</v>
      </c>
    </row>
    <row r="14" spans="1:18" s="5" customFormat="1">
      <c r="B14" s="7" t="s">
        <v>15</v>
      </c>
      <c r="C14" s="16">
        <v>587.33333333333337</v>
      </c>
      <c r="D14" s="16">
        <v>252.66666666666666</v>
      </c>
      <c r="E14" s="16">
        <v>419.66666666666669</v>
      </c>
      <c r="F14" s="16">
        <v>177.66666666666666</v>
      </c>
      <c r="G14" s="16">
        <v>295.66666666666669</v>
      </c>
      <c r="H14" s="16">
        <v>585.33333333333337</v>
      </c>
      <c r="I14" s="16">
        <v>767.33333333333337</v>
      </c>
      <c r="J14" s="16">
        <v>396.33333333333331</v>
      </c>
      <c r="K14" s="16">
        <v>886</v>
      </c>
      <c r="L14" s="16">
        <v>404.66666666666669</v>
      </c>
      <c r="M14" s="16">
        <v>679.66666666666663</v>
      </c>
      <c r="N14" s="16">
        <v>578</v>
      </c>
      <c r="O14" s="16">
        <v>414.66666666666669</v>
      </c>
      <c r="P14" s="16">
        <f t="shared" si="0"/>
        <v>6445.0000000000009</v>
      </c>
      <c r="Q14" s="12">
        <f t="shared" si="1"/>
        <v>495.76923076923083</v>
      </c>
    </row>
    <row r="15" spans="1:18" s="5" customFormat="1">
      <c r="B15" s="7" t="s">
        <v>40</v>
      </c>
      <c r="C15" s="16">
        <v>54171.666666666664</v>
      </c>
      <c r="D15" s="16">
        <v>11053.066666666666</v>
      </c>
      <c r="E15" s="16">
        <v>46581.043332786612</v>
      </c>
      <c r="F15" s="16">
        <v>11359.4</v>
      </c>
      <c r="G15" s="16">
        <v>22793.166666666668</v>
      </c>
      <c r="H15" s="16">
        <v>8671.8333333333339</v>
      </c>
      <c r="I15" s="16">
        <v>23138.833333333332</v>
      </c>
      <c r="J15" s="16">
        <v>23870.616666666669</v>
      </c>
      <c r="K15" s="16">
        <v>50741.483333333337</v>
      </c>
      <c r="L15" s="16">
        <v>101860.36333333333</v>
      </c>
      <c r="M15" s="16">
        <v>49183.12</v>
      </c>
      <c r="N15" s="16">
        <v>170764.46666666667</v>
      </c>
      <c r="O15" s="16">
        <v>85533.683333333334</v>
      </c>
      <c r="P15" s="16">
        <f t="shared" si="0"/>
        <v>659722.74333278672</v>
      </c>
      <c r="Q15" s="12">
        <f t="shared" si="1"/>
        <v>50747.903333291288</v>
      </c>
    </row>
    <row r="16" spans="1:18" s="5" customFormat="1">
      <c r="B16" s="17" t="s">
        <v>41</v>
      </c>
      <c r="C16" s="19">
        <v>24.129248617784622</v>
      </c>
      <c r="D16" s="19">
        <v>23.707964390360925</v>
      </c>
      <c r="E16" s="19">
        <v>21.392840860794134</v>
      </c>
      <c r="F16" s="19">
        <v>25.130220947649224</v>
      </c>
      <c r="G16" s="19">
        <v>19.668514018372047</v>
      </c>
      <c r="H16" s="19">
        <v>22.159825190373557</v>
      </c>
      <c r="I16" s="19">
        <v>17.755217633990025</v>
      </c>
      <c r="J16" s="19">
        <v>25.500641087432417</v>
      </c>
      <c r="K16" s="19">
        <v>22.991275677479734</v>
      </c>
      <c r="L16" s="19">
        <v>29.048886981929353</v>
      </c>
      <c r="M16" s="19">
        <v>15.952778440421989</v>
      </c>
      <c r="N16" s="19">
        <v>22.193418630231928</v>
      </c>
      <c r="O16" s="19">
        <v>24.502599131616979</v>
      </c>
      <c r="P16" s="18">
        <f t="shared" si="0"/>
        <v>294.13343160843692</v>
      </c>
      <c r="Q16" s="19">
        <f>AVERAGE(C16:O16)</f>
        <v>22.625648585264379</v>
      </c>
    </row>
    <row r="17" spans="1:29" s="5" customFormat="1">
      <c r="B17" s="20"/>
      <c r="C17" s="21"/>
      <c r="D17" s="21"/>
      <c r="E17" s="21"/>
      <c r="F17" s="21"/>
      <c r="G17" s="21"/>
      <c r="H17" s="21"/>
      <c r="I17" s="21"/>
      <c r="J17" s="21"/>
      <c r="K17" s="21"/>
      <c r="L17" s="21"/>
      <c r="M17" s="21"/>
      <c r="N17" s="21"/>
      <c r="O17" s="21"/>
      <c r="P17" s="22"/>
    </row>
    <row r="18" spans="1:29" s="5" customFormat="1">
      <c r="A18" s="23" t="s">
        <v>139</v>
      </c>
      <c r="B18" s="9" t="s">
        <v>160</v>
      </c>
      <c r="C18" s="24" t="s">
        <v>20</v>
      </c>
      <c r="D18" s="24" t="s">
        <v>21</v>
      </c>
      <c r="E18" s="24" t="s">
        <v>22</v>
      </c>
      <c r="F18" s="24" t="s">
        <v>23</v>
      </c>
      <c r="G18" s="24" t="s">
        <v>24</v>
      </c>
      <c r="H18" s="24" t="s">
        <v>25</v>
      </c>
      <c r="I18" s="24" t="s">
        <v>26</v>
      </c>
      <c r="J18" s="24" t="s">
        <v>27</v>
      </c>
      <c r="K18" s="24" t="s">
        <v>28</v>
      </c>
      <c r="L18" s="24" t="s">
        <v>29</v>
      </c>
      <c r="M18" s="24" t="s">
        <v>30</v>
      </c>
      <c r="N18" s="24" t="s">
        <v>31</v>
      </c>
      <c r="O18" s="24" t="s">
        <v>32</v>
      </c>
      <c r="P18" s="24" t="s">
        <v>81</v>
      </c>
    </row>
    <row r="19" spans="1:29" s="5" customFormat="1">
      <c r="A19" s="25">
        <v>6.1</v>
      </c>
      <c r="B19" s="7" t="s">
        <v>33</v>
      </c>
      <c r="C19" s="16">
        <f>C6/$A19</f>
        <v>586.96174863387989</v>
      </c>
      <c r="D19" s="16">
        <f t="shared" ref="D19:O19" si="2">D6/$A19</f>
        <v>278.3497267759563</v>
      </c>
      <c r="E19" s="16">
        <f t="shared" si="2"/>
        <v>433.55191256830602</v>
      </c>
      <c r="F19" s="16">
        <f t="shared" si="2"/>
        <v>231.78142076502735</v>
      </c>
      <c r="G19" s="16">
        <f t="shared" si="2"/>
        <v>404.52459016393442</v>
      </c>
      <c r="H19" s="16">
        <f t="shared" si="2"/>
        <v>565.95628415300553</v>
      </c>
      <c r="I19" s="16">
        <f t="shared" si="2"/>
        <v>655.84699453551912</v>
      </c>
      <c r="J19" s="16">
        <f t="shared" si="2"/>
        <v>471.09289617486337</v>
      </c>
      <c r="K19" s="16">
        <f t="shared" si="2"/>
        <v>773.31147540983613</v>
      </c>
      <c r="L19" s="16">
        <f t="shared" si="2"/>
        <v>447.33333333333337</v>
      </c>
      <c r="M19" s="16">
        <f t="shared" si="2"/>
        <v>807.18032786885249</v>
      </c>
      <c r="N19" s="16">
        <f t="shared" si="2"/>
        <v>689.60655737704917</v>
      </c>
      <c r="O19" s="16">
        <f t="shared" si="2"/>
        <v>503.78142076502741</v>
      </c>
      <c r="P19" s="16">
        <f t="shared" ref="P19:P29" si="3">SUM(C19:O19)</f>
        <v>6849.2786885245896</v>
      </c>
    </row>
    <row r="20" spans="1:29" s="5" customFormat="1">
      <c r="A20" s="25">
        <v>3.3</v>
      </c>
      <c r="B20" s="7" t="s">
        <v>9</v>
      </c>
      <c r="C20" s="16">
        <f t="shared" ref="C20:O29" si="4">C7/$A20</f>
        <v>853.2525252525254</v>
      </c>
      <c r="D20" s="16">
        <f t="shared" si="4"/>
        <v>360</v>
      </c>
      <c r="E20" s="16">
        <f t="shared" si="4"/>
        <v>664.74747474747471</v>
      </c>
      <c r="F20" s="16">
        <f t="shared" si="4"/>
        <v>278.40404040404047</v>
      </c>
      <c r="G20" s="16">
        <f t="shared" si="4"/>
        <v>508.66666666666657</v>
      </c>
      <c r="H20" s="16">
        <f t="shared" si="4"/>
        <v>819.95959595959596</v>
      </c>
      <c r="I20" s="16">
        <f t="shared" si="4"/>
        <v>962.26262626262633</v>
      </c>
      <c r="J20" s="16">
        <f t="shared" si="4"/>
        <v>757.23232323232332</v>
      </c>
      <c r="K20" s="16">
        <f t="shared" si="4"/>
        <v>1275.7979797979795</v>
      </c>
      <c r="L20" s="16">
        <f t="shared" si="4"/>
        <v>691.93939393939399</v>
      </c>
      <c r="M20" s="16">
        <f t="shared" si="4"/>
        <v>1185.2727272727273</v>
      </c>
      <c r="N20" s="16">
        <f t="shared" si="4"/>
        <v>958.08080808080808</v>
      </c>
      <c r="O20" s="16">
        <f t="shared" si="4"/>
        <v>689.31313131313129</v>
      </c>
      <c r="P20" s="16">
        <f t="shared" si="3"/>
        <v>10004.929292929291</v>
      </c>
    </row>
    <row r="21" spans="1:29" s="13" customFormat="1">
      <c r="A21" s="25">
        <v>2.2999999999999998</v>
      </c>
      <c r="B21" s="14" t="s">
        <v>34</v>
      </c>
      <c r="C21" s="226">
        <f t="shared" si="4"/>
        <v>1058.9855072463768</v>
      </c>
      <c r="D21" s="226">
        <f t="shared" si="4"/>
        <v>437.36231884057975</v>
      </c>
      <c r="E21" s="226">
        <f t="shared" si="4"/>
        <v>774.20289855072474</v>
      </c>
      <c r="F21" s="226">
        <f t="shared" si="4"/>
        <v>312.37681159420293</v>
      </c>
      <c r="G21" s="226">
        <f t="shared" si="4"/>
        <v>581.59420289855075</v>
      </c>
      <c r="H21" s="226">
        <f t="shared" si="4"/>
        <v>948.02898550724649</v>
      </c>
      <c r="I21" s="226">
        <f t="shared" si="4"/>
        <v>1198.898550724638</v>
      </c>
      <c r="J21" s="226">
        <f t="shared" si="4"/>
        <v>903.85507246376824</v>
      </c>
      <c r="K21" s="226">
        <f t="shared" si="4"/>
        <v>1480.2318840579712</v>
      </c>
      <c r="L21" s="226">
        <f t="shared" si="4"/>
        <v>838.98550724637687</v>
      </c>
      <c r="M21" s="226">
        <f t="shared" si="4"/>
        <v>1336.2028985507247</v>
      </c>
      <c r="N21" s="226">
        <f t="shared" si="4"/>
        <v>1150.5217391304348</v>
      </c>
      <c r="O21" s="226">
        <f t="shared" si="4"/>
        <v>806.55072463768124</v>
      </c>
      <c r="P21" s="16">
        <f t="shared" si="3"/>
        <v>11827.797101449276</v>
      </c>
    </row>
    <row r="22" spans="1:29" s="13" customFormat="1">
      <c r="A22" s="25">
        <v>2.5</v>
      </c>
      <c r="B22" s="14" t="s">
        <v>35</v>
      </c>
      <c r="C22" s="226">
        <f t="shared" si="4"/>
        <v>607.20000000000005</v>
      </c>
      <c r="D22" s="226">
        <f t="shared" si="4"/>
        <v>421.06666666666672</v>
      </c>
      <c r="E22" s="226">
        <f t="shared" si="4"/>
        <v>498.8</v>
      </c>
      <c r="F22" s="226">
        <f t="shared" si="4"/>
        <v>428.8</v>
      </c>
      <c r="G22" s="226">
        <f t="shared" si="4"/>
        <v>748.4</v>
      </c>
      <c r="H22" s="226">
        <f t="shared" si="4"/>
        <v>499.06666666666672</v>
      </c>
      <c r="I22" s="226">
        <f t="shared" si="4"/>
        <v>553.86666666666667</v>
      </c>
      <c r="J22" s="226">
        <f t="shared" si="4"/>
        <v>409.73333333333329</v>
      </c>
      <c r="K22" s="226">
        <f t="shared" si="4"/>
        <v>712.13333333333333</v>
      </c>
      <c r="L22" s="226">
        <f t="shared" si="4"/>
        <v>695.86666666666667</v>
      </c>
      <c r="M22" s="226">
        <f t="shared" si="4"/>
        <v>352.53333333333336</v>
      </c>
      <c r="N22" s="226">
        <f t="shared" si="4"/>
        <v>790.5333333333333</v>
      </c>
      <c r="O22" s="226">
        <f t="shared" si="4"/>
        <v>668.8</v>
      </c>
      <c r="P22" s="16">
        <f t="shared" si="3"/>
        <v>7386.8</v>
      </c>
    </row>
    <row r="23" spans="1:29" s="13" customFormat="1">
      <c r="A23" s="25">
        <v>1.5</v>
      </c>
      <c r="B23" s="14" t="s">
        <v>36</v>
      </c>
      <c r="C23" s="226">
        <f t="shared" si="4"/>
        <v>1350.1555555555556</v>
      </c>
      <c r="D23" s="226">
        <f t="shared" si="4"/>
        <v>536.17777777777769</v>
      </c>
      <c r="E23" s="226">
        <f t="shared" si="4"/>
        <v>804.93333333333328</v>
      </c>
      <c r="F23" s="226">
        <f t="shared" si="4"/>
        <v>387.62222222222221</v>
      </c>
      <c r="G23" s="226">
        <f t="shared" si="4"/>
        <v>592.02222222222224</v>
      </c>
      <c r="H23" s="226">
        <f t="shared" si="4"/>
        <v>959.93333333333328</v>
      </c>
      <c r="I23" s="226">
        <f t="shared" si="4"/>
        <v>1015.4000000000001</v>
      </c>
      <c r="J23" s="226">
        <f t="shared" si="4"/>
        <v>1061.3555555555554</v>
      </c>
      <c r="K23" s="226">
        <f t="shared" si="4"/>
        <v>1683.3777777777775</v>
      </c>
      <c r="L23" s="226">
        <f t="shared" si="4"/>
        <v>1127.4222222222222</v>
      </c>
      <c r="M23" s="226">
        <f t="shared" si="4"/>
        <v>1149.0222222222224</v>
      </c>
      <c r="N23" s="226">
        <f t="shared" si="4"/>
        <v>1258.1333333333334</v>
      </c>
      <c r="O23" s="226">
        <f t="shared" si="4"/>
        <v>1019.2444444444445</v>
      </c>
      <c r="P23" s="16">
        <f t="shared" si="3"/>
        <v>12944.8</v>
      </c>
    </row>
    <row r="24" spans="1:29" s="5" customFormat="1">
      <c r="A24" s="25">
        <v>2.5</v>
      </c>
      <c r="B24" s="7" t="s">
        <v>37</v>
      </c>
      <c r="C24" s="16">
        <f t="shared" si="4"/>
        <v>98.906666666666666</v>
      </c>
      <c r="D24" s="16">
        <f t="shared" si="4"/>
        <v>20.053333333333335</v>
      </c>
      <c r="E24" s="16">
        <f t="shared" si="4"/>
        <v>47.76</v>
      </c>
      <c r="F24" s="16">
        <f t="shared" si="4"/>
        <v>28.133333333333333</v>
      </c>
      <c r="G24" s="16">
        <f t="shared" si="4"/>
        <v>5.9733333333333327</v>
      </c>
      <c r="H24" s="16">
        <f t="shared" si="4"/>
        <v>6.4799999999999995</v>
      </c>
      <c r="I24" s="16">
        <f t="shared" si="4"/>
        <v>107.12</v>
      </c>
      <c r="J24" s="16">
        <f t="shared" si="4"/>
        <v>92.293333333333337</v>
      </c>
      <c r="K24" s="16">
        <f t="shared" si="4"/>
        <v>16.32</v>
      </c>
      <c r="L24" s="16">
        <f t="shared" si="4"/>
        <v>53.44</v>
      </c>
      <c r="M24" s="16">
        <f t="shared" si="4"/>
        <v>18.559999999999999</v>
      </c>
      <c r="N24" s="16">
        <f t="shared" si="4"/>
        <v>76.16</v>
      </c>
      <c r="O24" s="16">
        <f t="shared" si="4"/>
        <v>20.319999999999997</v>
      </c>
      <c r="P24" s="16">
        <f t="shared" si="3"/>
        <v>591.52</v>
      </c>
    </row>
    <row r="25" spans="1:29" s="5" customFormat="1">
      <c r="A25" s="25">
        <v>3</v>
      </c>
      <c r="B25" s="7" t="s">
        <v>38</v>
      </c>
      <c r="C25" s="16">
        <f t="shared" si="4"/>
        <v>120.46666666666668</v>
      </c>
      <c r="D25" s="16">
        <f t="shared" si="4"/>
        <v>152.82222222222222</v>
      </c>
      <c r="E25" s="16">
        <f t="shared" si="4"/>
        <v>68.955555555555563</v>
      </c>
      <c r="F25" s="16">
        <f t="shared" si="4"/>
        <v>33.06666666666667</v>
      </c>
      <c r="G25" s="16">
        <f t="shared" si="4"/>
        <v>40.377777777777773</v>
      </c>
      <c r="H25" s="16">
        <f t="shared" si="4"/>
        <v>79.777777777777786</v>
      </c>
      <c r="I25" s="16">
        <f t="shared" si="4"/>
        <v>69.333333333333329</v>
      </c>
      <c r="J25" s="16">
        <f t="shared" si="4"/>
        <v>196.11111111111111</v>
      </c>
      <c r="K25" s="16">
        <f t="shared" si="4"/>
        <v>333.95555555555558</v>
      </c>
      <c r="L25" s="16">
        <f t="shared" si="4"/>
        <v>57.044444444444444</v>
      </c>
      <c r="M25" s="16">
        <f t="shared" si="4"/>
        <v>176.48888888888891</v>
      </c>
      <c r="N25" s="16">
        <f t="shared" si="4"/>
        <v>184.3111111111111</v>
      </c>
      <c r="O25" s="16">
        <f t="shared" si="4"/>
        <v>191.62222222222223</v>
      </c>
      <c r="P25" s="16">
        <f>SUM(C25:O25)</f>
        <v>1704.3333333333335</v>
      </c>
    </row>
    <row r="26" spans="1:29" s="5" customFormat="1">
      <c r="A26" s="25">
        <v>0.4</v>
      </c>
      <c r="B26" s="7" t="s">
        <v>39</v>
      </c>
      <c r="C26" s="16">
        <f t="shared" si="4"/>
        <v>1090.8333333333333</v>
      </c>
      <c r="D26" s="16">
        <f t="shared" si="4"/>
        <v>580.83333333333337</v>
      </c>
      <c r="E26" s="16">
        <f t="shared" si="4"/>
        <v>615.83333333333337</v>
      </c>
      <c r="F26" s="16">
        <f t="shared" si="4"/>
        <v>308.33333333333331</v>
      </c>
      <c r="G26" s="16">
        <f t="shared" si="4"/>
        <v>489.16666666666663</v>
      </c>
      <c r="H26" s="16">
        <f t="shared" si="4"/>
        <v>268.33333333333331</v>
      </c>
      <c r="I26" s="16">
        <f t="shared" si="4"/>
        <v>766.66666666666663</v>
      </c>
      <c r="J26" s="16">
        <f t="shared" si="4"/>
        <v>965</v>
      </c>
      <c r="K26" s="16">
        <f t="shared" si="4"/>
        <v>849.16666666666663</v>
      </c>
      <c r="L26" s="16">
        <f t="shared" si="4"/>
        <v>799.16666666666663</v>
      </c>
      <c r="M26" s="16">
        <f t="shared" si="4"/>
        <v>735</v>
      </c>
      <c r="N26" s="16">
        <f t="shared" si="4"/>
        <v>864.16666666666663</v>
      </c>
      <c r="O26" s="16">
        <f t="shared" si="4"/>
        <v>1057.5</v>
      </c>
      <c r="P26" s="16">
        <f t="shared" si="3"/>
        <v>9390</v>
      </c>
    </row>
    <row r="27" spans="1:29" s="5" customFormat="1">
      <c r="A27" s="25">
        <v>1.5</v>
      </c>
      <c r="B27" s="7" t="s">
        <v>15</v>
      </c>
      <c r="C27" s="16">
        <f t="shared" si="4"/>
        <v>391.5555555555556</v>
      </c>
      <c r="D27" s="16">
        <f t="shared" si="4"/>
        <v>168.44444444444443</v>
      </c>
      <c r="E27" s="16">
        <f t="shared" si="4"/>
        <v>279.77777777777777</v>
      </c>
      <c r="F27" s="16">
        <f t="shared" si="4"/>
        <v>118.44444444444444</v>
      </c>
      <c r="G27" s="16">
        <f t="shared" si="4"/>
        <v>197.11111111111111</v>
      </c>
      <c r="H27" s="16">
        <f t="shared" si="4"/>
        <v>390.22222222222223</v>
      </c>
      <c r="I27" s="16">
        <f t="shared" si="4"/>
        <v>511.5555555555556</v>
      </c>
      <c r="J27" s="16">
        <f t="shared" si="4"/>
        <v>264.22222222222223</v>
      </c>
      <c r="K27" s="16">
        <f t="shared" si="4"/>
        <v>590.66666666666663</v>
      </c>
      <c r="L27" s="16">
        <f t="shared" si="4"/>
        <v>269.77777777777777</v>
      </c>
      <c r="M27" s="16">
        <f t="shared" si="4"/>
        <v>453.11111111111109</v>
      </c>
      <c r="N27" s="16">
        <f t="shared" si="4"/>
        <v>385.33333333333331</v>
      </c>
      <c r="O27" s="16">
        <f t="shared" si="4"/>
        <v>276.44444444444446</v>
      </c>
      <c r="P27" s="16">
        <f t="shared" si="3"/>
        <v>4296.666666666667</v>
      </c>
      <c r="AC27" s="5" t="s">
        <v>14</v>
      </c>
    </row>
    <row r="28" spans="1:29" s="5" customFormat="1">
      <c r="A28" s="25">
        <v>157</v>
      </c>
      <c r="B28" s="7" t="s">
        <v>40</v>
      </c>
      <c r="C28" s="16">
        <f t="shared" si="4"/>
        <v>345.04246284501062</v>
      </c>
      <c r="D28" s="16">
        <f t="shared" si="4"/>
        <v>70.401698513800412</v>
      </c>
      <c r="E28" s="16">
        <f t="shared" si="4"/>
        <v>296.69454352093385</v>
      </c>
      <c r="F28" s="16">
        <f t="shared" si="4"/>
        <v>72.352866242038218</v>
      </c>
      <c r="G28" s="16">
        <f t="shared" si="4"/>
        <v>145.17940552016987</v>
      </c>
      <c r="H28" s="16">
        <f t="shared" si="4"/>
        <v>55.234607218683657</v>
      </c>
      <c r="I28" s="16">
        <f t="shared" si="4"/>
        <v>147.38110403397027</v>
      </c>
      <c r="J28" s="16">
        <f t="shared" si="4"/>
        <v>152.04214437367304</v>
      </c>
      <c r="K28" s="16">
        <f t="shared" si="4"/>
        <v>323.19416135881107</v>
      </c>
      <c r="L28" s="16">
        <f t="shared" si="4"/>
        <v>648.79212314225049</v>
      </c>
      <c r="M28" s="16">
        <f t="shared" si="4"/>
        <v>313.2682802547771</v>
      </c>
      <c r="N28" s="16">
        <f t="shared" si="4"/>
        <v>1087.671762208068</v>
      </c>
      <c r="O28" s="16">
        <f t="shared" si="4"/>
        <v>544.80053078556261</v>
      </c>
      <c r="P28" s="16">
        <f t="shared" si="3"/>
        <v>4202.0556900177489</v>
      </c>
      <c r="AC28" s="5" t="s">
        <v>14</v>
      </c>
    </row>
    <row r="29" spans="1:29" s="5" customFormat="1">
      <c r="A29" s="25">
        <v>0.05</v>
      </c>
      <c r="B29" s="17" t="s">
        <v>41</v>
      </c>
      <c r="C29" s="26">
        <f t="shared" si="4"/>
        <v>482.5849723556924</v>
      </c>
      <c r="D29" s="26">
        <f t="shared" si="4"/>
        <v>474.15928780721845</v>
      </c>
      <c r="E29" s="26">
        <f t="shared" si="4"/>
        <v>427.85681721588264</v>
      </c>
      <c r="F29" s="26">
        <f t="shared" si="4"/>
        <v>502.60441895298447</v>
      </c>
      <c r="G29" s="26">
        <f t="shared" si="4"/>
        <v>393.3702803674409</v>
      </c>
      <c r="H29" s="26">
        <f t="shared" si="4"/>
        <v>443.19650380747112</v>
      </c>
      <c r="I29" s="26">
        <f t="shared" si="4"/>
        <v>355.10435267980046</v>
      </c>
      <c r="J29" s="26">
        <f t="shared" si="4"/>
        <v>510.01282174864832</v>
      </c>
      <c r="K29" s="26">
        <f t="shared" si="4"/>
        <v>459.82551354959469</v>
      </c>
      <c r="L29" s="26">
        <f t="shared" si="4"/>
        <v>580.97773963858708</v>
      </c>
      <c r="M29" s="26">
        <f t="shared" si="4"/>
        <v>319.05556880843977</v>
      </c>
      <c r="N29" s="26">
        <f t="shared" si="4"/>
        <v>443.86837260463852</v>
      </c>
      <c r="O29" s="26">
        <f t="shared" si="4"/>
        <v>490.05198263233956</v>
      </c>
      <c r="P29" s="26">
        <f t="shared" si="3"/>
        <v>5882.6686321687375</v>
      </c>
      <c r="AC29" s="5" t="s">
        <v>14</v>
      </c>
    </row>
    <row r="30" spans="1:29" s="5" customFormat="1">
      <c r="B30" s="27"/>
      <c r="C30" s="28"/>
      <c r="D30" s="29"/>
      <c r="E30" s="30" t="s">
        <v>14</v>
      </c>
      <c r="F30" s="30"/>
      <c r="G30" s="30"/>
      <c r="H30" s="30"/>
      <c r="I30" s="30"/>
      <c r="J30" s="30"/>
      <c r="K30" s="30"/>
      <c r="L30" s="30"/>
      <c r="M30" s="30"/>
      <c r="N30" s="30"/>
      <c r="O30" s="30"/>
      <c r="P30" s="30"/>
      <c r="R30" s="31"/>
      <c r="AC30" s="5" t="s">
        <v>14</v>
      </c>
    </row>
    <row r="31" spans="1:29" s="5" customFormat="1">
      <c r="B31" s="9" t="s">
        <v>18</v>
      </c>
      <c r="C31" s="24" t="s">
        <v>20</v>
      </c>
      <c r="D31" s="24" t="s">
        <v>21</v>
      </c>
      <c r="E31" s="24" t="s">
        <v>22</v>
      </c>
      <c r="F31" s="24" t="s">
        <v>23</v>
      </c>
      <c r="G31" s="24" t="s">
        <v>24</v>
      </c>
      <c r="H31" s="24" t="s">
        <v>25</v>
      </c>
      <c r="I31" s="24" t="s">
        <v>26</v>
      </c>
      <c r="J31" s="24" t="s">
        <v>27</v>
      </c>
      <c r="K31" s="24" t="s">
        <v>28</v>
      </c>
      <c r="L31" s="24" t="s">
        <v>29</v>
      </c>
      <c r="M31" s="24" t="s">
        <v>30</v>
      </c>
      <c r="N31" s="24" t="s">
        <v>31</v>
      </c>
      <c r="O31" s="24" t="s">
        <v>32</v>
      </c>
      <c r="P31" s="24" t="s">
        <v>84</v>
      </c>
      <c r="Q31" s="13"/>
      <c r="R31" s="5" t="s">
        <v>14</v>
      </c>
      <c r="S31" s="13"/>
      <c r="AC31" s="5" t="s">
        <v>14</v>
      </c>
    </row>
    <row r="32" spans="1:29" s="5" customFormat="1">
      <c r="B32" s="7" t="s">
        <v>33</v>
      </c>
      <c r="C32" s="399">
        <v>0.03</v>
      </c>
      <c r="D32" s="400">
        <v>0.03</v>
      </c>
      <c r="E32" s="400">
        <v>0.03</v>
      </c>
      <c r="F32" s="400">
        <v>0.03</v>
      </c>
      <c r="G32" s="400">
        <v>0.03</v>
      </c>
      <c r="H32" s="400">
        <v>0.03</v>
      </c>
      <c r="I32" s="400">
        <v>0.03</v>
      </c>
      <c r="J32" s="400">
        <v>0.03</v>
      </c>
      <c r="K32" s="400">
        <v>0.03</v>
      </c>
      <c r="L32" s="400">
        <v>0.03</v>
      </c>
      <c r="M32" s="400">
        <v>0.03</v>
      </c>
      <c r="N32" s="400">
        <v>0.03</v>
      </c>
      <c r="O32" s="401">
        <v>0.03</v>
      </c>
      <c r="P32" s="32">
        <f t="shared" ref="P32:P42" si="5">AVERAGE(C32:O32)</f>
        <v>3.0000000000000009E-2</v>
      </c>
      <c r="Q32" s="13"/>
      <c r="S32" s="13"/>
      <c r="AC32" s="5" t="s">
        <v>14</v>
      </c>
    </row>
    <row r="33" spans="2:29" s="5" customFormat="1">
      <c r="B33" s="7" t="s">
        <v>9</v>
      </c>
      <c r="C33" s="402">
        <v>0.05</v>
      </c>
      <c r="D33" s="403">
        <v>0.05</v>
      </c>
      <c r="E33" s="403">
        <v>0.05</v>
      </c>
      <c r="F33" s="403">
        <v>0.05</v>
      </c>
      <c r="G33" s="403">
        <v>0.05</v>
      </c>
      <c r="H33" s="403">
        <v>0.05</v>
      </c>
      <c r="I33" s="403">
        <v>0.05</v>
      </c>
      <c r="J33" s="403">
        <v>0.05</v>
      </c>
      <c r="K33" s="403">
        <v>0.05</v>
      </c>
      <c r="L33" s="403">
        <v>0.05</v>
      </c>
      <c r="M33" s="403">
        <v>0.05</v>
      </c>
      <c r="N33" s="403">
        <v>0.05</v>
      </c>
      <c r="O33" s="404">
        <v>0.05</v>
      </c>
      <c r="P33" s="32">
        <f t="shared" si="5"/>
        <v>0.05</v>
      </c>
      <c r="Q33" s="13"/>
      <c r="S33" s="13"/>
      <c r="AC33" s="5" t="s">
        <v>14</v>
      </c>
    </row>
    <row r="34" spans="2:29" s="13" customFormat="1">
      <c r="B34" s="14" t="s">
        <v>34</v>
      </c>
      <c r="C34" s="405">
        <v>7.0000000000000007E-2</v>
      </c>
      <c r="D34" s="406">
        <v>7.0000000000000007E-2</v>
      </c>
      <c r="E34" s="406">
        <v>7.0000000000000007E-2</v>
      </c>
      <c r="F34" s="406">
        <v>7.0000000000000007E-2</v>
      </c>
      <c r="G34" s="406">
        <v>7.0000000000000007E-2</v>
      </c>
      <c r="H34" s="406">
        <v>7.0000000000000007E-2</v>
      </c>
      <c r="I34" s="406">
        <v>7.0000000000000007E-2</v>
      </c>
      <c r="J34" s="406">
        <v>7.0000000000000007E-2</v>
      </c>
      <c r="K34" s="406">
        <v>7.0000000000000007E-2</v>
      </c>
      <c r="L34" s="406">
        <v>7.0000000000000007E-2</v>
      </c>
      <c r="M34" s="406">
        <v>7.0000000000000007E-2</v>
      </c>
      <c r="N34" s="406">
        <v>7.0000000000000007E-2</v>
      </c>
      <c r="O34" s="407">
        <v>7.0000000000000007E-2</v>
      </c>
      <c r="P34" s="32">
        <f t="shared" si="5"/>
        <v>7.0000000000000034E-2</v>
      </c>
      <c r="R34" s="5"/>
      <c r="AC34" s="13" t="s">
        <v>14</v>
      </c>
    </row>
    <row r="35" spans="2:29" s="13" customFormat="1">
      <c r="B35" s="14" t="s">
        <v>35</v>
      </c>
      <c r="C35" s="33">
        <v>0.05</v>
      </c>
      <c r="D35" s="33">
        <v>0.05</v>
      </c>
      <c r="E35" s="33">
        <v>7.4999999999999997E-2</v>
      </c>
      <c r="F35" s="33">
        <v>0.1</v>
      </c>
      <c r="G35" s="33">
        <v>7.4999999999999997E-2</v>
      </c>
      <c r="H35" s="33">
        <v>7.4999999999999997E-2</v>
      </c>
      <c r="I35" s="33">
        <v>0.15</v>
      </c>
      <c r="J35" s="33">
        <v>0.1</v>
      </c>
      <c r="K35" s="33">
        <v>0.1</v>
      </c>
      <c r="L35" s="33">
        <v>0.15</v>
      </c>
      <c r="M35" s="33">
        <v>7.4999999999999997E-2</v>
      </c>
      <c r="N35" s="33">
        <v>0.05</v>
      </c>
      <c r="O35" s="33">
        <v>0.1</v>
      </c>
      <c r="P35" s="32">
        <f t="shared" si="5"/>
        <v>8.8461538461538466E-2</v>
      </c>
      <c r="Q35" s="32"/>
      <c r="AC35" s="13" t="s">
        <v>14</v>
      </c>
    </row>
    <row r="36" spans="2:29" s="13" customFormat="1">
      <c r="B36" s="14" t="s">
        <v>36</v>
      </c>
      <c r="C36" s="399">
        <v>0.22500000000000001</v>
      </c>
      <c r="D36" s="400">
        <v>0.22500000000000001</v>
      </c>
      <c r="E36" s="400">
        <v>0.22500000000000001</v>
      </c>
      <c r="F36" s="400">
        <v>0.22500000000000001</v>
      </c>
      <c r="G36" s="400">
        <v>0.22500000000000001</v>
      </c>
      <c r="H36" s="400">
        <v>0.22500000000000001</v>
      </c>
      <c r="I36" s="400">
        <v>0.22500000000000001</v>
      </c>
      <c r="J36" s="400">
        <v>0.22500000000000001</v>
      </c>
      <c r="K36" s="400">
        <v>0.22500000000000001</v>
      </c>
      <c r="L36" s="400">
        <v>0.22500000000000001</v>
      </c>
      <c r="M36" s="400">
        <v>0.22500000000000001</v>
      </c>
      <c r="N36" s="400">
        <v>0.22500000000000001</v>
      </c>
      <c r="O36" s="401">
        <v>0.22500000000000001</v>
      </c>
      <c r="P36" s="32">
        <f t="shared" si="5"/>
        <v>0.22500000000000006</v>
      </c>
      <c r="Q36" s="34"/>
      <c r="AC36" s="13" t="s">
        <v>14</v>
      </c>
    </row>
    <row r="37" spans="2:29" s="5" customFormat="1">
      <c r="B37" s="7" t="s">
        <v>37</v>
      </c>
      <c r="C37" s="402">
        <v>0.1</v>
      </c>
      <c r="D37" s="403">
        <v>2.5000000000000001E-2</v>
      </c>
      <c r="E37" s="403">
        <v>0.17499999999999999</v>
      </c>
      <c r="F37" s="403">
        <v>0.1</v>
      </c>
      <c r="G37" s="403">
        <v>0.1</v>
      </c>
      <c r="H37" s="403">
        <v>0</v>
      </c>
      <c r="I37" s="403">
        <v>0.1</v>
      </c>
      <c r="J37" s="403">
        <v>0.125</v>
      </c>
      <c r="K37" s="403">
        <v>0</v>
      </c>
      <c r="L37" s="403">
        <v>0.1</v>
      </c>
      <c r="M37" s="403">
        <v>2.5000000000000001E-2</v>
      </c>
      <c r="N37" s="403">
        <v>0.05</v>
      </c>
      <c r="O37" s="404">
        <v>2.5000000000000001E-2</v>
      </c>
      <c r="P37" s="32">
        <v>8.3094732132025298E-2</v>
      </c>
      <c r="Q37" s="34"/>
      <c r="R37" s="13"/>
      <c r="S37" s="13"/>
      <c r="AC37" s="5" t="s">
        <v>14</v>
      </c>
    </row>
    <row r="38" spans="2:29" s="5" customFormat="1">
      <c r="B38" s="7" t="s">
        <v>38</v>
      </c>
      <c r="C38" s="405">
        <v>0.1</v>
      </c>
      <c r="D38" s="406">
        <v>0.17499999999999999</v>
      </c>
      <c r="E38" s="406">
        <v>2.5000000000000001E-2</v>
      </c>
      <c r="F38" s="406">
        <v>0.1</v>
      </c>
      <c r="G38" s="406">
        <v>0.1</v>
      </c>
      <c r="H38" s="406">
        <v>0.2</v>
      </c>
      <c r="I38" s="406">
        <v>0.1</v>
      </c>
      <c r="J38" s="406">
        <v>7.4999999999999997E-2</v>
      </c>
      <c r="K38" s="406">
        <v>0.2</v>
      </c>
      <c r="L38" s="406">
        <v>0.1</v>
      </c>
      <c r="M38" s="406">
        <v>0.17499999999999999</v>
      </c>
      <c r="N38" s="406">
        <v>0.15</v>
      </c>
      <c r="O38" s="407">
        <v>0.17499999999999999</v>
      </c>
      <c r="P38" s="32">
        <v>5.1520652483359318E-2</v>
      </c>
      <c r="Q38" s="7"/>
      <c r="R38" s="35"/>
      <c r="AC38" s="5" t="s">
        <v>14</v>
      </c>
    </row>
    <row r="39" spans="2:29" s="5" customFormat="1">
      <c r="B39" s="7" t="s">
        <v>39</v>
      </c>
      <c r="C39" s="33">
        <v>0.15</v>
      </c>
      <c r="D39" s="33">
        <v>0.15</v>
      </c>
      <c r="E39" s="33">
        <v>0.05</v>
      </c>
      <c r="F39" s="33">
        <v>0.125</v>
      </c>
      <c r="G39" s="33">
        <v>0.15</v>
      </c>
      <c r="H39" s="33">
        <v>7.4999999999999997E-2</v>
      </c>
      <c r="I39" s="33">
        <v>7.4999999999999997E-2</v>
      </c>
      <c r="J39" s="33">
        <v>0.15</v>
      </c>
      <c r="K39" s="33">
        <v>7.4999999999999997E-2</v>
      </c>
      <c r="L39" s="33">
        <v>0.05</v>
      </c>
      <c r="M39" s="33">
        <v>0.05</v>
      </c>
      <c r="N39" s="33">
        <v>7.4999999999999997E-2</v>
      </c>
      <c r="O39" s="33">
        <v>7.4999999999999997E-2</v>
      </c>
      <c r="P39" s="32">
        <f t="shared" si="5"/>
        <v>9.6153846153846131E-2</v>
      </c>
      <c r="Q39" s="32"/>
      <c r="R39" s="13"/>
      <c r="S39" s="13"/>
      <c r="AC39" s="5" t="s">
        <v>14</v>
      </c>
    </row>
    <row r="40" spans="2:29" s="5" customFormat="1">
      <c r="B40" s="7" t="s">
        <v>15</v>
      </c>
      <c r="C40" s="33">
        <v>0.1</v>
      </c>
      <c r="D40" s="33">
        <v>0.05</v>
      </c>
      <c r="E40" s="33">
        <v>0.15</v>
      </c>
      <c r="F40" s="33">
        <v>0.1</v>
      </c>
      <c r="G40" s="33">
        <v>0.05</v>
      </c>
      <c r="H40" s="33">
        <v>0.125</v>
      </c>
      <c r="I40" s="33">
        <v>0.1</v>
      </c>
      <c r="J40" s="33">
        <v>0.05</v>
      </c>
      <c r="K40" s="33">
        <v>0.15</v>
      </c>
      <c r="L40" s="33">
        <v>0.1</v>
      </c>
      <c r="M40" s="33">
        <v>0.125</v>
      </c>
      <c r="N40" s="33">
        <v>0.15</v>
      </c>
      <c r="O40" s="33">
        <v>0.15</v>
      </c>
      <c r="P40" s="32">
        <f t="shared" si="5"/>
        <v>0.10769230769230768</v>
      </c>
      <c r="Q40" s="32"/>
      <c r="S40" s="13"/>
      <c r="AC40" s="5" t="s">
        <v>14</v>
      </c>
    </row>
    <row r="41" spans="2:29" s="5" customFormat="1">
      <c r="B41" s="7" t="s">
        <v>40</v>
      </c>
      <c r="C41" s="33">
        <v>7.4999999999999997E-2</v>
      </c>
      <c r="D41" s="33">
        <v>0.125</v>
      </c>
      <c r="E41" s="33">
        <v>0.1</v>
      </c>
      <c r="F41" s="33">
        <v>0.05</v>
      </c>
      <c r="G41" s="33">
        <v>0.1</v>
      </c>
      <c r="H41" s="33">
        <v>0.1</v>
      </c>
      <c r="I41" s="33">
        <v>0.05</v>
      </c>
      <c r="J41" s="33">
        <v>7.4999999999999997E-2</v>
      </c>
      <c r="K41" s="33">
        <v>0.05</v>
      </c>
      <c r="L41" s="33">
        <v>7.4999999999999997E-2</v>
      </c>
      <c r="M41" s="33">
        <v>0.125</v>
      </c>
      <c r="N41" s="33">
        <v>0.1</v>
      </c>
      <c r="O41" s="33">
        <v>0.05</v>
      </c>
      <c r="P41" s="32">
        <f t="shared" si="5"/>
        <v>8.2692307692307704E-2</v>
      </c>
      <c r="Q41" s="31"/>
      <c r="S41" s="13"/>
      <c r="AC41" s="5" t="s">
        <v>14</v>
      </c>
    </row>
    <row r="42" spans="2:29" s="5" customFormat="1">
      <c r="B42" s="17" t="s">
        <v>41</v>
      </c>
      <c r="C42" s="408">
        <v>0.05</v>
      </c>
      <c r="D42" s="409">
        <v>0.05</v>
      </c>
      <c r="E42" s="409">
        <v>0.05</v>
      </c>
      <c r="F42" s="409">
        <v>0.05</v>
      </c>
      <c r="G42" s="409">
        <v>0.05</v>
      </c>
      <c r="H42" s="409">
        <v>0.05</v>
      </c>
      <c r="I42" s="409">
        <v>0.05</v>
      </c>
      <c r="J42" s="409">
        <v>0.05</v>
      </c>
      <c r="K42" s="409">
        <v>0.05</v>
      </c>
      <c r="L42" s="409">
        <v>0.05</v>
      </c>
      <c r="M42" s="409">
        <v>0.05</v>
      </c>
      <c r="N42" s="409">
        <v>0.05</v>
      </c>
      <c r="O42" s="410">
        <v>0.05</v>
      </c>
      <c r="P42" s="36">
        <f t="shared" si="5"/>
        <v>0.05</v>
      </c>
      <c r="Q42" s="32"/>
      <c r="S42" s="13"/>
    </row>
    <row r="43" spans="2:29" s="5" customFormat="1">
      <c r="B43" s="27"/>
      <c r="C43" s="37">
        <f t="shared" ref="C43:O43" si="6">SUM(C32:C42)</f>
        <v>1</v>
      </c>
      <c r="D43" s="37">
        <f t="shared" si="6"/>
        <v>1</v>
      </c>
      <c r="E43" s="37">
        <f t="shared" si="6"/>
        <v>1</v>
      </c>
      <c r="F43" s="37">
        <f t="shared" si="6"/>
        <v>1</v>
      </c>
      <c r="G43" s="37">
        <f t="shared" si="6"/>
        <v>1</v>
      </c>
      <c r="H43" s="37">
        <f t="shared" si="6"/>
        <v>1</v>
      </c>
      <c r="I43" s="37">
        <f t="shared" si="6"/>
        <v>1</v>
      </c>
      <c r="J43" s="37">
        <f t="shared" si="6"/>
        <v>1</v>
      </c>
      <c r="K43" s="37">
        <f t="shared" si="6"/>
        <v>1</v>
      </c>
      <c r="L43" s="37">
        <f t="shared" si="6"/>
        <v>1</v>
      </c>
      <c r="M43" s="37">
        <f t="shared" si="6"/>
        <v>1.0000000000000002</v>
      </c>
      <c r="N43" s="37">
        <f t="shared" si="6"/>
        <v>1</v>
      </c>
      <c r="O43" s="37">
        <f t="shared" si="6"/>
        <v>1</v>
      </c>
      <c r="P43" s="38">
        <f>(SUM(P32:P42))</f>
        <v>0.93461538461538485</v>
      </c>
      <c r="Q43" s="38"/>
      <c r="S43" s="13"/>
    </row>
    <row r="44" spans="2:29" s="5" customFormat="1">
      <c r="B44" s="39"/>
      <c r="C44" s="22"/>
      <c r="D44" s="22"/>
      <c r="E44" s="22"/>
      <c r="F44" s="22"/>
      <c r="G44" s="22"/>
      <c r="H44" s="22"/>
      <c r="I44" s="22"/>
      <c r="J44" s="22"/>
      <c r="K44" s="22"/>
      <c r="L44" s="22"/>
      <c r="M44" s="22"/>
      <c r="N44" s="22"/>
      <c r="O44" s="22"/>
      <c r="P44" s="22"/>
      <c r="S44" s="13"/>
    </row>
    <row r="45" spans="2:29" s="5" customFormat="1">
      <c r="B45" s="9" t="s">
        <v>85</v>
      </c>
      <c r="C45" s="24" t="s">
        <v>20</v>
      </c>
      <c r="D45" s="24" t="s">
        <v>21</v>
      </c>
      <c r="E45" s="24" t="s">
        <v>22</v>
      </c>
      <c r="F45" s="24" t="s">
        <v>23</v>
      </c>
      <c r="G45" s="24" t="s">
        <v>24</v>
      </c>
      <c r="H45" s="24" t="s">
        <v>25</v>
      </c>
      <c r="I45" s="24" t="s">
        <v>26</v>
      </c>
      <c r="J45" s="24" t="s">
        <v>27</v>
      </c>
      <c r="K45" s="24" t="s">
        <v>28</v>
      </c>
      <c r="L45" s="24" t="s">
        <v>29</v>
      </c>
      <c r="M45" s="24" t="s">
        <v>30</v>
      </c>
      <c r="N45" s="24" t="s">
        <v>31</v>
      </c>
      <c r="O45" s="24" t="s">
        <v>32</v>
      </c>
      <c r="P45" s="24" t="s">
        <v>81</v>
      </c>
    </row>
    <row r="46" spans="2:29" s="5" customFormat="1">
      <c r="B46" s="7" t="s">
        <v>33</v>
      </c>
      <c r="C46" s="227">
        <f>C19*C32</f>
        <v>17.608852459016397</v>
      </c>
      <c r="D46" s="227">
        <f t="shared" ref="D46:O46" si="7">D19*D32</f>
        <v>8.3504918032786879</v>
      </c>
      <c r="E46" s="227">
        <f t="shared" si="7"/>
        <v>13.00655737704918</v>
      </c>
      <c r="F46" s="227">
        <f t="shared" si="7"/>
        <v>6.9534426229508206</v>
      </c>
      <c r="G46" s="227">
        <f t="shared" si="7"/>
        <v>12.135737704918032</v>
      </c>
      <c r="H46" s="227">
        <f t="shared" si="7"/>
        <v>16.978688524590165</v>
      </c>
      <c r="I46" s="227">
        <f t="shared" si="7"/>
        <v>19.675409836065572</v>
      </c>
      <c r="J46" s="227">
        <f t="shared" si="7"/>
        <v>14.132786885245901</v>
      </c>
      <c r="K46" s="227">
        <f t="shared" si="7"/>
        <v>23.199344262295082</v>
      </c>
      <c r="L46" s="227">
        <f t="shared" si="7"/>
        <v>13.42</v>
      </c>
      <c r="M46" s="227">
        <f t="shared" si="7"/>
        <v>24.215409836065575</v>
      </c>
      <c r="N46" s="227">
        <f t="shared" si="7"/>
        <v>20.688196721311474</v>
      </c>
      <c r="O46" s="227">
        <f t="shared" si="7"/>
        <v>15.113442622950821</v>
      </c>
      <c r="P46" s="40">
        <f>SUM(C46:O46)</f>
        <v>205.47836065573767</v>
      </c>
    </row>
    <row r="47" spans="2:29" s="5" customFormat="1">
      <c r="B47" s="7" t="s">
        <v>9</v>
      </c>
      <c r="C47" s="227">
        <f t="shared" ref="C47:O56" si="8">C20*C33</f>
        <v>42.662626262626276</v>
      </c>
      <c r="D47" s="227">
        <f t="shared" si="8"/>
        <v>18</v>
      </c>
      <c r="E47" s="227">
        <f t="shared" si="8"/>
        <v>33.237373737373737</v>
      </c>
      <c r="F47" s="227">
        <f t="shared" si="8"/>
        <v>13.920202020202025</v>
      </c>
      <c r="G47" s="227">
        <f t="shared" si="8"/>
        <v>25.43333333333333</v>
      </c>
      <c r="H47" s="227">
        <f t="shared" si="8"/>
        <v>40.997979797979802</v>
      </c>
      <c r="I47" s="227">
        <f t="shared" si="8"/>
        <v>48.113131313131319</v>
      </c>
      <c r="J47" s="227">
        <f t="shared" si="8"/>
        <v>37.861616161616169</v>
      </c>
      <c r="K47" s="227">
        <f t="shared" si="8"/>
        <v>63.789898989898973</v>
      </c>
      <c r="L47" s="227">
        <f t="shared" si="8"/>
        <v>34.596969696969701</v>
      </c>
      <c r="M47" s="227">
        <f t="shared" si="8"/>
        <v>59.263636363636365</v>
      </c>
      <c r="N47" s="227">
        <f t="shared" si="8"/>
        <v>47.904040404040408</v>
      </c>
      <c r="O47" s="227">
        <f t="shared" si="8"/>
        <v>34.465656565656566</v>
      </c>
      <c r="P47" s="40">
        <f>SUM(C47:O47)</f>
        <v>500.24646464646469</v>
      </c>
    </row>
    <row r="48" spans="2:29" s="13" customFormat="1">
      <c r="B48" s="14" t="s">
        <v>34</v>
      </c>
      <c r="C48" s="227">
        <f t="shared" si="8"/>
        <v>74.128985507246384</v>
      </c>
      <c r="D48" s="227">
        <f t="shared" si="8"/>
        <v>30.615362318840585</v>
      </c>
      <c r="E48" s="227">
        <f t="shared" si="8"/>
        <v>54.194202898550735</v>
      </c>
      <c r="F48" s="227">
        <f t="shared" si="8"/>
        <v>21.866376811594208</v>
      </c>
      <c r="G48" s="227">
        <f t="shared" si="8"/>
        <v>40.711594202898553</v>
      </c>
      <c r="H48" s="227">
        <f t="shared" si="8"/>
        <v>66.362028985507266</v>
      </c>
      <c r="I48" s="227">
        <f t="shared" si="8"/>
        <v>83.922898550724668</v>
      </c>
      <c r="J48" s="227">
        <f t="shared" si="8"/>
        <v>63.269855072463784</v>
      </c>
      <c r="K48" s="227">
        <f t="shared" si="8"/>
        <v>103.616231884058</v>
      </c>
      <c r="L48" s="227">
        <f t="shared" si="8"/>
        <v>58.728985507246385</v>
      </c>
      <c r="M48" s="227">
        <f t="shared" si="8"/>
        <v>93.534202898550745</v>
      </c>
      <c r="N48" s="227">
        <f t="shared" si="8"/>
        <v>80.536521739130436</v>
      </c>
      <c r="O48" s="227">
        <f t="shared" si="8"/>
        <v>56.458550724637689</v>
      </c>
      <c r="P48" s="40">
        <f>SUM(C48:O48)</f>
        <v>827.94579710144944</v>
      </c>
    </row>
    <row r="49" spans="1:18" s="13" customFormat="1">
      <c r="B49" s="14" t="s">
        <v>35</v>
      </c>
      <c r="C49" s="227">
        <f t="shared" si="8"/>
        <v>30.360000000000003</v>
      </c>
      <c r="D49" s="227">
        <f t="shared" si="8"/>
        <v>21.053333333333338</v>
      </c>
      <c r="E49" s="227">
        <f t="shared" si="8"/>
        <v>37.409999999999997</v>
      </c>
      <c r="F49" s="227">
        <f t="shared" si="8"/>
        <v>42.88</v>
      </c>
      <c r="G49" s="227">
        <f t="shared" si="8"/>
        <v>56.129999999999995</v>
      </c>
      <c r="H49" s="227">
        <f t="shared" si="8"/>
        <v>37.43</v>
      </c>
      <c r="I49" s="227">
        <f t="shared" si="8"/>
        <v>83.08</v>
      </c>
      <c r="J49" s="227">
        <f t="shared" si="8"/>
        <v>40.973333333333329</v>
      </c>
      <c r="K49" s="227">
        <f t="shared" si="8"/>
        <v>71.213333333333338</v>
      </c>
      <c r="L49" s="227">
        <f t="shared" si="8"/>
        <v>104.38</v>
      </c>
      <c r="M49" s="227">
        <f t="shared" si="8"/>
        <v>26.44</v>
      </c>
      <c r="N49" s="227">
        <f t="shared" si="8"/>
        <v>39.526666666666671</v>
      </c>
      <c r="O49" s="227">
        <f t="shared" si="8"/>
        <v>66.88</v>
      </c>
      <c r="P49" s="40">
        <f>SUM(C49:O49)</f>
        <v>657.75666666666677</v>
      </c>
    </row>
    <row r="50" spans="1:18" s="13" customFormat="1">
      <c r="B50" s="14" t="s">
        <v>36</v>
      </c>
      <c r="C50" s="227">
        <f t="shared" si="8"/>
        <v>303.78500000000003</v>
      </c>
      <c r="D50" s="227">
        <f t="shared" si="8"/>
        <v>120.63999999999999</v>
      </c>
      <c r="E50" s="227">
        <f t="shared" si="8"/>
        <v>181.10999999999999</v>
      </c>
      <c r="F50" s="227">
        <f t="shared" si="8"/>
        <v>87.215000000000003</v>
      </c>
      <c r="G50" s="227">
        <f t="shared" si="8"/>
        <v>133.20500000000001</v>
      </c>
      <c r="H50" s="227">
        <f t="shared" si="8"/>
        <v>215.98499999999999</v>
      </c>
      <c r="I50" s="227">
        <f t="shared" si="8"/>
        <v>228.46500000000003</v>
      </c>
      <c r="J50" s="227">
        <f t="shared" si="8"/>
        <v>238.80499999999998</v>
      </c>
      <c r="K50" s="227">
        <f t="shared" si="8"/>
        <v>378.75999999999993</v>
      </c>
      <c r="L50" s="227">
        <f t="shared" si="8"/>
        <v>253.67000000000002</v>
      </c>
      <c r="M50" s="227">
        <f t="shared" si="8"/>
        <v>258.53000000000003</v>
      </c>
      <c r="N50" s="227">
        <f t="shared" si="8"/>
        <v>283.08000000000004</v>
      </c>
      <c r="O50" s="227">
        <f t="shared" si="8"/>
        <v>229.33</v>
      </c>
      <c r="P50" s="40">
        <f>SUM(C50:O50)</f>
        <v>2912.5800000000004</v>
      </c>
    </row>
    <row r="51" spans="1:18" s="5" customFormat="1">
      <c r="B51" s="7" t="s">
        <v>37</v>
      </c>
      <c r="C51" s="227">
        <f t="shared" si="8"/>
        <v>9.890666666666668</v>
      </c>
      <c r="D51" s="227">
        <f t="shared" si="8"/>
        <v>0.50133333333333341</v>
      </c>
      <c r="E51" s="227">
        <f t="shared" si="8"/>
        <v>8.3579999999999988</v>
      </c>
      <c r="F51" s="227">
        <f t="shared" si="8"/>
        <v>2.8133333333333335</v>
      </c>
      <c r="G51" s="227">
        <f t="shared" si="8"/>
        <v>0.59733333333333327</v>
      </c>
      <c r="H51" s="227">
        <f t="shared" si="8"/>
        <v>0</v>
      </c>
      <c r="I51" s="227">
        <f t="shared" si="8"/>
        <v>10.712000000000002</v>
      </c>
      <c r="J51" s="227">
        <f t="shared" si="8"/>
        <v>11.536666666666667</v>
      </c>
      <c r="K51" s="227">
        <f t="shared" si="8"/>
        <v>0</v>
      </c>
      <c r="L51" s="227">
        <f t="shared" si="8"/>
        <v>5.3440000000000003</v>
      </c>
      <c r="M51" s="227">
        <f t="shared" si="8"/>
        <v>0.46399999999999997</v>
      </c>
      <c r="N51" s="227">
        <f t="shared" si="8"/>
        <v>3.8079999999999998</v>
      </c>
      <c r="O51" s="227">
        <f t="shared" si="8"/>
        <v>0.5079999999999999</v>
      </c>
      <c r="P51" s="40">
        <f t="shared" ref="P51:P56" si="9">SUM(C51:O51)</f>
        <v>54.533333333333339</v>
      </c>
    </row>
    <row r="52" spans="1:18" s="5" customFormat="1">
      <c r="B52" s="7" t="s">
        <v>38</v>
      </c>
      <c r="C52" s="227">
        <f t="shared" si="8"/>
        <v>12.046666666666669</v>
      </c>
      <c r="D52" s="227">
        <f t="shared" si="8"/>
        <v>26.743888888888886</v>
      </c>
      <c r="E52" s="227">
        <f t="shared" si="8"/>
        <v>1.7238888888888892</v>
      </c>
      <c r="F52" s="227">
        <f t="shared" si="8"/>
        <v>3.3066666666666671</v>
      </c>
      <c r="G52" s="227">
        <f t="shared" si="8"/>
        <v>4.0377777777777775</v>
      </c>
      <c r="H52" s="227">
        <f t="shared" si="8"/>
        <v>15.955555555555557</v>
      </c>
      <c r="I52" s="227">
        <f t="shared" si="8"/>
        <v>6.9333333333333336</v>
      </c>
      <c r="J52" s="227">
        <f t="shared" si="8"/>
        <v>14.708333333333332</v>
      </c>
      <c r="K52" s="227">
        <f t="shared" si="8"/>
        <v>66.791111111111121</v>
      </c>
      <c r="L52" s="227">
        <f t="shared" si="8"/>
        <v>5.7044444444444444</v>
      </c>
      <c r="M52" s="227">
        <f t="shared" si="8"/>
        <v>30.885555555555555</v>
      </c>
      <c r="N52" s="227">
        <f t="shared" si="8"/>
        <v>27.646666666666665</v>
      </c>
      <c r="O52" s="227">
        <f t="shared" si="8"/>
        <v>33.533888888888889</v>
      </c>
      <c r="P52" s="40">
        <f t="shared" si="9"/>
        <v>250.01777777777778</v>
      </c>
      <c r="Q52" s="7"/>
      <c r="R52" s="35"/>
    </row>
    <row r="53" spans="1:18" s="5" customFormat="1">
      <c r="B53" s="7" t="s">
        <v>39</v>
      </c>
      <c r="C53" s="227">
        <f t="shared" si="8"/>
        <v>163.62499999999997</v>
      </c>
      <c r="D53" s="227">
        <f t="shared" si="8"/>
        <v>87.125</v>
      </c>
      <c r="E53" s="227">
        <f t="shared" si="8"/>
        <v>30.791666666666671</v>
      </c>
      <c r="F53" s="227">
        <f t="shared" si="8"/>
        <v>38.541666666666664</v>
      </c>
      <c r="G53" s="227">
        <f t="shared" si="8"/>
        <v>73.374999999999986</v>
      </c>
      <c r="H53" s="227">
        <f t="shared" si="8"/>
        <v>20.124999999999996</v>
      </c>
      <c r="I53" s="227">
        <f t="shared" si="8"/>
        <v>57.499999999999993</v>
      </c>
      <c r="J53" s="227">
        <f t="shared" si="8"/>
        <v>144.75</v>
      </c>
      <c r="K53" s="227">
        <f t="shared" si="8"/>
        <v>63.687499999999993</v>
      </c>
      <c r="L53" s="227">
        <f t="shared" si="8"/>
        <v>39.958333333333336</v>
      </c>
      <c r="M53" s="227">
        <f t="shared" si="8"/>
        <v>36.75</v>
      </c>
      <c r="N53" s="227">
        <f t="shared" si="8"/>
        <v>64.8125</v>
      </c>
      <c r="O53" s="227">
        <f t="shared" si="8"/>
        <v>79.3125</v>
      </c>
      <c r="P53" s="40">
        <f t="shared" si="9"/>
        <v>900.35416666666663</v>
      </c>
    </row>
    <row r="54" spans="1:18" s="5" customFormat="1">
      <c r="B54" s="7" t="s">
        <v>15</v>
      </c>
      <c r="C54" s="227">
        <f t="shared" si="8"/>
        <v>39.155555555555566</v>
      </c>
      <c r="D54" s="227">
        <f t="shared" si="8"/>
        <v>8.4222222222222225</v>
      </c>
      <c r="E54" s="227">
        <f t="shared" si="8"/>
        <v>41.966666666666661</v>
      </c>
      <c r="F54" s="227">
        <f t="shared" si="8"/>
        <v>11.844444444444445</v>
      </c>
      <c r="G54" s="227">
        <f t="shared" si="8"/>
        <v>9.8555555555555561</v>
      </c>
      <c r="H54" s="227">
        <f t="shared" si="8"/>
        <v>48.777777777777779</v>
      </c>
      <c r="I54" s="227">
        <f t="shared" si="8"/>
        <v>51.155555555555566</v>
      </c>
      <c r="J54" s="227">
        <f t="shared" si="8"/>
        <v>13.211111111111112</v>
      </c>
      <c r="K54" s="227">
        <f t="shared" si="8"/>
        <v>88.6</v>
      </c>
      <c r="L54" s="227">
        <f t="shared" si="8"/>
        <v>26.977777777777778</v>
      </c>
      <c r="M54" s="227">
        <f t="shared" si="8"/>
        <v>56.638888888888886</v>
      </c>
      <c r="N54" s="227">
        <f t="shared" si="8"/>
        <v>57.8</v>
      </c>
      <c r="O54" s="227">
        <f t="shared" si="8"/>
        <v>41.466666666666669</v>
      </c>
      <c r="P54" s="40">
        <f t="shared" si="9"/>
        <v>495.87222222222226</v>
      </c>
    </row>
    <row r="55" spans="1:18" s="5" customFormat="1">
      <c r="B55" s="7" t="s">
        <v>40</v>
      </c>
      <c r="C55" s="227">
        <f t="shared" si="8"/>
        <v>25.878184713375795</v>
      </c>
      <c r="D55" s="227">
        <f t="shared" si="8"/>
        <v>8.8002123142250515</v>
      </c>
      <c r="E55" s="227">
        <f t="shared" si="8"/>
        <v>29.669454352093386</v>
      </c>
      <c r="F55" s="227">
        <f t="shared" si="8"/>
        <v>3.6176433121019111</v>
      </c>
      <c r="G55" s="227">
        <f t="shared" si="8"/>
        <v>14.517940552016988</v>
      </c>
      <c r="H55" s="227">
        <f t="shared" si="8"/>
        <v>5.523460721868366</v>
      </c>
      <c r="I55" s="227">
        <f t="shared" si="8"/>
        <v>7.3690552016985142</v>
      </c>
      <c r="J55" s="227">
        <f t="shared" si="8"/>
        <v>11.403160828025477</v>
      </c>
      <c r="K55" s="227">
        <f t="shared" si="8"/>
        <v>16.159708067940553</v>
      </c>
      <c r="L55" s="227">
        <f t="shared" si="8"/>
        <v>48.659409235668782</v>
      </c>
      <c r="M55" s="227">
        <f t="shared" si="8"/>
        <v>39.158535031847137</v>
      </c>
      <c r="N55" s="227">
        <f t="shared" si="8"/>
        <v>108.7671762208068</v>
      </c>
      <c r="O55" s="227">
        <f t="shared" si="8"/>
        <v>27.240026539278134</v>
      </c>
      <c r="P55" s="40">
        <f t="shared" si="9"/>
        <v>346.76396709094684</v>
      </c>
      <c r="R55" s="13"/>
    </row>
    <row r="56" spans="1:18">
      <c r="B56" s="17" t="s">
        <v>41</v>
      </c>
      <c r="C56" s="228">
        <f t="shared" si="8"/>
        <v>24.129248617784622</v>
      </c>
      <c r="D56" s="228">
        <f t="shared" si="8"/>
        <v>23.707964390360925</v>
      </c>
      <c r="E56" s="228">
        <f t="shared" si="8"/>
        <v>21.392840860794134</v>
      </c>
      <c r="F56" s="228">
        <f t="shared" si="8"/>
        <v>25.130220947649224</v>
      </c>
      <c r="G56" s="228">
        <f t="shared" si="8"/>
        <v>19.668514018372047</v>
      </c>
      <c r="H56" s="228">
        <f t="shared" si="8"/>
        <v>22.159825190373557</v>
      </c>
      <c r="I56" s="228">
        <f t="shared" si="8"/>
        <v>17.755217633990025</v>
      </c>
      <c r="J56" s="228">
        <f t="shared" si="8"/>
        <v>25.500641087432417</v>
      </c>
      <c r="K56" s="228">
        <f t="shared" si="8"/>
        <v>22.991275677479734</v>
      </c>
      <c r="L56" s="228">
        <f t="shared" si="8"/>
        <v>29.048886981929357</v>
      </c>
      <c r="M56" s="228">
        <f t="shared" si="8"/>
        <v>15.952778440421989</v>
      </c>
      <c r="N56" s="228">
        <f t="shared" si="8"/>
        <v>22.193418630231928</v>
      </c>
      <c r="O56" s="228">
        <f t="shared" si="8"/>
        <v>24.502599131616979</v>
      </c>
      <c r="P56" s="41">
        <f t="shared" si="9"/>
        <v>294.13343160843692</v>
      </c>
    </row>
    <row r="57" spans="1:18" s="44" customFormat="1">
      <c r="A57" s="5"/>
      <c r="B57" s="42" t="s">
        <v>65</v>
      </c>
      <c r="C57" s="43">
        <f t="shared" ref="C57:P57" si="10">SUM(C46:C56)</f>
        <v>743.27078644893845</v>
      </c>
      <c r="D57" s="43">
        <f t="shared" si="10"/>
        <v>353.95980860448299</v>
      </c>
      <c r="E57" s="43">
        <f t="shared" si="10"/>
        <v>452.86065144808339</v>
      </c>
      <c r="F57" s="43">
        <f t="shared" si="10"/>
        <v>258.08899682560929</v>
      </c>
      <c r="G57" s="43">
        <f t="shared" si="10"/>
        <v>389.66778647820558</v>
      </c>
      <c r="H57" s="43">
        <f t="shared" si="10"/>
        <v>490.29531655365253</v>
      </c>
      <c r="I57" s="43">
        <f t="shared" si="10"/>
        <v>614.68160142449904</v>
      </c>
      <c r="J57" s="43">
        <f t="shared" si="10"/>
        <v>616.15250447922824</v>
      </c>
      <c r="K57" s="43">
        <f t="shared" si="10"/>
        <v>898.80840332611672</v>
      </c>
      <c r="L57" s="43">
        <f t="shared" si="10"/>
        <v>620.4888069773699</v>
      </c>
      <c r="M57" s="43">
        <f>SUM(M46:M56)</f>
        <v>641.83300701496626</v>
      </c>
      <c r="N57" s="43">
        <f t="shared" si="10"/>
        <v>756.76318704885443</v>
      </c>
      <c r="O57" s="43">
        <f>SUM(O46:O56)</f>
        <v>608.81133113969577</v>
      </c>
      <c r="P57" s="43">
        <f t="shared" si="10"/>
        <v>7445.6821877697039</v>
      </c>
    </row>
    <row r="58" spans="1:18">
      <c r="B58" s="39"/>
      <c r="C58" s="45"/>
      <c r="D58" s="45"/>
      <c r="E58" s="45"/>
      <c r="F58" s="45"/>
      <c r="G58" s="45"/>
      <c r="H58" s="45"/>
      <c r="I58" s="45"/>
      <c r="J58" s="45"/>
      <c r="K58" s="45"/>
      <c r="L58" s="45"/>
      <c r="M58" s="45"/>
      <c r="N58" s="45"/>
      <c r="O58" s="45"/>
      <c r="P58" s="45"/>
    </row>
    <row r="59" spans="1:18" s="5" customFormat="1">
      <c r="B59" s="9" t="s">
        <v>88</v>
      </c>
      <c r="C59" s="10" t="s">
        <v>20</v>
      </c>
      <c r="D59" s="10" t="s">
        <v>21</v>
      </c>
      <c r="E59" s="10" t="s">
        <v>22</v>
      </c>
      <c r="F59" s="10" t="s">
        <v>23</v>
      </c>
      <c r="G59" s="10" t="s">
        <v>24</v>
      </c>
      <c r="H59" s="10" t="s">
        <v>25</v>
      </c>
      <c r="I59" s="10" t="s">
        <v>26</v>
      </c>
      <c r="J59" s="10" t="s">
        <v>27</v>
      </c>
      <c r="K59" s="10" t="s">
        <v>28</v>
      </c>
      <c r="L59" s="10" t="s">
        <v>29</v>
      </c>
      <c r="M59" s="10" t="s">
        <v>30</v>
      </c>
      <c r="N59" s="10" t="s">
        <v>31</v>
      </c>
      <c r="O59" s="10" t="s">
        <v>32</v>
      </c>
      <c r="P59" s="10" t="s">
        <v>81</v>
      </c>
    </row>
    <row r="60" spans="1:18">
      <c r="B60" s="14" t="s">
        <v>33</v>
      </c>
      <c r="C60" s="229">
        <f t="shared" ref="C60:C70" si="11">C46/$C$57</f>
        <v>2.3691032635824033E-2</v>
      </c>
      <c r="D60" s="229">
        <f t="shared" ref="D60:D70" si="12">D46/$D$57</f>
        <v>2.3591638373297863E-2</v>
      </c>
      <c r="E60" s="229">
        <f t="shared" ref="E60:E70" si="13">E46/$E$57</f>
        <v>2.872088209796755E-2</v>
      </c>
      <c r="F60" s="229">
        <f t="shared" ref="F60:F70" si="14">F46/$F$57</f>
        <v>2.6942034369831201E-2</v>
      </c>
      <c r="G60" s="229">
        <f t="shared" ref="G60:G70" si="15">G46/$G$57</f>
        <v>3.1143805379962537E-2</v>
      </c>
      <c r="H60" s="229">
        <f t="shared" ref="H60:H70" si="16">H46/$H$57</f>
        <v>3.4629513991558197E-2</v>
      </c>
      <c r="I60" s="229">
        <f t="shared" ref="I60:I70" si="17">I46/$I$57</f>
        <v>3.2009108114621668E-2</v>
      </c>
      <c r="J60" s="229">
        <f t="shared" ref="J60:J70" si="18">J46/$J$57</f>
        <v>2.2937157250039784E-2</v>
      </c>
      <c r="K60" s="229">
        <f t="shared" ref="K60:K70" si="19">K46/$K$57</f>
        <v>2.5811223144380873E-2</v>
      </c>
      <c r="L60" s="229">
        <f t="shared" ref="L60:L70" si="20">L46/$L$57</f>
        <v>2.1628109724289427E-2</v>
      </c>
      <c r="M60" s="229">
        <f t="shared" ref="M60:M70" si="21">M46/$M$57</f>
        <v>3.7728520614242762E-2</v>
      </c>
      <c r="N60" s="229">
        <f t="shared" ref="N60:N70" si="22">N46/$N$57</f>
        <v>2.7337741945388662E-2</v>
      </c>
      <c r="O60" s="229">
        <f t="shared" ref="O60:O70" si="23">O46/$O$57</f>
        <v>2.4824509416831043E-2</v>
      </c>
      <c r="P60" s="229">
        <f t="shared" ref="P60:P70" si="24">P46/$P$57</f>
        <v>2.7596982448869083E-2</v>
      </c>
    </row>
    <row r="61" spans="1:18">
      <c r="B61" s="14" t="s">
        <v>9</v>
      </c>
      <c r="C61" s="229">
        <f t="shared" si="11"/>
        <v>5.7398497345028013E-2</v>
      </c>
      <c r="D61" s="229">
        <f t="shared" si="12"/>
        <v>5.0853231249521097E-2</v>
      </c>
      <c r="E61" s="229">
        <f t="shared" si="13"/>
        <v>7.3394262961669829E-2</v>
      </c>
      <c r="F61" s="229">
        <f t="shared" si="14"/>
        <v>5.3935666345388232E-2</v>
      </c>
      <c r="G61" s="229">
        <f t="shared" si="15"/>
        <v>6.5269273509104497E-2</v>
      </c>
      <c r="H61" s="229">
        <f t="shared" si="16"/>
        <v>8.3618950485107146E-2</v>
      </c>
      <c r="I61" s="229">
        <f t="shared" si="17"/>
        <v>7.8273257572100963E-2</v>
      </c>
      <c r="J61" s="229">
        <f t="shared" si="18"/>
        <v>6.1448449671752593E-2</v>
      </c>
      <c r="K61" s="229">
        <f t="shared" si="19"/>
        <v>7.097163172244389E-2</v>
      </c>
      <c r="L61" s="229">
        <f t="shared" si="20"/>
        <v>5.5757604823694268E-2</v>
      </c>
      <c r="M61" s="229">
        <f t="shared" si="21"/>
        <v>9.2334977659156839E-2</v>
      </c>
      <c r="N61" s="229">
        <f t="shared" si="22"/>
        <v>6.3301229795349259E-2</v>
      </c>
      <c r="O61" s="229">
        <f t="shared" si="23"/>
        <v>5.6611391416018494E-2</v>
      </c>
      <c r="P61" s="229">
        <f t="shared" si="24"/>
        <v>6.7186115661526727E-2</v>
      </c>
    </row>
    <row r="62" spans="1:18">
      <c r="B62" s="14" t="s">
        <v>34</v>
      </c>
      <c r="C62" s="229">
        <f t="shared" si="11"/>
        <v>9.9733484564092881E-2</v>
      </c>
      <c r="D62" s="229">
        <f t="shared" si="12"/>
        <v>8.6493894432659701E-2</v>
      </c>
      <c r="E62" s="229">
        <f t="shared" si="13"/>
        <v>0.11967081424552435</v>
      </c>
      <c r="F62" s="229">
        <f t="shared" si="14"/>
        <v>8.472417298118802E-2</v>
      </c>
      <c r="G62" s="229">
        <f t="shared" si="15"/>
        <v>0.10447770027604164</v>
      </c>
      <c r="H62" s="229">
        <f t="shared" si="16"/>
        <v>0.1353511378651836</v>
      </c>
      <c r="I62" s="229">
        <f t="shared" si="17"/>
        <v>0.13653068248055064</v>
      </c>
      <c r="J62" s="229">
        <f t="shared" si="18"/>
        <v>0.102685381642552</v>
      </c>
      <c r="K62" s="229">
        <f t="shared" si="19"/>
        <v>0.11528177918744122</v>
      </c>
      <c r="L62" s="229">
        <f t="shared" si="20"/>
        <v>9.4649548624957405E-2</v>
      </c>
      <c r="M62" s="229">
        <f t="shared" si="21"/>
        <v>0.14572981114442704</v>
      </c>
      <c r="N62" s="229">
        <f t="shared" si="22"/>
        <v>0.10642235658052858</v>
      </c>
      <c r="O62" s="229">
        <f t="shared" si="23"/>
        <v>9.2735709466752525E-2</v>
      </c>
      <c r="P62" s="229">
        <f t="shared" si="24"/>
        <v>0.11119811136465578</v>
      </c>
    </row>
    <row r="63" spans="1:18">
      <c r="B63" s="14" t="s">
        <v>35</v>
      </c>
      <c r="C63" s="229">
        <f t="shared" si="11"/>
        <v>4.0846486305547387E-2</v>
      </c>
      <c r="D63" s="229">
        <f t="shared" si="12"/>
        <v>5.947944603184728E-2</v>
      </c>
      <c r="E63" s="229">
        <f t="shared" si="13"/>
        <v>8.2608192785962847E-2</v>
      </c>
      <c r="F63" s="229">
        <f t="shared" si="14"/>
        <v>0.16614423910901563</v>
      </c>
      <c r="G63" s="229">
        <f t="shared" si="15"/>
        <v>0.14404577937350074</v>
      </c>
      <c r="H63" s="229">
        <f t="shared" si="16"/>
        <v>7.634174493670505E-2</v>
      </c>
      <c r="I63" s="229">
        <f t="shared" si="17"/>
        <v>0.13515940579230867</v>
      </c>
      <c r="J63" s="229">
        <f t="shared" si="18"/>
        <v>6.6498688288160038E-2</v>
      </c>
      <c r="K63" s="229">
        <f t="shared" si="19"/>
        <v>7.9230827248390603E-2</v>
      </c>
      <c r="L63" s="229">
        <f t="shared" si="20"/>
        <v>0.16822221259473402</v>
      </c>
      <c r="M63" s="229">
        <f t="shared" si="21"/>
        <v>4.1194515880333141E-2</v>
      </c>
      <c r="N63" s="229">
        <f t="shared" si="22"/>
        <v>5.2231222848997998E-2</v>
      </c>
      <c r="O63" s="229">
        <f t="shared" si="23"/>
        <v>0.10985340873140539</v>
      </c>
      <c r="P63" s="229">
        <f t="shared" si="24"/>
        <v>8.8340685256093732E-2</v>
      </c>
    </row>
    <row r="64" spans="1:18">
      <c r="B64" s="14" t="s">
        <v>36</v>
      </c>
      <c r="C64" s="229">
        <f t="shared" si="11"/>
        <v>0.40871376292261902</v>
      </c>
      <c r="D64" s="229">
        <f t="shared" si="12"/>
        <v>0.34082965655234582</v>
      </c>
      <c r="E64" s="229">
        <f t="shared" si="13"/>
        <v>0.39992434631023072</v>
      </c>
      <c r="F64" s="229">
        <f t="shared" si="14"/>
        <v>0.33792606842100742</v>
      </c>
      <c r="G64" s="229">
        <f t="shared" si="15"/>
        <v>0.34184247356934205</v>
      </c>
      <c r="H64" s="229">
        <f t="shared" si="16"/>
        <v>0.44052021854539775</v>
      </c>
      <c r="I64" s="229">
        <f t="shared" si="17"/>
        <v>0.37168023163625186</v>
      </c>
      <c r="J64" s="229">
        <f t="shared" si="18"/>
        <v>0.38757450187082798</v>
      </c>
      <c r="K64" s="229">
        <f t="shared" si="19"/>
        <v>0.42140237963771415</v>
      </c>
      <c r="L64" s="229">
        <f t="shared" si="20"/>
        <v>0.40882284603282409</v>
      </c>
      <c r="M64" s="229">
        <f t="shared" si="21"/>
        <v>0.40279947770584451</v>
      </c>
      <c r="N64" s="229">
        <f t="shared" si="22"/>
        <v>0.37406682148999038</v>
      </c>
      <c r="O64" s="229">
        <f t="shared" si="23"/>
        <v>0.37668484187160889</v>
      </c>
      <c r="P64" s="229">
        <f t="shared" si="24"/>
        <v>0.3911770508797987</v>
      </c>
    </row>
    <row r="65" spans="1:16">
      <c r="A65" s="6"/>
      <c r="B65" s="7" t="s">
        <v>37</v>
      </c>
      <c r="C65" s="229">
        <f t="shared" si="11"/>
        <v>1.3306949293568316E-2</v>
      </c>
      <c r="D65" s="229">
        <f t="shared" si="12"/>
        <v>1.4163566629496248E-3</v>
      </c>
      <c r="E65" s="229">
        <f t="shared" si="13"/>
        <v>1.8456008428363469E-2</v>
      </c>
      <c r="F65" s="229">
        <f t="shared" si="14"/>
        <v>1.0900632603234544E-2</v>
      </c>
      <c r="G65" s="229">
        <f t="shared" si="15"/>
        <v>1.5329297264523624E-3</v>
      </c>
      <c r="H65" s="229">
        <f t="shared" si="16"/>
        <v>0</v>
      </c>
      <c r="I65" s="229">
        <f t="shared" si="17"/>
        <v>1.7426908459884576E-2</v>
      </c>
      <c r="J65" s="229">
        <f t="shared" si="18"/>
        <v>1.8723719505802303E-2</v>
      </c>
      <c r="K65" s="229">
        <f t="shared" si="19"/>
        <v>0</v>
      </c>
      <c r="L65" s="229">
        <f t="shared" si="20"/>
        <v>8.6125647069003504E-3</v>
      </c>
      <c r="M65" s="229">
        <f t="shared" si="21"/>
        <v>7.2292947687120179E-4</v>
      </c>
      <c r="N65" s="229">
        <f t="shared" si="22"/>
        <v>5.0319572425953198E-3</v>
      </c>
      <c r="O65" s="229">
        <f t="shared" si="23"/>
        <v>8.3441285340242119E-4</v>
      </c>
      <c r="P65" s="229">
        <f t="shared" si="24"/>
        <v>7.3241553907457835E-3</v>
      </c>
    </row>
    <row r="66" spans="1:16">
      <c r="A66" s="6"/>
      <c r="B66" s="7" t="s">
        <v>38</v>
      </c>
      <c r="C66" s="229">
        <f t="shared" si="11"/>
        <v>1.6207641799324581E-2</v>
      </c>
      <c r="D66" s="229">
        <f t="shared" si="12"/>
        <v>7.5556287009898013E-2</v>
      </c>
      <c r="E66" s="229">
        <f t="shared" si="13"/>
        <v>3.806665214512501E-3</v>
      </c>
      <c r="F66" s="229">
        <f t="shared" si="14"/>
        <v>1.2812117941242498E-2</v>
      </c>
      <c r="G66" s="229">
        <f t="shared" si="15"/>
        <v>1.0362103098824191E-2</v>
      </c>
      <c r="H66" s="229">
        <f t="shared" si="16"/>
        <v>3.2542745192242838E-2</v>
      </c>
      <c r="I66" s="229">
        <f t="shared" si="17"/>
        <v>1.127955240121979E-2</v>
      </c>
      <c r="J66" s="229">
        <f t="shared" si="18"/>
        <v>2.3871254642979674E-2</v>
      </c>
      <c r="K66" s="229">
        <f t="shared" si="19"/>
        <v>7.4310732814629854E-2</v>
      </c>
      <c r="L66" s="229">
        <f t="shared" si="20"/>
        <v>9.1934687302949094E-3</v>
      </c>
      <c r="M66" s="229">
        <f t="shared" si="21"/>
        <v>4.8120858880720305E-2</v>
      </c>
      <c r="N66" s="229">
        <f t="shared" si="22"/>
        <v>3.6532784812749984E-2</v>
      </c>
      <c r="O66" s="229">
        <f t="shared" si="23"/>
        <v>5.5080921089483328E-2</v>
      </c>
      <c r="P66" s="229">
        <f t="shared" si="24"/>
        <v>3.3578894649634337E-2</v>
      </c>
    </row>
    <row r="67" spans="1:16">
      <c r="A67" s="6"/>
      <c r="B67" s="14" t="s">
        <v>39</v>
      </c>
      <c r="C67" s="229">
        <f t="shared" si="11"/>
        <v>0.22014184195471639</v>
      </c>
      <c r="D67" s="229">
        <f t="shared" si="12"/>
        <v>0.24614376514525141</v>
      </c>
      <c r="E67" s="229">
        <f t="shared" si="13"/>
        <v>6.7993689820933081E-2</v>
      </c>
      <c r="F67" s="229">
        <f t="shared" si="14"/>
        <v>0.14933479203187133</v>
      </c>
      <c r="G67" s="229">
        <f t="shared" si="15"/>
        <v>0.18830142635899902</v>
      </c>
      <c r="H67" s="229">
        <f t="shared" si="16"/>
        <v>4.1046690271204618E-2</v>
      </c>
      <c r="I67" s="229">
        <f t="shared" si="17"/>
        <v>9.3544364865885257E-2</v>
      </c>
      <c r="J67" s="229">
        <f t="shared" si="18"/>
        <v>0.2349256051833184</v>
      </c>
      <c r="K67" s="229">
        <f t="shared" si="19"/>
        <v>7.0857704227418217E-2</v>
      </c>
      <c r="L67" s="229">
        <f t="shared" si="20"/>
        <v>6.4398153333313349E-2</v>
      </c>
      <c r="M67" s="229">
        <f t="shared" si="21"/>
        <v>5.7257884213397996E-2</v>
      </c>
      <c r="N67" s="229">
        <f t="shared" si="22"/>
        <v>8.5644361550869005E-2</v>
      </c>
      <c r="O67" s="229">
        <f t="shared" si="23"/>
        <v>0.13027434928244006</v>
      </c>
      <c r="P67" s="229">
        <f t="shared" si="24"/>
        <v>0.12092299187112641</v>
      </c>
    </row>
    <row r="68" spans="1:16">
      <c r="A68" s="6"/>
      <c r="B68" s="14" t="s">
        <v>15</v>
      </c>
      <c r="C68" s="229">
        <f t="shared" si="11"/>
        <v>5.2680067977144279E-2</v>
      </c>
      <c r="D68" s="229">
        <f t="shared" si="12"/>
        <v>2.3794289683417895E-2</v>
      </c>
      <c r="E68" s="229">
        <f t="shared" si="13"/>
        <v>9.267015478706872E-2</v>
      </c>
      <c r="F68" s="229">
        <f t="shared" si="14"/>
        <v>4.5892868700821585E-2</v>
      </c>
      <c r="G68" s="229">
        <f t="shared" si="15"/>
        <v>2.5292199913750851E-2</v>
      </c>
      <c r="H68" s="229">
        <f t="shared" si="16"/>
        <v>9.9486526040352408E-2</v>
      </c>
      <c r="I68" s="229">
        <f t="shared" si="17"/>
        <v>8.3222851370538337E-2</v>
      </c>
      <c r="J68" s="229">
        <f t="shared" si="18"/>
        <v>2.1441300676489396E-2</v>
      </c>
      <c r="K68" s="229">
        <f t="shared" si="19"/>
        <v>9.8574957323638926E-2</v>
      </c>
      <c r="L68" s="229">
        <f t="shared" si="20"/>
        <v>4.3478266609185905E-2</v>
      </c>
      <c r="M68" s="229">
        <f t="shared" si="21"/>
        <v>8.8245522230626233E-2</v>
      </c>
      <c r="N68" s="229">
        <f t="shared" si="22"/>
        <v>7.6377922432250389E-2</v>
      </c>
      <c r="O68" s="229">
        <f t="shared" si="23"/>
        <v>6.8110865461457504E-2</v>
      </c>
      <c r="P68" s="229">
        <f t="shared" si="24"/>
        <v>6.6598628536246582E-2</v>
      </c>
    </row>
    <row r="69" spans="1:16">
      <c r="A69" s="6"/>
      <c r="B69" s="7" t="s">
        <v>40</v>
      </c>
      <c r="C69" s="229">
        <f t="shared" si="11"/>
        <v>3.4816631011440384E-2</v>
      </c>
      <c r="D69" s="229">
        <f t="shared" si="12"/>
        <v>2.4862179547787206E-2</v>
      </c>
      <c r="E69" s="229">
        <f t="shared" si="13"/>
        <v>6.5515637662979284E-2</v>
      </c>
      <c r="F69" s="229">
        <f t="shared" si="14"/>
        <v>1.4017038140321621E-2</v>
      </c>
      <c r="G69" s="229">
        <f t="shared" si="15"/>
        <v>3.7257225400203792E-2</v>
      </c>
      <c r="H69" s="229">
        <f t="shared" si="16"/>
        <v>1.1265579203761249E-2</v>
      </c>
      <c r="I69" s="229">
        <f t="shared" si="17"/>
        <v>1.1988410234861488E-2</v>
      </c>
      <c r="J69" s="229">
        <f t="shared" si="18"/>
        <v>1.8507042891375444E-2</v>
      </c>
      <c r="K69" s="229">
        <f t="shared" si="19"/>
        <v>1.7979035362976341E-2</v>
      </c>
      <c r="L69" s="229">
        <f t="shared" si="20"/>
        <v>7.8421091063200207E-2</v>
      </c>
      <c r="M69" s="229">
        <f t="shared" si="21"/>
        <v>6.1010472512103196E-2</v>
      </c>
      <c r="N69" s="229">
        <f t="shared" si="22"/>
        <v>0.14372683302020228</v>
      </c>
      <c r="O69" s="229">
        <f t="shared" si="23"/>
        <v>4.474296903818259E-2</v>
      </c>
      <c r="P69" s="229">
        <f t="shared" si="24"/>
        <v>4.6572491055358524E-2</v>
      </c>
    </row>
    <row r="70" spans="1:16">
      <c r="A70" s="6"/>
      <c r="B70" s="17" t="s">
        <v>41</v>
      </c>
      <c r="C70" s="230">
        <f t="shared" si="11"/>
        <v>3.2463604190694592E-2</v>
      </c>
      <c r="D70" s="230">
        <f t="shared" si="12"/>
        <v>6.6979255311024194E-2</v>
      </c>
      <c r="E70" s="230">
        <f t="shared" si="13"/>
        <v>4.7239345684787631E-2</v>
      </c>
      <c r="F70" s="230">
        <f t="shared" si="14"/>
        <v>9.7370369356078026E-2</v>
      </c>
      <c r="G70" s="230">
        <f t="shared" si="15"/>
        <v>5.0475083393818398E-2</v>
      </c>
      <c r="H70" s="230">
        <f t="shared" si="16"/>
        <v>4.5196893468487029E-2</v>
      </c>
      <c r="I70" s="230">
        <f t="shared" si="17"/>
        <v>2.8885227071776747E-2</v>
      </c>
      <c r="J70" s="230">
        <f t="shared" si="18"/>
        <v>4.1386898376702279E-2</v>
      </c>
      <c r="K70" s="230">
        <f t="shared" si="19"/>
        <v>2.5579729330965941E-2</v>
      </c>
      <c r="L70" s="230">
        <f t="shared" si="20"/>
        <v>4.6816133756605878E-2</v>
      </c>
      <c r="M70" s="230">
        <f t="shared" si="21"/>
        <v>2.4855029682276847E-2</v>
      </c>
      <c r="N70" s="230">
        <f t="shared" si="22"/>
        <v>2.9326768281078115E-2</v>
      </c>
      <c r="O70" s="230">
        <f t="shared" si="23"/>
        <v>4.0246621372417746E-2</v>
      </c>
      <c r="P70" s="230">
        <f t="shared" si="24"/>
        <v>3.9503892885944185E-2</v>
      </c>
    </row>
    <row r="71" spans="1:16">
      <c r="A71" s="6"/>
      <c r="B71" s="42" t="s">
        <v>65</v>
      </c>
      <c r="C71" s="231">
        <f t="shared" ref="C71:P71" si="25">SUM(C60:C70)</f>
        <v>0.99999999999999989</v>
      </c>
      <c r="D71" s="231">
        <f t="shared" si="25"/>
        <v>1</v>
      </c>
      <c r="E71" s="231">
        <f t="shared" si="25"/>
        <v>1</v>
      </c>
      <c r="F71" s="231">
        <f t="shared" si="25"/>
        <v>1.0000000000000002</v>
      </c>
      <c r="G71" s="231">
        <f t="shared" si="25"/>
        <v>1.0000000000000002</v>
      </c>
      <c r="H71" s="231">
        <f t="shared" si="25"/>
        <v>1</v>
      </c>
      <c r="I71" s="231">
        <f t="shared" si="25"/>
        <v>1</v>
      </c>
      <c r="J71" s="231">
        <f t="shared" si="25"/>
        <v>0.99999999999999989</v>
      </c>
      <c r="K71" s="231">
        <f t="shared" si="25"/>
        <v>1</v>
      </c>
      <c r="L71" s="231">
        <f t="shared" si="25"/>
        <v>0.99999999999999967</v>
      </c>
      <c r="M71" s="231">
        <f t="shared" si="25"/>
        <v>1</v>
      </c>
      <c r="N71" s="231">
        <f t="shared" si="25"/>
        <v>1</v>
      </c>
      <c r="O71" s="231">
        <f t="shared" si="25"/>
        <v>1</v>
      </c>
      <c r="P71" s="231">
        <f t="shared" si="25"/>
        <v>0.99999999999999989</v>
      </c>
    </row>
    <row r="72" spans="1:16">
      <c r="A72" s="6"/>
      <c r="B72" s="14"/>
      <c r="C72" s="15"/>
      <c r="D72" s="15"/>
      <c r="E72" s="15"/>
      <c r="F72" s="15"/>
      <c r="G72" s="15"/>
      <c r="H72" s="15"/>
      <c r="I72" s="15"/>
      <c r="J72" s="15"/>
      <c r="K72" s="15"/>
      <c r="L72" s="15"/>
      <c r="M72" s="15"/>
      <c r="N72" s="15"/>
      <c r="O72" s="15"/>
      <c r="P72" s="15"/>
    </row>
    <row r="73" spans="1:16">
      <c r="A73" s="6"/>
      <c r="B73" s="14"/>
      <c r="C73" s="46"/>
      <c r="D73" s="46"/>
      <c r="E73" s="46"/>
      <c r="F73" s="46"/>
      <c r="G73" s="46"/>
      <c r="H73" s="46"/>
      <c r="I73" s="46"/>
      <c r="J73" s="46"/>
      <c r="K73" s="46"/>
      <c r="L73" s="46"/>
      <c r="M73" s="46"/>
      <c r="N73" s="46"/>
      <c r="O73" s="46"/>
      <c r="P73" s="15"/>
    </row>
    <row r="74" spans="1:16">
      <c r="A74" s="6"/>
    </row>
    <row r="75" spans="1:16">
      <c r="A75" s="6"/>
    </row>
    <row r="76" spans="1:16">
      <c r="A76" s="6"/>
    </row>
    <row r="77" spans="1:16">
      <c r="A77" s="6"/>
    </row>
    <row r="78" spans="1:16">
      <c r="A78" s="6"/>
    </row>
    <row r="79" spans="1:16">
      <c r="A79" s="6"/>
    </row>
    <row r="80" spans="1:16">
      <c r="A80" s="6"/>
    </row>
    <row r="81" spans="1:2">
      <c r="A81" s="6"/>
    </row>
    <row r="82" spans="1:2">
      <c r="A82" s="6"/>
    </row>
    <row r="83" spans="1:2">
      <c r="A83" s="6"/>
    </row>
    <row r="84" spans="1:2">
      <c r="A84" s="6"/>
      <c r="B84" s="6"/>
    </row>
    <row r="85" spans="1:2">
      <c r="A85" s="6"/>
      <c r="B85" s="6"/>
    </row>
    <row r="86" spans="1:2">
      <c r="A86" s="6"/>
      <c r="B86" s="6"/>
    </row>
    <row r="87" spans="1:2">
      <c r="A87" s="6"/>
      <c r="B87" s="6"/>
    </row>
    <row r="88" spans="1:2">
      <c r="A88" s="6"/>
      <c r="B88" s="6"/>
    </row>
    <row r="89" spans="1:2">
      <c r="A89" s="6"/>
      <c r="B89" s="6"/>
    </row>
    <row r="90" spans="1:2">
      <c r="A90" s="6"/>
      <c r="B90" s="6"/>
    </row>
    <row r="91" spans="1:2">
      <c r="A91" s="6"/>
      <c r="B91" s="6"/>
    </row>
    <row r="92" spans="1:2">
      <c r="A92" s="6"/>
      <c r="B92" s="6"/>
    </row>
    <row r="93" spans="1:2">
      <c r="A93" s="6"/>
      <c r="B93" s="6"/>
    </row>
    <row r="94" spans="1:2">
      <c r="A94" s="6"/>
      <c r="B94" s="6"/>
    </row>
    <row r="95" spans="1:2">
      <c r="A95" s="6"/>
      <c r="B95" s="6"/>
    </row>
    <row r="96" spans="1:2">
      <c r="A96" s="6"/>
      <c r="B96" s="6"/>
    </row>
    <row r="97" spans="1:2">
      <c r="A97" s="6"/>
      <c r="B97" s="6"/>
    </row>
    <row r="98" spans="1:2">
      <c r="A98" s="6"/>
      <c r="B98" s="6"/>
    </row>
    <row r="99" spans="1:2">
      <c r="A99" s="6"/>
      <c r="B99" s="6"/>
    </row>
    <row r="100" spans="1:2">
      <c r="A100" s="6"/>
      <c r="B100" s="6"/>
    </row>
    <row r="101" spans="1:2">
      <c r="A101" s="6"/>
      <c r="B101" s="6"/>
    </row>
    <row r="102" spans="1:2">
      <c r="A102" s="6"/>
      <c r="B102" s="6"/>
    </row>
    <row r="103" spans="1:2">
      <c r="A103" s="6"/>
      <c r="B103" s="6"/>
    </row>
    <row r="104" spans="1:2">
      <c r="A104" s="6"/>
      <c r="B104" s="6"/>
    </row>
    <row r="105" spans="1:2">
      <c r="A105" s="6"/>
      <c r="B105" s="6"/>
    </row>
    <row r="106" spans="1:2">
      <c r="A106" s="6"/>
      <c r="B106" s="6"/>
    </row>
    <row r="107" spans="1:2">
      <c r="A107" s="6"/>
      <c r="B107" s="6"/>
    </row>
    <row r="108" spans="1:2">
      <c r="A108" s="6"/>
      <c r="B108" s="6"/>
    </row>
    <row r="109" spans="1:2">
      <c r="A109" s="6"/>
      <c r="B109" s="6"/>
    </row>
    <row r="110" spans="1:2">
      <c r="A110" s="6"/>
      <c r="B110" s="6"/>
    </row>
    <row r="111" spans="1:2">
      <c r="A111" s="6"/>
      <c r="B111" s="6"/>
    </row>
    <row r="112" spans="1:2">
      <c r="A112" s="6"/>
      <c r="B112" s="6"/>
    </row>
    <row r="113" spans="1:2">
      <c r="A113" s="6"/>
      <c r="B113" s="6"/>
    </row>
    <row r="114" spans="1:2">
      <c r="A114" s="6"/>
      <c r="B114" s="6"/>
    </row>
    <row r="115" spans="1:2">
      <c r="A115" s="6"/>
      <c r="B115" s="6"/>
    </row>
    <row r="116" spans="1:2">
      <c r="A116" s="6"/>
      <c r="B116" s="6"/>
    </row>
    <row r="117" spans="1:2">
      <c r="A117" s="6"/>
      <c r="B117" s="6"/>
    </row>
    <row r="118" spans="1:2">
      <c r="A118" s="6"/>
      <c r="B118" s="6"/>
    </row>
    <row r="119" spans="1:2">
      <c r="A119" s="6"/>
      <c r="B119" s="6"/>
    </row>
    <row r="120" spans="1:2">
      <c r="A120" s="6"/>
      <c r="B120" s="6"/>
    </row>
    <row r="121" spans="1:2">
      <c r="A121" s="6"/>
      <c r="B121" s="6"/>
    </row>
    <row r="122" spans="1:2">
      <c r="A122" s="6"/>
      <c r="B122" s="6"/>
    </row>
    <row r="123" spans="1:2">
      <c r="A123" s="6"/>
      <c r="B123" s="6"/>
    </row>
    <row r="124" spans="1:2">
      <c r="A124" s="6"/>
      <c r="B124" s="6"/>
    </row>
    <row r="125" spans="1:2">
      <c r="A125" s="6"/>
      <c r="B125" s="6"/>
    </row>
    <row r="126" spans="1:2">
      <c r="A126" s="6"/>
      <c r="B126" s="6"/>
    </row>
    <row r="127" spans="1:2">
      <c r="A127" s="6"/>
      <c r="B127" s="6"/>
    </row>
    <row r="128" spans="1:2">
      <c r="A128" s="6"/>
      <c r="B128" s="6"/>
    </row>
    <row r="129" spans="1:2">
      <c r="A129" s="6"/>
      <c r="B129" s="6"/>
    </row>
    <row r="130" spans="1:2">
      <c r="A130" s="6"/>
      <c r="B130" s="6"/>
    </row>
    <row r="131" spans="1:2">
      <c r="A131" s="6"/>
      <c r="B131" s="6"/>
    </row>
    <row r="132" spans="1:2">
      <c r="A132" s="6"/>
      <c r="B132" s="6"/>
    </row>
    <row r="133" spans="1:2">
      <c r="A133" s="6"/>
      <c r="B133" s="6"/>
    </row>
    <row r="134" spans="1:2">
      <c r="A134" s="6"/>
      <c r="B134" s="6"/>
    </row>
    <row r="135" spans="1:2">
      <c r="A135" s="6"/>
      <c r="B135" s="6"/>
    </row>
    <row r="136" spans="1:2">
      <c r="A136" s="6"/>
      <c r="B136" s="6"/>
    </row>
    <row r="137" spans="1:2">
      <c r="A137" s="6"/>
      <c r="B137" s="6"/>
    </row>
    <row r="138" spans="1:2">
      <c r="A138" s="6"/>
      <c r="B138" s="6"/>
    </row>
    <row r="139" spans="1:2">
      <c r="A139" s="6"/>
      <c r="B139" s="6"/>
    </row>
    <row r="140" spans="1:2">
      <c r="A140" s="6"/>
      <c r="B140" s="6"/>
    </row>
    <row r="141" spans="1:2">
      <c r="A141" s="6"/>
      <c r="B141" s="6"/>
    </row>
    <row r="142" spans="1:2">
      <c r="A142" s="6"/>
      <c r="B142" s="6"/>
    </row>
    <row r="143" spans="1:2">
      <c r="A143" s="6"/>
      <c r="B143" s="6"/>
    </row>
    <row r="144" spans="1:2">
      <c r="A144" s="6"/>
      <c r="B144" s="6"/>
    </row>
    <row r="145" spans="1:2">
      <c r="A145" s="6"/>
      <c r="B145" s="6"/>
    </row>
    <row r="146" spans="1:2">
      <c r="A146" s="6"/>
      <c r="B146" s="6"/>
    </row>
    <row r="147" spans="1:2">
      <c r="A147" s="6"/>
      <c r="B147" s="6"/>
    </row>
    <row r="148" spans="1:2">
      <c r="A148" s="6"/>
      <c r="B148" s="6"/>
    </row>
    <row r="149" spans="1:2">
      <c r="A149" s="6"/>
      <c r="B149" s="6"/>
    </row>
    <row r="150" spans="1:2">
      <c r="A150" s="6"/>
      <c r="B150" s="6"/>
    </row>
    <row r="151" spans="1:2">
      <c r="A151" s="6"/>
      <c r="B151" s="6"/>
    </row>
    <row r="152" spans="1:2">
      <c r="A152" s="6"/>
      <c r="B152" s="6"/>
    </row>
    <row r="153" spans="1:2">
      <c r="A153" s="6"/>
      <c r="B153" s="6"/>
    </row>
    <row r="154" spans="1:2">
      <c r="A154" s="6"/>
      <c r="B154" s="6"/>
    </row>
    <row r="155" spans="1:2">
      <c r="A155" s="6"/>
      <c r="B155" s="6"/>
    </row>
    <row r="156" spans="1:2">
      <c r="A156" s="6"/>
      <c r="B156" s="6"/>
    </row>
    <row r="157" spans="1:2">
      <c r="A157" s="6"/>
      <c r="B157" s="6"/>
    </row>
    <row r="158" spans="1:2">
      <c r="A158" s="6"/>
      <c r="B158" s="6"/>
    </row>
    <row r="159" spans="1:2">
      <c r="A159" s="6"/>
      <c r="B159" s="6"/>
    </row>
    <row r="160" spans="1:2">
      <c r="A160" s="6"/>
      <c r="B160" s="6"/>
    </row>
    <row r="161" spans="1:2">
      <c r="A161" s="6"/>
      <c r="B161" s="6"/>
    </row>
    <row r="162" spans="1:2">
      <c r="A162" s="6"/>
      <c r="B162" s="6"/>
    </row>
    <row r="163" spans="1:2">
      <c r="A163" s="6"/>
      <c r="B163" s="6"/>
    </row>
    <row r="164" spans="1:2">
      <c r="A164" s="6"/>
      <c r="B164" s="6"/>
    </row>
    <row r="165" spans="1:2">
      <c r="A165" s="6"/>
      <c r="B165" s="6"/>
    </row>
    <row r="166" spans="1:2">
      <c r="A166" s="6"/>
      <c r="B166" s="6"/>
    </row>
    <row r="167" spans="1:2">
      <c r="A167" s="6"/>
      <c r="B167" s="6"/>
    </row>
    <row r="168" spans="1:2">
      <c r="A168" s="6"/>
      <c r="B168" s="6"/>
    </row>
    <row r="169" spans="1:2">
      <c r="A169" s="6"/>
      <c r="B169" s="6"/>
    </row>
    <row r="170" spans="1:2">
      <c r="A170" s="6"/>
      <c r="B170" s="6"/>
    </row>
    <row r="171" spans="1:2">
      <c r="A171" s="6"/>
      <c r="B171" s="6"/>
    </row>
    <row r="172" spans="1:2">
      <c r="A172" s="6"/>
      <c r="B172" s="6"/>
    </row>
    <row r="173" spans="1:2">
      <c r="A173" s="6"/>
      <c r="B173" s="6"/>
    </row>
    <row r="174" spans="1:2">
      <c r="A174" s="6"/>
      <c r="B174" s="6"/>
    </row>
    <row r="175" spans="1:2">
      <c r="A175" s="6"/>
      <c r="B175" s="6"/>
    </row>
    <row r="176" spans="1:2">
      <c r="A176" s="6"/>
      <c r="B176" s="6"/>
    </row>
    <row r="177" spans="1:2">
      <c r="A177" s="6"/>
      <c r="B177" s="6"/>
    </row>
    <row r="178" spans="1:2">
      <c r="A178" s="6"/>
      <c r="B178" s="6"/>
    </row>
    <row r="179" spans="1:2">
      <c r="A179" s="6"/>
      <c r="B179" s="6"/>
    </row>
    <row r="180" spans="1:2">
      <c r="A180" s="6"/>
      <c r="B180" s="6"/>
    </row>
    <row r="181" spans="1:2">
      <c r="A181" s="6"/>
      <c r="B181" s="6"/>
    </row>
    <row r="182" spans="1:2">
      <c r="A182" s="6"/>
      <c r="B182" s="6"/>
    </row>
    <row r="183" spans="1:2">
      <c r="A183" s="6"/>
      <c r="B183" s="6"/>
    </row>
    <row r="184" spans="1:2">
      <c r="A184" s="6"/>
      <c r="B184" s="6"/>
    </row>
    <row r="185" spans="1:2">
      <c r="A185" s="6"/>
      <c r="B185" s="6"/>
    </row>
    <row r="186" spans="1:2">
      <c r="A186" s="6"/>
      <c r="B186" s="6"/>
    </row>
    <row r="187" spans="1:2">
      <c r="A187" s="6"/>
      <c r="B187" s="6"/>
    </row>
    <row r="188" spans="1:2">
      <c r="A188" s="6"/>
      <c r="B188" s="6"/>
    </row>
    <row r="189" spans="1:2">
      <c r="A189" s="6"/>
      <c r="B189" s="6"/>
    </row>
    <row r="190" spans="1:2">
      <c r="A190" s="6"/>
      <c r="B190" s="6"/>
    </row>
    <row r="191" spans="1:2">
      <c r="A191" s="6"/>
      <c r="B191" s="6"/>
    </row>
    <row r="192" spans="1:2">
      <c r="A192" s="6"/>
      <c r="B192" s="6"/>
    </row>
    <row r="193" spans="1:2">
      <c r="A193" s="6"/>
      <c r="B193" s="6"/>
    </row>
    <row r="194" spans="1:2">
      <c r="A194" s="6"/>
      <c r="B194" s="6"/>
    </row>
    <row r="195" spans="1:2">
      <c r="A195" s="6"/>
      <c r="B195" s="6"/>
    </row>
    <row r="196" spans="1:2">
      <c r="A196" s="6"/>
      <c r="B196" s="6"/>
    </row>
    <row r="197" spans="1:2">
      <c r="A197" s="6"/>
      <c r="B197" s="6"/>
    </row>
    <row r="198" spans="1:2">
      <c r="A198" s="6"/>
      <c r="B198" s="6"/>
    </row>
    <row r="199" spans="1:2">
      <c r="A199" s="6"/>
      <c r="B199" s="6"/>
    </row>
    <row r="200" spans="1:2">
      <c r="A200" s="6"/>
      <c r="B200" s="6"/>
    </row>
    <row r="201" spans="1:2">
      <c r="A201" s="6"/>
      <c r="B201" s="6"/>
    </row>
    <row r="202" spans="1:2">
      <c r="A202" s="6"/>
      <c r="B202" s="6"/>
    </row>
    <row r="203" spans="1:2">
      <c r="A203" s="6"/>
      <c r="B203" s="6"/>
    </row>
    <row r="204" spans="1:2">
      <c r="A204" s="6"/>
      <c r="B204" s="6"/>
    </row>
    <row r="205" spans="1:2">
      <c r="A205" s="6"/>
      <c r="B205" s="6"/>
    </row>
    <row r="206" spans="1:2">
      <c r="A206" s="6"/>
      <c r="B206" s="6"/>
    </row>
    <row r="207" spans="1:2">
      <c r="A207" s="6"/>
      <c r="B207" s="6"/>
    </row>
    <row r="208" spans="1:2">
      <c r="A208" s="6"/>
      <c r="B208" s="6"/>
    </row>
    <row r="209" spans="1:2">
      <c r="A209" s="6"/>
      <c r="B209" s="6"/>
    </row>
    <row r="210" spans="1:2">
      <c r="A210" s="6"/>
      <c r="B210" s="6"/>
    </row>
    <row r="211" spans="1:2">
      <c r="A211" s="6"/>
      <c r="B211" s="6"/>
    </row>
    <row r="212" spans="1:2">
      <c r="A212" s="6"/>
      <c r="B212" s="6"/>
    </row>
    <row r="213" spans="1:2">
      <c r="A213" s="6"/>
      <c r="B213" s="6"/>
    </row>
    <row r="214" spans="1:2">
      <c r="A214" s="6"/>
      <c r="B214" s="6"/>
    </row>
    <row r="215" spans="1:2">
      <c r="A215" s="6"/>
      <c r="B215" s="6"/>
    </row>
    <row r="216" spans="1:2">
      <c r="A216" s="6"/>
      <c r="B216" s="6"/>
    </row>
    <row r="217" spans="1:2">
      <c r="A217" s="6"/>
      <c r="B217" s="6"/>
    </row>
    <row r="218" spans="1:2">
      <c r="A218" s="6"/>
      <c r="B218" s="6"/>
    </row>
    <row r="219" spans="1:2">
      <c r="A219" s="6"/>
      <c r="B219" s="6"/>
    </row>
    <row r="220" spans="1:2">
      <c r="A220" s="6"/>
      <c r="B220" s="6"/>
    </row>
    <row r="221" spans="1:2">
      <c r="A221" s="6"/>
      <c r="B221" s="6"/>
    </row>
    <row r="222" spans="1:2">
      <c r="A222" s="6"/>
      <c r="B222" s="6"/>
    </row>
    <row r="223" spans="1:2">
      <c r="A223" s="6"/>
      <c r="B223" s="6"/>
    </row>
    <row r="224" spans="1:2">
      <c r="A224" s="6"/>
      <c r="B224" s="6"/>
    </row>
    <row r="225" spans="1:2">
      <c r="A225" s="6"/>
      <c r="B225" s="6"/>
    </row>
    <row r="226" spans="1:2">
      <c r="A226" s="6"/>
      <c r="B226" s="6"/>
    </row>
    <row r="227" spans="1:2">
      <c r="A227" s="6"/>
      <c r="B227" s="6"/>
    </row>
    <row r="228" spans="1:2">
      <c r="A228" s="6"/>
      <c r="B228" s="6"/>
    </row>
    <row r="229" spans="1:2">
      <c r="A229" s="6"/>
      <c r="B229" s="6"/>
    </row>
    <row r="230" spans="1:2">
      <c r="A230" s="6"/>
      <c r="B230" s="6"/>
    </row>
    <row r="231" spans="1:2">
      <c r="A231" s="6"/>
      <c r="B231" s="6"/>
    </row>
    <row r="232" spans="1:2">
      <c r="A232" s="6"/>
      <c r="B232" s="6"/>
    </row>
    <row r="233" spans="1:2">
      <c r="A233" s="6"/>
      <c r="B233" s="6"/>
    </row>
    <row r="234" spans="1:2">
      <c r="A234" s="6"/>
      <c r="B234" s="6"/>
    </row>
    <row r="235" spans="1:2">
      <c r="A235" s="6"/>
      <c r="B235" s="6"/>
    </row>
    <row r="236" spans="1:2">
      <c r="A236" s="6"/>
      <c r="B236" s="6"/>
    </row>
    <row r="237" spans="1:2">
      <c r="A237" s="6"/>
      <c r="B237" s="6"/>
    </row>
    <row r="238" spans="1:2">
      <c r="A238" s="6"/>
      <c r="B238" s="6"/>
    </row>
    <row r="239" spans="1:2">
      <c r="A239" s="6"/>
      <c r="B239" s="6"/>
    </row>
    <row r="240" spans="1:2">
      <c r="A240" s="6"/>
      <c r="B240" s="6"/>
    </row>
    <row r="241" spans="1:2">
      <c r="A241" s="6"/>
      <c r="B241" s="6"/>
    </row>
    <row r="242" spans="1:2">
      <c r="A242" s="6"/>
      <c r="B242" s="6"/>
    </row>
    <row r="243" spans="1:2">
      <c r="A243" s="6"/>
      <c r="B243" s="6"/>
    </row>
    <row r="244" spans="1:2">
      <c r="A244" s="6"/>
      <c r="B244" s="6"/>
    </row>
    <row r="245" spans="1:2">
      <c r="A245" s="6"/>
      <c r="B245" s="6"/>
    </row>
    <row r="246" spans="1:2">
      <c r="A246" s="6"/>
      <c r="B246" s="6"/>
    </row>
    <row r="247" spans="1:2">
      <c r="A247" s="6"/>
      <c r="B247" s="6"/>
    </row>
    <row r="248" spans="1:2">
      <c r="A248" s="6"/>
      <c r="B248" s="6"/>
    </row>
    <row r="249" spans="1:2">
      <c r="A249" s="6"/>
      <c r="B249" s="6"/>
    </row>
    <row r="250" spans="1:2">
      <c r="A250" s="6"/>
      <c r="B250" s="6"/>
    </row>
    <row r="251" spans="1:2">
      <c r="A251" s="6"/>
      <c r="B251" s="6"/>
    </row>
    <row r="252" spans="1:2">
      <c r="A252" s="6"/>
      <c r="B252" s="6"/>
    </row>
    <row r="253" spans="1:2">
      <c r="A253" s="6"/>
      <c r="B253" s="6"/>
    </row>
    <row r="254" spans="1:2">
      <c r="A254" s="6"/>
      <c r="B254" s="6"/>
    </row>
    <row r="255" spans="1:2">
      <c r="A255" s="6"/>
      <c r="B255" s="6"/>
    </row>
    <row r="256" spans="1:2">
      <c r="A256" s="6"/>
      <c r="B256" s="6"/>
    </row>
    <row r="257" spans="1:2">
      <c r="A257" s="6"/>
      <c r="B257" s="6"/>
    </row>
    <row r="258" spans="1:2">
      <c r="A258" s="6"/>
      <c r="B258" s="6"/>
    </row>
    <row r="259" spans="1:2">
      <c r="A259" s="6"/>
      <c r="B259" s="6"/>
    </row>
    <row r="260" spans="1:2">
      <c r="A260" s="6"/>
      <c r="B260" s="6"/>
    </row>
    <row r="261" spans="1:2">
      <c r="A261" s="6"/>
      <c r="B261" s="6"/>
    </row>
    <row r="262" spans="1:2">
      <c r="A262" s="6"/>
      <c r="B262" s="6"/>
    </row>
    <row r="263" spans="1:2">
      <c r="A263" s="6"/>
      <c r="B263" s="6"/>
    </row>
    <row r="264" spans="1:2">
      <c r="A264" s="6"/>
      <c r="B264" s="6"/>
    </row>
    <row r="265" spans="1:2">
      <c r="A265" s="6"/>
      <c r="B265" s="6"/>
    </row>
    <row r="266" spans="1:2">
      <c r="A266" s="6"/>
      <c r="B266" s="6"/>
    </row>
    <row r="267" spans="1:2">
      <c r="A267" s="6"/>
      <c r="B267" s="6"/>
    </row>
    <row r="268" spans="1:2">
      <c r="A268" s="6"/>
      <c r="B268" s="6"/>
    </row>
    <row r="269" spans="1:2">
      <c r="A269" s="6"/>
      <c r="B269" s="6"/>
    </row>
    <row r="270" spans="1:2">
      <c r="A270" s="6"/>
      <c r="B270" s="6"/>
    </row>
    <row r="271" spans="1:2">
      <c r="A271" s="6"/>
      <c r="B271" s="6"/>
    </row>
    <row r="272" spans="1:2">
      <c r="A272" s="6"/>
      <c r="B272" s="6"/>
    </row>
    <row r="273" spans="1:2">
      <c r="A273" s="6"/>
      <c r="B273" s="6"/>
    </row>
    <row r="274" spans="1:2">
      <c r="A274" s="6"/>
      <c r="B274" s="6"/>
    </row>
    <row r="275" spans="1:2">
      <c r="A275" s="6"/>
      <c r="B275" s="6"/>
    </row>
    <row r="276" spans="1:2">
      <c r="A276" s="6"/>
      <c r="B276" s="6"/>
    </row>
    <row r="277" spans="1:2">
      <c r="A277" s="6"/>
      <c r="B277" s="6"/>
    </row>
    <row r="278" spans="1:2">
      <c r="A278" s="6"/>
      <c r="B278" s="6"/>
    </row>
    <row r="279" spans="1:2">
      <c r="A279" s="6"/>
      <c r="B279" s="6"/>
    </row>
    <row r="280" spans="1:2">
      <c r="A280" s="6"/>
      <c r="B280" s="6"/>
    </row>
    <row r="281" spans="1:2">
      <c r="A281" s="6"/>
      <c r="B281" s="6"/>
    </row>
    <row r="282" spans="1:2">
      <c r="A282" s="6"/>
      <c r="B282" s="6"/>
    </row>
    <row r="283" spans="1:2">
      <c r="A283" s="6"/>
      <c r="B283" s="6"/>
    </row>
    <row r="284" spans="1:2">
      <c r="A284" s="6"/>
      <c r="B284" s="6"/>
    </row>
    <row r="285" spans="1:2">
      <c r="A285" s="6"/>
      <c r="B285" s="6"/>
    </row>
    <row r="286" spans="1:2">
      <c r="A286" s="6"/>
      <c r="B286" s="6"/>
    </row>
    <row r="287" spans="1:2">
      <c r="A287" s="6"/>
      <c r="B287" s="6"/>
    </row>
    <row r="288" spans="1:2">
      <c r="A288" s="6"/>
      <c r="B288" s="6"/>
    </row>
    <row r="289" spans="1:2">
      <c r="A289" s="6"/>
      <c r="B289" s="6"/>
    </row>
    <row r="290" spans="1:2">
      <c r="A290" s="6"/>
      <c r="B290" s="6"/>
    </row>
    <row r="291" spans="1:2">
      <c r="A291" s="6"/>
      <c r="B291" s="6"/>
    </row>
    <row r="292" spans="1:2">
      <c r="A292" s="6"/>
      <c r="B292" s="6"/>
    </row>
    <row r="293" spans="1:2">
      <c r="A293" s="6"/>
      <c r="B293" s="6"/>
    </row>
    <row r="294" spans="1:2">
      <c r="A294" s="6"/>
      <c r="B294" s="6"/>
    </row>
    <row r="295" spans="1:2">
      <c r="A295" s="6"/>
      <c r="B295" s="6"/>
    </row>
    <row r="296" spans="1:2">
      <c r="A296" s="6"/>
      <c r="B296" s="6"/>
    </row>
    <row r="297" spans="1:2">
      <c r="A297" s="6"/>
      <c r="B297" s="6"/>
    </row>
    <row r="298" spans="1:2">
      <c r="A298" s="6"/>
      <c r="B298" s="6"/>
    </row>
    <row r="299" spans="1:2">
      <c r="A299" s="6"/>
      <c r="B299" s="6"/>
    </row>
    <row r="300" spans="1:2">
      <c r="A300" s="6"/>
      <c r="B300" s="6"/>
    </row>
    <row r="301" spans="1:2">
      <c r="A301" s="6"/>
      <c r="B301" s="6"/>
    </row>
    <row r="302" spans="1:2">
      <c r="A302" s="6"/>
      <c r="B302" s="6"/>
    </row>
    <row r="303" spans="1:2">
      <c r="A303" s="6"/>
      <c r="B303" s="6"/>
    </row>
    <row r="304" spans="1:2">
      <c r="A304" s="6"/>
      <c r="B304" s="6"/>
    </row>
    <row r="305" spans="1:2">
      <c r="A305" s="6"/>
      <c r="B305" s="6"/>
    </row>
    <row r="306" spans="1:2">
      <c r="A306" s="6"/>
      <c r="B306" s="6"/>
    </row>
    <row r="307" spans="1:2">
      <c r="A307" s="6"/>
      <c r="B307" s="6"/>
    </row>
    <row r="308" spans="1:2">
      <c r="A308" s="6"/>
      <c r="B308" s="6"/>
    </row>
    <row r="309" spans="1:2">
      <c r="A309" s="6"/>
      <c r="B309" s="6"/>
    </row>
    <row r="310" spans="1:2">
      <c r="A310" s="6"/>
      <c r="B310" s="6"/>
    </row>
    <row r="311" spans="1:2">
      <c r="A311" s="6"/>
      <c r="B311" s="6"/>
    </row>
    <row r="312" spans="1:2">
      <c r="A312" s="6"/>
      <c r="B312" s="6"/>
    </row>
    <row r="313" spans="1:2">
      <c r="A313" s="6"/>
      <c r="B313" s="6"/>
    </row>
    <row r="314" spans="1:2">
      <c r="A314" s="6"/>
      <c r="B314" s="6"/>
    </row>
    <row r="315" spans="1:2">
      <c r="A315" s="6"/>
      <c r="B315" s="6"/>
    </row>
    <row r="316" spans="1:2">
      <c r="A316" s="6"/>
      <c r="B316" s="6"/>
    </row>
    <row r="317" spans="1:2">
      <c r="A317" s="6"/>
      <c r="B317" s="6"/>
    </row>
    <row r="318" spans="1:2">
      <c r="A318" s="6"/>
      <c r="B318" s="6"/>
    </row>
    <row r="319" spans="1:2">
      <c r="A319" s="6"/>
      <c r="B319" s="6"/>
    </row>
    <row r="320" spans="1:2">
      <c r="A320" s="6"/>
      <c r="B320" s="6"/>
    </row>
    <row r="321" spans="1:2">
      <c r="A321" s="6"/>
      <c r="B321" s="6"/>
    </row>
    <row r="322" spans="1:2">
      <c r="A322" s="6"/>
      <c r="B322" s="6"/>
    </row>
    <row r="323" spans="1:2">
      <c r="A323" s="6"/>
      <c r="B323" s="6"/>
    </row>
    <row r="324" spans="1:2">
      <c r="A324" s="6"/>
      <c r="B324" s="6"/>
    </row>
    <row r="325" spans="1:2">
      <c r="A325" s="6"/>
      <c r="B325" s="6"/>
    </row>
    <row r="326" spans="1:2">
      <c r="A326" s="6"/>
      <c r="B326" s="6"/>
    </row>
    <row r="327" spans="1:2">
      <c r="A327" s="6"/>
      <c r="B327" s="6"/>
    </row>
    <row r="328" spans="1:2">
      <c r="A328" s="6"/>
      <c r="B328" s="6"/>
    </row>
    <row r="329" spans="1:2">
      <c r="A329" s="6"/>
      <c r="B329" s="6"/>
    </row>
    <row r="330" spans="1:2">
      <c r="A330" s="6"/>
      <c r="B330" s="6"/>
    </row>
    <row r="331" spans="1:2">
      <c r="A331" s="6"/>
      <c r="B331" s="6"/>
    </row>
    <row r="332" spans="1:2">
      <c r="A332" s="6"/>
      <c r="B332" s="6"/>
    </row>
    <row r="333" spans="1:2">
      <c r="A333" s="6"/>
      <c r="B333" s="6"/>
    </row>
    <row r="334" spans="1:2">
      <c r="A334" s="6"/>
      <c r="B334" s="6"/>
    </row>
    <row r="335" spans="1:2">
      <c r="A335" s="6"/>
      <c r="B335" s="6"/>
    </row>
    <row r="336" spans="1:2">
      <c r="A336" s="6"/>
      <c r="B336" s="6"/>
    </row>
    <row r="337" spans="1:2">
      <c r="A337" s="6"/>
      <c r="B337" s="6"/>
    </row>
    <row r="338" spans="1:2">
      <c r="A338" s="6"/>
      <c r="B338" s="6"/>
    </row>
    <row r="339" spans="1:2">
      <c r="A339" s="6"/>
      <c r="B339" s="6"/>
    </row>
    <row r="340" spans="1:2">
      <c r="A340" s="6"/>
      <c r="B340" s="6"/>
    </row>
    <row r="341" spans="1:2">
      <c r="A341" s="6"/>
      <c r="B341" s="6"/>
    </row>
    <row r="342" spans="1:2">
      <c r="A342" s="6"/>
      <c r="B342" s="6"/>
    </row>
    <row r="343" spans="1:2">
      <c r="A343" s="6"/>
      <c r="B343" s="6"/>
    </row>
    <row r="344" spans="1:2">
      <c r="A344" s="6"/>
      <c r="B344" s="6"/>
    </row>
    <row r="345" spans="1:2">
      <c r="A345" s="6"/>
      <c r="B345" s="6"/>
    </row>
    <row r="346" spans="1:2">
      <c r="A346" s="6"/>
      <c r="B346" s="6"/>
    </row>
    <row r="347" spans="1:2">
      <c r="A347" s="6"/>
      <c r="B347" s="6"/>
    </row>
    <row r="348" spans="1:2">
      <c r="A348" s="6"/>
      <c r="B348" s="6"/>
    </row>
    <row r="349" spans="1:2">
      <c r="A349" s="6"/>
      <c r="B349" s="6"/>
    </row>
    <row r="350" spans="1:2">
      <c r="A350" s="6"/>
      <c r="B350" s="6"/>
    </row>
    <row r="351" spans="1:2">
      <c r="A351" s="6"/>
      <c r="B351" s="6"/>
    </row>
    <row r="352" spans="1:2">
      <c r="A352" s="6"/>
      <c r="B352" s="6"/>
    </row>
    <row r="353" spans="1:2">
      <c r="A353" s="6"/>
      <c r="B353" s="6"/>
    </row>
  </sheetData>
  <mergeCells count="1">
    <mergeCell ref="B2:O2"/>
  </mergeCells>
  <conditionalFormatting sqref="C46:P56 C60:P70">
    <cfRule type="cellIs" dxfId="13" priority="5" stopIfTrue="1" operator="equal">
      <formula>0</formula>
    </cfRule>
  </conditionalFormatting>
  <conditionalFormatting sqref="Q35:Q37 R30 P32:P38 P39:Q43 C52:P52">
    <cfRule type="cellIs" dxfId="12" priority="6" stopIfTrue="1" operator="equal">
      <formula>"NA"</formula>
    </cfRule>
  </conditionalFormatting>
  <conditionalFormatting sqref="C60:C70">
    <cfRule type="colorScale" priority="7">
      <colorScale>
        <cfvo type="min"/>
        <cfvo type="percentile" val="50"/>
        <cfvo type="max"/>
        <color rgb="FFF8696B"/>
        <color rgb="FFFFEB84"/>
        <color rgb="FF63BE7B"/>
      </colorScale>
    </cfRule>
  </conditionalFormatting>
  <conditionalFormatting sqref="D60:D70">
    <cfRule type="colorScale" priority="8">
      <colorScale>
        <cfvo type="min"/>
        <cfvo type="percentile" val="50"/>
        <cfvo type="max"/>
        <color rgb="FFF8696B"/>
        <color rgb="FFFFEB84"/>
        <color rgb="FF63BE7B"/>
      </colorScale>
    </cfRule>
  </conditionalFormatting>
  <conditionalFormatting sqref="E60:E70">
    <cfRule type="colorScale" priority="9">
      <colorScale>
        <cfvo type="min"/>
        <cfvo type="percentile" val="50"/>
        <cfvo type="max"/>
        <color rgb="FFF8696B"/>
        <color rgb="FFFFEB84"/>
        <color rgb="FF63BE7B"/>
      </colorScale>
    </cfRule>
  </conditionalFormatting>
  <conditionalFormatting sqref="F60:F70">
    <cfRule type="colorScale" priority="10">
      <colorScale>
        <cfvo type="min"/>
        <cfvo type="percentile" val="50"/>
        <cfvo type="max"/>
        <color rgb="FFF8696B"/>
        <color rgb="FFFFEB84"/>
        <color rgb="FF63BE7B"/>
      </colorScale>
    </cfRule>
  </conditionalFormatting>
  <conditionalFormatting sqref="G60:G70">
    <cfRule type="colorScale" priority="11">
      <colorScale>
        <cfvo type="min"/>
        <cfvo type="percentile" val="50"/>
        <cfvo type="max"/>
        <color rgb="FFF8696B"/>
        <color rgb="FFFFEB84"/>
        <color rgb="FF63BE7B"/>
      </colorScale>
    </cfRule>
  </conditionalFormatting>
  <conditionalFormatting sqref="H60:H70">
    <cfRule type="colorScale" priority="12">
      <colorScale>
        <cfvo type="min"/>
        <cfvo type="percentile" val="50"/>
        <cfvo type="max"/>
        <color rgb="FFF8696B"/>
        <color rgb="FFFFEB84"/>
        <color rgb="FF63BE7B"/>
      </colorScale>
    </cfRule>
  </conditionalFormatting>
  <conditionalFormatting sqref="I60:I70">
    <cfRule type="colorScale" priority="13">
      <colorScale>
        <cfvo type="min"/>
        <cfvo type="percentile" val="50"/>
        <cfvo type="max"/>
        <color rgb="FFF8696B"/>
        <color rgb="FFFFEB84"/>
        <color rgb="FF63BE7B"/>
      </colorScale>
    </cfRule>
  </conditionalFormatting>
  <conditionalFormatting sqref="J60:J70">
    <cfRule type="colorScale" priority="14">
      <colorScale>
        <cfvo type="min"/>
        <cfvo type="percentile" val="50"/>
        <cfvo type="max"/>
        <color rgb="FFF8696B"/>
        <color rgb="FFFFEB84"/>
        <color rgb="FF63BE7B"/>
      </colorScale>
    </cfRule>
  </conditionalFormatting>
  <conditionalFormatting sqref="K60:K70">
    <cfRule type="colorScale" priority="15">
      <colorScale>
        <cfvo type="min"/>
        <cfvo type="percentile" val="50"/>
        <cfvo type="max"/>
        <color rgb="FFF8696B"/>
        <color rgb="FFFFEB84"/>
        <color rgb="FF63BE7B"/>
      </colorScale>
    </cfRule>
  </conditionalFormatting>
  <conditionalFormatting sqref="L60:L70">
    <cfRule type="colorScale" priority="16">
      <colorScale>
        <cfvo type="min"/>
        <cfvo type="percentile" val="50"/>
        <cfvo type="max"/>
        <color rgb="FFF8696B"/>
        <color rgb="FFFFEB84"/>
        <color rgb="FF63BE7B"/>
      </colorScale>
    </cfRule>
  </conditionalFormatting>
  <conditionalFormatting sqref="M60:M70">
    <cfRule type="colorScale" priority="17">
      <colorScale>
        <cfvo type="min"/>
        <cfvo type="percentile" val="50"/>
        <cfvo type="max"/>
        <color rgb="FFF8696B"/>
        <color rgb="FFFFEB84"/>
        <color rgb="FF63BE7B"/>
      </colorScale>
    </cfRule>
  </conditionalFormatting>
  <conditionalFormatting sqref="N60:N70">
    <cfRule type="colorScale" priority="18">
      <colorScale>
        <cfvo type="min"/>
        <cfvo type="percentile" val="50"/>
        <cfvo type="max"/>
        <color rgb="FFF8696B"/>
        <color rgb="FFFFEB84"/>
        <color rgb="FF63BE7B"/>
      </colorScale>
    </cfRule>
  </conditionalFormatting>
  <conditionalFormatting sqref="O60:O70">
    <cfRule type="colorScale" priority="19">
      <colorScale>
        <cfvo type="min"/>
        <cfvo type="percentile" val="50"/>
        <cfvo type="max"/>
        <color rgb="FFF8696B"/>
        <color rgb="FFFFEB84"/>
        <color rgb="FF63BE7B"/>
      </colorScale>
    </cfRule>
  </conditionalFormatting>
  <conditionalFormatting sqref="P60:P70">
    <cfRule type="colorScale" priority="20">
      <colorScale>
        <cfvo type="min"/>
        <cfvo type="percentile" val="50"/>
        <cfvo type="max"/>
        <color rgb="FFF8696B"/>
        <color rgb="FFFFEB84"/>
        <color rgb="FF63BE7B"/>
      </colorScale>
    </cfRule>
  </conditionalFormatting>
  <conditionalFormatting sqref="C40:O42">
    <cfRule type="cellIs" dxfId="11" priority="4" stopIfTrue="1" operator="equal">
      <formula>"NA"</formula>
    </cfRule>
  </conditionalFormatting>
  <conditionalFormatting sqref="C32:O39">
    <cfRule type="cellIs" dxfId="10" priority="3" stopIfTrue="1" operator="equal">
      <formula>"NA"</formula>
    </cfRule>
  </conditionalFormatting>
  <pageMargins left="0.5" right="0.5" top="0.5" bottom="0.5" header="0" footer="0"/>
  <pageSetup paperSize="5" scale="54" fitToHeight="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6" tint="0.59999389629810485"/>
  </sheetPr>
  <dimension ref="A2:V305"/>
  <sheetViews>
    <sheetView view="pageBreakPreview" zoomScale="60" zoomScaleNormal="100" workbookViewId="0">
      <selection activeCell="H88" sqref="H88"/>
    </sheetView>
  </sheetViews>
  <sheetFormatPr defaultColWidth="9.140625" defaultRowHeight="18"/>
  <cols>
    <col min="1" max="1" width="11.140625" style="50" bestFit="1" customWidth="1"/>
    <col min="2" max="2" width="58.7109375" style="79" bestFit="1" customWidth="1"/>
    <col min="3" max="3" width="16.7109375" style="50" customWidth="1"/>
    <col min="4" max="4" width="17.85546875" style="50" bestFit="1" customWidth="1"/>
    <col min="5" max="6" width="18.42578125" style="50" bestFit="1" customWidth="1"/>
    <col min="7" max="7" width="19" style="50" bestFit="1" customWidth="1"/>
    <col min="8" max="8" width="18.140625" style="50" bestFit="1" customWidth="1"/>
    <col min="9" max="9" width="19" style="50" bestFit="1" customWidth="1"/>
    <col min="10" max="11" width="19.28515625" style="50" bestFit="1" customWidth="1"/>
    <col min="12" max="12" width="19.140625" style="83" bestFit="1" customWidth="1"/>
    <col min="13" max="13" width="18.42578125" style="49" customWidth="1"/>
    <col min="14" max="14" width="21.140625" style="50" bestFit="1" customWidth="1"/>
    <col min="15" max="15" width="58.7109375" style="50" bestFit="1" customWidth="1"/>
    <col min="16" max="16" width="16.85546875" style="50" customWidth="1"/>
    <col min="17" max="18" width="19.28515625" style="50" bestFit="1" customWidth="1"/>
    <col min="19" max="20" width="11.28515625" style="50" customWidth="1"/>
    <col min="21" max="22" width="13.5703125" style="50" bestFit="1" customWidth="1"/>
    <col min="23" max="24" width="13.42578125" style="50" bestFit="1" customWidth="1"/>
    <col min="25" max="16384" width="9.140625" style="50"/>
  </cols>
  <sheetData>
    <row r="2" spans="1:14" s="47" customFormat="1" ht="31.5">
      <c r="B2" s="522" t="s">
        <v>156</v>
      </c>
      <c r="C2" s="523"/>
      <c r="D2" s="523"/>
      <c r="E2" s="523"/>
      <c r="F2" s="523"/>
      <c r="G2" s="523"/>
      <c r="H2" s="523"/>
      <c r="I2" s="523"/>
      <c r="J2" s="523"/>
      <c r="K2" s="524"/>
      <c r="L2" s="48"/>
      <c r="M2" s="49"/>
    </row>
    <row r="4" spans="1:14">
      <c r="A4" s="50" t="s">
        <v>14</v>
      </c>
      <c r="B4" s="9" t="s">
        <v>159</v>
      </c>
      <c r="C4" s="10" t="s">
        <v>0</v>
      </c>
      <c r="D4" s="10" t="s">
        <v>1</v>
      </c>
      <c r="E4" s="10" t="s">
        <v>2</v>
      </c>
      <c r="F4" s="10" t="s">
        <v>3</v>
      </c>
      <c r="G4" s="10" t="s">
        <v>4</v>
      </c>
      <c r="H4" s="10" t="s">
        <v>5</v>
      </c>
      <c r="I4" s="10" t="s">
        <v>6</v>
      </c>
      <c r="J4" s="10" t="s">
        <v>7</v>
      </c>
      <c r="K4" s="10" t="s">
        <v>8</v>
      </c>
      <c r="L4" s="10" t="s">
        <v>89</v>
      </c>
      <c r="M4" s="10" t="s">
        <v>90</v>
      </c>
    </row>
    <row r="5" spans="1:14">
      <c r="B5" s="7" t="s">
        <v>72</v>
      </c>
      <c r="C5" s="16">
        <v>1369.8000000000002</v>
      </c>
      <c r="D5" s="16">
        <v>2218.7333333333331</v>
      </c>
      <c r="E5" s="16">
        <v>1950.3333333333333</v>
      </c>
      <c r="F5" s="16">
        <v>2198.7333333333331</v>
      </c>
      <c r="G5" s="16">
        <v>3989.6666666666665</v>
      </c>
      <c r="H5" s="16">
        <v>2426.2666666666669</v>
      </c>
      <c r="I5" s="16">
        <v>1555.0666666666668</v>
      </c>
      <c r="J5" s="16">
        <v>3293.2666666666664</v>
      </c>
      <c r="K5" s="16">
        <v>5319.4666666666662</v>
      </c>
      <c r="L5" s="11">
        <f>SUM(C5:K5)</f>
        <v>24321.333333333336</v>
      </c>
      <c r="M5" s="11">
        <f>AVERAGE(C5:K5)</f>
        <v>2702.3703703703704</v>
      </c>
      <c r="N5" s="51"/>
    </row>
    <row r="6" spans="1:14">
      <c r="B6" s="7" t="s">
        <v>73</v>
      </c>
      <c r="C6" s="11">
        <v>1437.5999999999997</v>
      </c>
      <c r="D6" s="11">
        <v>2206</v>
      </c>
      <c r="E6" s="11">
        <v>2369.2666666666669</v>
      </c>
      <c r="F6" s="11">
        <v>2301.9333333333334</v>
      </c>
      <c r="G6" s="11">
        <v>4517.8666666666668</v>
      </c>
      <c r="H6" s="11">
        <v>2513.0666666666666</v>
      </c>
      <c r="I6" s="11">
        <v>1493.9333333333332</v>
      </c>
      <c r="J6" s="11">
        <v>3612.1333333333332</v>
      </c>
      <c r="K6" s="11">
        <v>5672.666666666667</v>
      </c>
      <c r="L6" s="11">
        <f t="shared" ref="L6:L41" si="0">SUM(C6:K6)</f>
        <v>26124.466666666671</v>
      </c>
      <c r="M6" s="11">
        <f t="shared" ref="M6:M13" si="1">AVERAGE(C6:K6)</f>
        <v>2902.718518518519</v>
      </c>
      <c r="N6" s="51"/>
    </row>
    <row r="7" spans="1:14">
      <c r="B7" s="7" t="s">
        <v>74</v>
      </c>
      <c r="C7" s="11">
        <v>1705.7333333333333</v>
      </c>
      <c r="D7" s="11">
        <v>2353.4</v>
      </c>
      <c r="E7" s="11">
        <v>2879.8666666666663</v>
      </c>
      <c r="F7" s="11">
        <v>2763.4</v>
      </c>
      <c r="G7" s="11">
        <v>5715.666666666667</v>
      </c>
      <c r="H7" s="11">
        <v>3195.7333333333336</v>
      </c>
      <c r="I7" s="11">
        <v>1583</v>
      </c>
      <c r="J7" s="11">
        <v>4299.5333333333328</v>
      </c>
      <c r="K7" s="11">
        <v>5964.0666666666666</v>
      </c>
      <c r="L7" s="11">
        <f t="shared" si="0"/>
        <v>30460.399999999998</v>
      </c>
      <c r="M7" s="11">
        <f t="shared" si="1"/>
        <v>3384.4888888888886</v>
      </c>
      <c r="N7" s="51"/>
    </row>
    <row r="8" spans="1:14">
      <c r="B8" s="7" t="s">
        <v>10</v>
      </c>
      <c r="C8" s="11">
        <v>1895.5333333333335</v>
      </c>
      <c r="D8" s="11">
        <v>3244.7333333333336</v>
      </c>
      <c r="E8" s="11">
        <v>3169.7000000000003</v>
      </c>
      <c r="F8" s="11">
        <v>2987.6</v>
      </c>
      <c r="G8" s="11">
        <v>6669.666666666667</v>
      </c>
      <c r="H8" s="11">
        <v>3732.4666666666667</v>
      </c>
      <c r="I8" s="11">
        <v>1884.0666666666666</v>
      </c>
      <c r="J8" s="11">
        <v>5123.7333333333336</v>
      </c>
      <c r="K8" s="11">
        <v>6392.5333333333328</v>
      </c>
      <c r="L8" s="11">
        <f t="shared" si="0"/>
        <v>35100.033333333333</v>
      </c>
      <c r="M8" s="11">
        <f t="shared" si="1"/>
        <v>3900.0037037037036</v>
      </c>
      <c r="N8" s="51"/>
    </row>
    <row r="9" spans="1:14">
      <c r="B9" s="52" t="s">
        <v>11</v>
      </c>
      <c r="C9" s="11">
        <v>102</v>
      </c>
      <c r="D9" s="11">
        <v>339.66666666666669</v>
      </c>
      <c r="E9" s="11">
        <v>363</v>
      </c>
      <c r="F9" s="11">
        <v>379.33333333333331</v>
      </c>
      <c r="G9" s="11">
        <v>807.33333333333337</v>
      </c>
      <c r="H9" s="11">
        <v>653.33333333333337</v>
      </c>
      <c r="I9" s="11">
        <v>429.33333333333331</v>
      </c>
      <c r="J9" s="11">
        <v>949</v>
      </c>
      <c r="K9" s="11">
        <v>1523.6666666666667</v>
      </c>
      <c r="L9" s="11">
        <f t="shared" si="0"/>
        <v>5546.666666666667</v>
      </c>
      <c r="M9" s="11">
        <f t="shared" si="1"/>
        <v>616.2962962962963</v>
      </c>
      <c r="N9" s="51"/>
    </row>
    <row r="10" spans="1:14">
      <c r="B10" s="52" t="s">
        <v>12</v>
      </c>
      <c r="C10" s="131">
        <v>0</v>
      </c>
      <c r="D10" s="131">
        <v>0</v>
      </c>
      <c r="E10" s="11">
        <v>18</v>
      </c>
      <c r="F10" s="11">
        <v>68.333333333333329</v>
      </c>
      <c r="G10" s="11">
        <v>55</v>
      </c>
      <c r="H10" s="11">
        <v>141</v>
      </c>
      <c r="I10" s="11">
        <v>75</v>
      </c>
      <c r="J10" s="11">
        <v>262.33333333333331</v>
      </c>
      <c r="K10" s="11">
        <v>583</v>
      </c>
      <c r="L10" s="11">
        <f t="shared" si="0"/>
        <v>1202.6666666666665</v>
      </c>
      <c r="M10" s="11">
        <f t="shared" si="1"/>
        <v>133.62962962962962</v>
      </c>
      <c r="N10" s="51"/>
    </row>
    <row r="11" spans="1:14">
      <c r="B11" s="7" t="s">
        <v>152</v>
      </c>
      <c r="C11" s="11">
        <f>AVERAGE('Univ Data'!$AH$10:$AJ$10)</f>
        <v>4238904.0266666664</v>
      </c>
      <c r="D11" s="11">
        <v>2709049</v>
      </c>
      <c r="E11" s="11">
        <v>13309842.211999999</v>
      </c>
      <c r="F11" s="11">
        <v>9986713.9666666668</v>
      </c>
      <c r="G11" s="11">
        <v>8958268.6166666672</v>
      </c>
      <c r="H11" s="11">
        <v>19774812.670000002</v>
      </c>
      <c r="I11" s="11">
        <v>36029932.99666667</v>
      </c>
      <c r="J11" s="11">
        <v>41892204.772944443</v>
      </c>
      <c r="K11" s="11">
        <v>191024151.13333333</v>
      </c>
      <c r="L11" s="11">
        <f t="shared" si="0"/>
        <v>327923879.39494443</v>
      </c>
      <c r="M11" s="11">
        <f t="shared" si="1"/>
        <v>36435986.599438272</v>
      </c>
      <c r="N11" s="51" t="s">
        <v>14</v>
      </c>
    </row>
    <row r="12" spans="1:14">
      <c r="B12" s="52" t="s">
        <v>16</v>
      </c>
      <c r="C12" s="373">
        <v>22.234243938160859</v>
      </c>
      <c r="D12" s="373">
        <v>24.366262371051576</v>
      </c>
      <c r="E12" s="373">
        <v>24.538833758842326</v>
      </c>
      <c r="F12" s="373">
        <v>21.985527541505757</v>
      </c>
      <c r="G12" s="373">
        <v>24.447678545966749</v>
      </c>
      <c r="H12" s="373">
        <v>23.563290267404696</v>
      </c>
      <c r="I12" s="373">
        <v>18.281822967847109</v>
      </c>
      <c r="J12" s="373">
        <v>23.075116901542515</v>
      </c>
      <c r="K12" s="373">
        <v>22.770507269360838</v>
      </c>
      <c r="L12" s="11">
        <f t="shared" si="0"/>
        <v>205.26328356168244</v>
      </c>
      <c r="M12" s="53">
        <f t="shared" si="1"/>
        <v>22.807031506853605</v>
      </c>
      <c r="N12" s="51"/>
    </row>
    <row r="13" spans="1:14">
      <c r="B13" s="54" t="s">
        <v>17</v>
      </c>
      <c r="C13" s="198">
        <v>57.011044864748669</v>
      </c>
      <c r="D13" s="198">
        <v>47.243473341842943</v>
      </c>
      <c r="E13" s="198">
        <v>60.815193992781268</v>
      </c>
      <c r="F13" s="198">
        <v>62.31678471271551</v>
      </c>
      <c r="G13" s="198">
        <v>50.477132122311161</v>
      </c>
      <c r="H13" s="198">
        <v>51.467864085644287</v>
      </c>
      <c r="I13" s="198">
        <v>34.478063758371661</v>
      </c>
      <c r="J13" s="198">
        <v>49.622214103524733</v>
      </c>
      <c r="K13" s="198">
        <v>80.627443487876903</v>
      </c>
      <c r="L13" s="11">
        <f t="shared" si="0"/>
        <v>494.05921446981716</v>
      </c>
      <c r="M13" s="11">
        <f t="shared" si="1"/>
        <v>54.895468274424132</v>
      </c>
      <c r="N13" s="51"/>
    </row>
    <row r="14" spans="1:14">
      <c r="B14" s="55"/>
      <c r="E14" s="50" t="s">
        <v>14</v>
      </c>
      <c r="L14" s="56"/>
    </row>
    <row r="15" spans="1:14">
      <c r="A15" s="23" t="s">
        <v>139</v>
      </c>
      <c r="B15" s="9" t="s">
        <v>160</v>
      </c>
      <c r="C15" s="10" t="s">
        <v>0</v>
      </c>
      <c r="D15" s="10" t="s">
        <v>1</v>
      </c>
      <c r="E15" s="10" t="s">
        <v>2</v>
      </c>
      <c r="F15" s="10" t="s">
        <v>3</v>
      </c>
      <c r="G15" s="10" t="s">
        <v>4</v>
      </c>
      <c r="H15" s="10" t="s">
        <v>5</v>
      </c>
      <c r="I15" s="10" t="s">
        <v>6</v>
      </c>
      <c r="J15" s="10" t="s">
        <v>7</v>
      </c>
      <c r="K15" s="10" t="s">
        <v>8</v>
      </c>
      <c r="L15" s="10" t="s">
        <v>89</v>
      </c>
      <c r="M15" s="10" t="s">
        <v>90</v>
      </c>
    </row>
    <row r="16" spans="1:14">
      <c r="A16" s="57">
        <v>2.5</v>
      </c>
      <c r="B16" s="7" t="s">
        <v>72</v>
      </c>
      <c r="C16" s="58">
        <f>C5/$A16</f>
        <v>547.92000000000007</v>
      </c>
      <c r="D16" s="58">
        <f t="shared" ref="D16:K16" si="2">D5/$A16</f>
        <v>887.49333333333323</v>
      </c>
      <c r="E16" s="58">
        <f t="shared" si="2"/>
        <v>780.13333333333333</v>
      </c>
      <c r="F16" s="58">
        <f t="shared" si="2"/>
        <v>879.49333333333323</v>
      </c>
      <c r="G16" s="58">
        <f t="shared" si="2"/>
        <v>1595.8666666666666</v>
      </c>
      <c r="H16" s="58">
        <f t="shared" si="2"/>
        <v>970.50666666666677</v>
      </c>
      <c r="I16" s="58">
        <f t="shared" si="2"/>
        <v>622.02666666666676</v>
      </c>
      <c r="J16" s="58">
        <f t="shared" si="2"/>
        <v>1317.3066666666666</v>
      </c>
      <c r="K16" s="58">
        <f t="shared" si="2"/>
        <v>2127.7866666666664</v>
      </c>
      <c r="L16" s="11">
        <f t="shared" si="0"/>
        <v>9728.5333333333328</v>
      </c>
      <c r="M16" s="11">
        <f>AVERAGE(C16:K16)</f>
        <v>1080.948148148148</v>
      </c>
    </row>
    <row r="17" spans="1:21">
      <c r="A17" s="57">
        <v>2</v>
      </c>
      <c r="B17" s="7" t="s">
        <v>73</v>
      </c>
      <c r="C17" s="58">
        <f t="shared" ref="C17:K24" si="3">C6/$A17</f>
        <v>718.79999999999984</v>
      </c>
      <c r="D17" s="58">
        <f t="shared" si="3"/>
        <v>1103</v>
      </c>
      <c r="E17" s="58">
        <f t="shared" si="3"/>
        <v>1184.6333333333334</v>
      </c>
      <c r="F17" s="58">
        <f t="shared" si="3"/>
        <v>1150.9666666666667</v>
      </c>
      <c r="G17" s="58">
        <f t="shared" si="3"/>
        <v>2258.9333333333334</v>
      </c>
      <c r="H17" s="58">
        <f t="shared" si="3"/>
        <v>1256.5333333333333</v>
      </c>
      <c r="I17" s="58">
        <f t="shared" si="3"/>
        <v>746.96666666666658</v>
      </c>
      <c r="J17" s="58">
        <f t="shared" si="3"/>
        <v>1806.0666666666666</v>
      </c>
      <c r="K17" s="58">
        <f t="shared" si="3"/>
        <v>2836.3333333333335</v>
      </c>
      <c r="L17" s="11">
        <f t="shared" si="0"/>
        <v>13062.233333333335</v>
      </c>
      <c r="M17" s="11">
        <f t="shared" ref="M17:M24" si="4">AVERAGE(C17:K17)</f>
        <v>1451.3592592592595</v>
      </c>
    </row>
    <row r="18" spans="1:21">
      <c r="A18" s="57">
        <v>1.5</v>
      </c>
      <c r="B18" s="7" t="s">
        <v>74</v>
      </c>
      <c r="C18" s="58">
        <f t="shared" si="3"/>
        <v>1137.1555555555556</v>
      </c>
      <c r="D18" s="58">
        <f t="shared" si="3"/>
        <v>1568.9333333333334</v>
      </c>
      <c r="E18" s="58">
        <f t="shared" si="3"/>
        <v>1919.9111111111108</v>
      </c>
      <c r="F18" s="58">
        <f t="shared" si="3"/>
        <v>1842.2666666666667</v>
      </c>
      <c r="G18" s="58">
        <f t="shared" si="3"/>
        <v>3810.4444444444448</v>
      </c>
      <c r="H18" s="58">
        <f t="shared" si="3"/>
        <v>2130.4888888888891</v>
      </c>
      <c r="I18" s="58">
        <f t="shared" si="3"/>
        <v>1055.3333333333333</v>
      </c>
      <c r="J18" s="58">
        <f t="shared" si="3"/>
        <v>2866.3555555555554</v>
      </c>
      <c r="K18" s="58">
        <f t="shared" si="3"/>
        <v>3976.0444444444443</v>
      </c>
      <c r="L18" s="11">
        <f t="shared" si="0"/>
        <v>20306.933333333334</v>
      </c>
      <c r="M18" s="11">
        <f t="shared" si="4"/>
        <v>2256.3259259259262</v>
      </c>
    </row>
    <row r="19" spans="1:21">
      <c r="A19" s="57">
        <v>1</v>
      </c>
      <c r="B19" s="7" t="s">
        <v>10</v>
      </c>
      <c r="C19" s="58">
        <f t="shared" si="3"/>
        <v>1895.5333333333335</v>
      </c>
      <c r="D19" s="58">
        <f t="shared" si="3"/>
        <v>3244.7333333333336</v>
      </c>
      <c r="E19" s="58">
        <f t="shared" si="3"/>
        <v>3169.7000000000003</v>
      </c>
      <c r="F19" s="58">
        <f t="shared" si="3"/>
        <v>2987.6</v>
      </c>
      <c r="G19" s="58">
        <f t="shared" si="3"/>
        <v>6669.666666666667</v>
      </c>
      <c r="H19" s="58">
        <f t="shared" si="3"/>
        <v>3732.4666666666667</v>
      </c>
      <c r="I19" s="58">
        <f t="shared" si="3"/>
        <v>1884.0666666666666</v>
      </c>
      <c r="J19" s="58">
        <f t="shared" si="3"/>
        <v>5123.7333333333336</v>
      </c>
      <c r="K19" s="58">
        <f t="shared" si="3"/>
        <v>6392.5333333333328</v>
      </c>
      <c r="L19" s="11">
        <f t="shared" si="0"/>
        <v>35100.033333333333</v>
      </c>
      <c r="M19" s="11">
        <f t="shared" si="4"/>
        <v>3900.0037037037036</v>
      </c>
    </row>
    <row r="20" spans="1:21">
      <c r="A20" s="57">
        <v>0.3</v>
      </c>
      <c r="B20" s="52" t="s">
        <v>11</v>
      </c>
      <c r="C20" s="58">
        <f t="shared" si="3"/>
        <v>340</v>
      </c>
      <c r="D20" s="58">
        <f t="shared" si="3"/>
        <v>1132.2222222222224</v>
      </c>
      <c r="E20" s="58">
        <f t="shared" si="3"/>
        <v>1210</v>
      </c>
      <c r="F20" s="58">
        <f t="shared" si="3"/>
        <v>1264.4444444444443</v>
      </c>
      <c r="G20" s="58">
        <f t="shared" si="3"/>
        <v>2691.1111111111113</v>
      </c>
      <c r="H20" s="58">
        <f t="shared" si="3"/>
        <v>2177.7777777777778</v>
      </c>
      <c r="I20" s="58">
        <f t="shared" si="3"/>
        <v>1431.1111111111111</v>
      </c>
      <c r="J20" s="58">
        <f t="shared" si="3"/>
        <v>3163.3333333333335</v>
      </c>
      <c r="K20" s="58">
        <f t="shared" si="3"/>
        <v>5078.8888888888896</v>
      </c>
      <c r="L20" s="11">
        <f t="shared" si="0"/>
        <v>18488.888888888891</v>
      </c>
      <c r="M20" s="11">
        <f t="shared" si="4"/>
        <v>2054.320987654321</v>
      </c>
    </row>
    <row r="21" spans="1:21">
      <c r="A21" s="57">
        <v>0.05</v>
      </c>
      <c r="B21" s="52" t="s">
        <v>12</v>
      </c>
      <c r="C21" s="131">
        <f t="shared" si="3"/>
        <v>0</v>
      </c>
      <c r="D21" s="131">
        <f t="shared" si="3"/>
        <v>0</v>
      </c>
      <c r="E21" s="58">
        <f t="shared" si="3"/>
        <v>360</v>
      </c>
      <c r="F21" s="58">
        <f t="shared" si="3"/>
        <v>1366.6666666666665</v>
      </c>
      <c r="G21" s="58">
        <f t="shared" si="3"/>
        <v>1100</v>
      </c>
      <c r="H21" s="58">
        <f t="shared" si="3"/>
        <v>2820</v>
      </c>
      <c r="I21" s="58">
        <f t="shared" si="3"/>
        <v>1500</v>
      </c>
      <c r="J21" s="58">
        <f t="shared" si="3"/>
        <v>5246.6666666666661</v>
      </c>
      <c r="K21" s="58">
        <f t="shared" si="3"/>
        <v>11660</v>
      </c>
      <c r="L21" s="11">
        <f t="shared" si="0"/>
        <v>24053.333333333332</v>
      </c>
      <c r="M21" s="11">
        <f t="shared" si="4"/>
        <v>2672.5925925925926</v>
      </c>
    </row>
    <row r="22" spans="1:21">
      <c r="A22" s="205">
        <v>15000</v>
      </c>
      <c r="B22" s="7" t="s">
        <v>152</v>
      </c>
      <c r="C22" s="58">
        <f t="shared" si="3"/>
        <v>282.59360177777774</v>
      </c>
      <c r="D22" s="58">
        <f t="shared" si="3"/>
        <v>180.60326666666666</v>
      </c>
      <c r="E22" s="58">
        <f t="shared" si="3"/>
        <v>887.32281413333328</v>
      </c>
      <c r="F22" s="58">
        <f t="shared" si="3"/>
        <v>665.78093111111116</v>
      </c>
      <c r="G22" s="58">
        <f t="shared" si="3"/>
        <v>597.21790777777778</v>
      </c>
      <c r="H22" s="58">
        <f t="shared" si="3"/>
        <v>1318.3208446666667</v>
      </c>
      <c r="I22" s="58">
        <f t="shared" si="3"/>
        <v>2401.9955331111114</v>
      </c>
      <c r="J22" s="58">
        <f t="shared" si="3"/>
        <v>2792.8136515296296</v>
      </c>
      <c r="K22" s="58">
        <f t="shared" si="3"/>
        <v>12734.943408888888</v>
      </c>
      <c r="L22" s="11">
        <f t="shared" si="0"/>
        <v>21861.591959662961</v>
      </c>
      <c r="M22" s="11">
        <f t="shared" si="4"/>
        <v>2429.0657732958844</v>
      </c>
    </row>
    <row r="23" spans="1:21">
      <c r="A23" s="57">
        <v>0.02</v>
      </c>
      <c r="B23" s="52" t="s">
        <v>16</v>
      </c>
      <c r="C23" s="58">
        <f t="shared" si="3"/>
        <v>1111.7121969080429</v>
      </c>
      <c r="D23" s="58">
        <f t="shared" si="3"/>
        <v>1218.3131185525788</v>
      </c>
      <c r="E23" s="58">
        <f t="shared" si="3"/>
        <v>1226.9416879421162</v>
      </c>
      <c r="F23" s="58">
        <f t="shared" si="3"/>
        <v>1099.2763770752879</v>
      </c>
      <c r="G23" s="58">
        <f t="shared" si="3"/>
        <v>1222.3839272983373</v>
      </c>
      <c r="H23" s="58">
        <f t="shared" si="3"/>
        <v>1178.1645133702348</v>
      </c>
      <c r="I23" s="58">
        <f t="shared" si="3"/>
        <v>914.09114839235542</v>
      </c>
      <c r="J23" s="58">
        <f t="shared" si="3"/>
        <v>1153.7558450771257</v>
      </c>
      <c r="K23" s="58">
        <f t="shared" si="3"/>
        <v>1138.5253634680419</v>
      </c>
      <c r="L23" s="11">
        <f t="shared" si="0"/>
        <v>10263.16417808412</v>
      </c>
      <c r="M23" s="11">
        <f t="shared" si="4"/>
        <v>1140.35157534268</v>
      </c>
    </row>
    <row r="24" spans="1:21">
      <c r="A24" s="57">
        <v>0.01</v>
      </c>
      <c r="B24" s="54" t="s">
        <v>17</v>
      </c>
      <c r="C24" s="59">
        <f t="shared" si="3"/>
        <v>5701.1044864748665</v>
      </c>
      <c r="D24" s="59">
        <f t="shared" si="3"/>
        <v>4724.3473341842946</v>
      </c>
      <c r="E24" s="59">
        <f t="shared" si="3"/>
        <v>6081.5193992781269</v>
      </c>
      <c r="F24" s="59">
        <f t="shared" si="3"/>
        <v>6231.6784712715507</v>
      </c>
      <c r="G24" s="59">
        <f t="shared" si="3"/>
        <v>5047.7132122311159</v>
      </c>
      <c r="H24" s="59">
        <f t="shared" si="3"/>
        <v>5146.7864085644287</v>
      </c>
      <c r="I24" s="59">
        <f t="shared" si="3"/>
        <v>3447.8063758371659</v>
      </c>
      <c r="J24" s="59">
        <f t="shared" si="3"/>
        <v>4962.221410352473</v>
      </c>
      <c r="K24" s="59">
        <f t="shared" si="3"/>
        <v>8062.7443487876899</v>
      </c>
      <c r="L24" s="11">
        <f t="shared" si="0"/>
        <v>49405.921446981716</v>
      </c>
      <c r="M24" s="11">
        <f t="shared" si="4"/>
        <v>5489.5468274424129</v>
      </c>
    </row>
    <row r="25" spans="1:21">
      <c r="B25" s="55"/>
      <c r="L25" s="56"/>
    </row>
    <row r="26" spans="1:21">
      <c r="B26" s="60" t="s">
        <v>18</v>
      </c>
      <c r="C26" s="10" t="s">
        <v>0</v>
      </c>
      <c r="D26" s="10" t="s">
        <v>1</v>
      </c>
      <c r="E26" s="10" t="s">
        <v>2</v>
      </c>
      <c r="F26" s="10" t="s">
        <v>3</v>
      </c>
      <c r="G26" s="10" t="s">
        <v>4</v>
      </c>
      <c r="H26" s="10" t="s">
        <v>5</v>
      </c>
      <c r="I26" s="10" t="s">
        <v>6</v>
      </c>
      <c r="J26" s="10" t="s">
        <v>7</v>
      </c>
      <c r="K26" s="10" t="s">
        <v>8</v>
      </c>
      <c r="L26" s="24" t="s">
        <v>84</v>
      </c>
      <c r="M26" s="49" t="s">
        <v>14</v>
      </c>
      <c r="N26" s="61"/>
      <c r="O26" s="61"/>
      <c r="P26" s="62"/>
      <c r="Q26" s="61"/>
      <c r="R26" s="61"/>
      <c r="S26" s="63"/>
      <c r="T26" s="63"/>
      <c r="U26" s="63"/>
    </row>
    <row r="27" spans="1:21">
      <c r="B27" s="7" t="s">
        <v>72</v>
      </c>
      <c r="C27" s="64">
        <v>4.0000000000000008E-2</v>
      </c>
      <c r="D27" s="64">
        <v>0.03</v>
      </c>
      <c r="E27" s="64">
        <v>4.0000000000000008E-2</v>
      </c>
      <c r="F27" s="64">
        <v>4.0000000000000008E-2</v>
      </c>
      <c r="G27" s="64">
        <v>0.03</v>
      </c>
      <c r="H27" s="64">
        <v>0.06</v>
      </c>
      <c r="I27" s="64">
        <v>0.04</v>
      </c>
      <c r="J27" s="65">
        <v>0.03</v>
      </c>
      <c r="K27" s="65">
        <v>0.02</v>
      </c>
      <c r="L27" s="66">
        <f>AVERAGE(C27:K27)</f>
        <v>3.6666666666666674E-2</v>
      </c>
      <c r="M27" s="49" t="s">
        <v>14</v>
      </c>
      <c r="N27" s="67"/>
      <c r="O27" s="67"/>
      <c r="P27" s="67"/>
      <c r="Q27" s="67"/>
      <c r="R27" s="67"/>
      <c r="S27" s="63"/>
      <c r="T27" s="68"/>
      <c r="U27" s="63"/>
    </row>
    <row r="28" spans="1:21">
      <c r="B28" s="7" t="s">
        <v>73</v>
      </c>
      <c r="C28" s="64">
        <v>0.06</v>
      </c>
      <c r="D28" s="64">
        <v>4.4999999999999998E-2</v>
      </c>
      <c r="E28" s="64">
        <v>0.06</v>
      </c>
      <c r="F28" s="64">
        <v>0.06</v>
      </c>
      <c r="G28" s="64">
        <v>4.4999999999999998E-2</v>
      </c>
      <c r="H28" s="64">
        <v>7.4999999999999997E-2</v>
      </c>
      <c r="I28" s="64">
        <v>0.06</v>
      </c>
      <c r="J28" s="65">
        <v>4.4999999999999998E-2</v>
      </c>
      <c r="K28" s="65">
        <v>0.04</v>
      </c>
      <c r="L28" s="66">
        <f t="shared" ref="L28:L36" si="5">AVERAGE(C28:K28)</f>
        <v>5.4444444444444434E-2</v>
      </c>
      <c r="N28" s="67"/>
      <c r="O28" s="67"/>
      <c r="P28" s="67"/>
      <c r="Q28" s="67"/>
      <c r="R28" s="67"/>
      <c r="S28" s="63"/>
      <c r="T28" s="68"/>
      <c r="U28" s="63"/>
    </row>
    <row r="29" spans="1:21">
      <c r="B29" s="7" t="s">
        <v>74</v>
      </c>
      <c r="C29" s="64">
        <v>0.1</v>
      </c>
      <c r="D29" s="64">
        <v>7.4999999999999997E-2</v>
      </c>
      <c r="E29" s="64">
        <v>0.1</v>
      </c>
      <c r="F29" s="64">
        <v>0.1</v>
      </c>
      <c r="G29" s="64">
        <v>7.4999999999999997E-2</v>
      </c>
      <c r="H29" s="64">
        <v>0.09</v>
      </c>
      <c r="I29" s="64">
        <v>0.1</v>
      </c>
      <c r="J29" s="65">
        <v>7.4999999999999997E-2</v>
      </c>
      <c r="K29" s="65">
        <v>6.5000000000000002E-2</v>
      </c>
      <c r="L29" s="66">
        <f t="shared" si="5"/>
        <v>8.666666666666667E-2</v>
      </c>
      <c r="N29" s="67"/>
      <c r="O29" s="67"/>
      <c r="P29" s="67"/>
      <c r="Q29" s="67"/>
      <c r="R29" s="67"/>
      <c r="S29" s="63"/>
      <c r="T29" s="68"/>
      <c r="U29" s="63"/>
    </row>
    <row r="30" spans="1:21">
      <c r="B30" s="7" t="s">
        <v>10</v>
      </c>
      <c r="C30" s="64">
        <v>0.3</v>
      </c>
      <c r="D30" s="64">
        <v>0.27500000000000002</v>
      </c>
      <c r="E30" s="64">
        <v>0.25</v>
      </c>
      <c r="F30" s="64">
        <v>0.25</v>
      </c>
      <c r="G30" s="64">
        <v>0.22500000000000001</v>
      </c>
      <c r="H30" s="64">
        <v>0.2</v>
      </c>
      <c r="I30" s="64">
        <v>0.22500000000000001</v>
      </c>
      <c r="J30" s="65">
        <v>0.22500000000000001</v>
      </c>
      <c r="K30" s="65">
        <v>0.2</v>
      </c>
      <c r="L30" s="66">
        <f t="shared" si="5"/>
        <v>0.23888888888888893</v>
      </c>
      <c r="N30" s="67"/>
      <c r="O30" s="67"/>
      <c r="P30" s="67"/>
      <c r="Q30" s="67"/>
      <c r="R30" s="67"/>
      <c r="S30" s="63"/>
      <c r="T30" s="68"/>
      <c r="U30" s="63"/>
    </row>
    <row r="31" spans="1:21">
      <c r="B31" s="52" t="s">
        <v>11</v>
      </c>
      <c r="C31" s="64">
        <v>0.15</v>
      </c>
      <c r="D31" s="64">
        <v>0.2</v>
      </c>
      <c r="E31" s="64">
        <v>0.15</v>
      </c>
      <c r="F31" s="64">
        <v>0.1</v>
      </c>
      <c r="G31" s="64">
        <v>0.2</v>
      </c>
      <c r="H31" s="64">
        <v>0.15</v>
      </c>
      <c r="I31" s="64">
        <v>0.125</v>
      </c>
      <c r="J31" s="65">
        <v>0.1</v>
      </c>
      <c r="K31" s="65">
        <v>0.1</v>
      </c>
      <c r="L31" s="66">
        <f t="shared" si="5"/>
        <v>0.14166666666666672</v>
      </c>
      <c r="N31" s="67"/>
      <c r="O31" s="67"/>
      <c r="P31" s="67"/>
      <c r="Q31" s="67"/>
      <c r="R31" s="67"/>
      <c r="S31" s="63"/>
      <c r="T31" s="68"/>
      <c r="U31" s="63"/>
    </row>
    <row r="32" spans="1:21">
      <c r="B32" s="52" t="s">
        <v>12</v>
      </c>
      <c r="C32" s="64">
        <v>0</v>
      </c>
      <c r="D32" s="64">
        <v>0</v>
      </c>
      <c r="E32" s="64">
        <v>0.05</v>
      </c>
      <c r="F32" s="64">
        <v>0.05</v>
      </c>
      <c r="G32" s="64">
        <v>7.4999999999999997E-2</v>
      </c>
      <c r="H32" s="64">
        <v>0.15</v>
      </c>
      <c r="I32" s="64">
        <v>7.4999999999999997E-2</v>
      </c>
      <c r="J32" s="65">
        <v>0.15</v>
      </c>
      <c r="K32" s="65">
        <v>0.125</v>
      </c>
      <c r="L32" s="66">
        <f t="shared" si="5"/>
        <v>7.4999999999999997E-2</v>
      </c>
      <c r="N32" s="67"/>
      <c r="O32" s="67"/>
      <c r="P32" s="67"/>
      <c r="Q32" s="67"/>
      <c r="R32" s="67"/>
      <c r="S32" s="63"/>
      <c r="T32" s="68"/>
      <c r="U32" s="63"/>
    </row>
    <row r="33" spans="2:22">
      <c r="B33" s="7" t="s">
        <v>152</v>
      </c>
      <c r="C33" s="64">
        <v>0.05</v>
      </c>
      <c r="D33" s="64">
        <v>0.1</v>
      </c>
      <c r="E33" s="64">
        <v>0.1</v>
      </c>
      <c r="F33" s="64">
        <v>0.1</v>
      </c>
      <c r="G33" s="64">
        <v>0.1</v>
      </c>
      <c r="H33" s="64">
        <v>0.1</v>
      </c>
      <c r="I33" s="64">
        <v>0.15</v>
      </c>
      <c r="J33" s="65">
        <v>0.1</v>
      </c>
      <c r="K33" s="65">
        <v>0.125</v>
      </c>
      <c r="L33" s="66">
        <f t="shared" si="5"/>
        <v>0.10277777777777777</v>
      </c>
      <c r="N33" s="67"/>
      <c r="O33" s="67"/>
      <c r="P33" s="67"/>
      <c r="Q33" s="67"/>
      <c r="R33" s="67"/>
      <c r="S33" s="63"/>
      <c r="T33" s="68"/>
      <c r="U33" s="63"/>
    </row>
    <row r="34" spans="2:22">
      <c r="B34" s="52" t="s">
        <v>16</v>
      </c>
      <c r="C34" s="64">
        <v>0.1</v>
      </c>
      <c r="D34" s="64">
        <v>0.17499999999999999</v>
      </c>
      <c r="E34" s="64">
        <v>0.1</v>
      </c>
      <c r="F34" s="64">
        <v>0.15</v>
      </c>
      <c r="G34" s="64">
        <v>0.1</v>
      </c>
      <c r="H34" s="64">
        <v>7.4999999999999997E-2</v>
      </c>
      <c r="I34" s="64">
        <v>0.125</v>
      </c>
      <c r="J34" s="65">
        <v>0.1</v>
      </c>
      <c r="K34" s="65">
        <v>0.17499999999999999</v>
      </c>
      <c r="L34" s="66">
        <f t="shared" si="5"/>
        <v>0.1222222222222222</v>
      </c>
      <c r="N34" s="67" t="s">
        <v>14</v>
      </c>
      <c r="O34" s="67"/>
      <c r="P34" s="67"/>
      <c r="Q34" s="67"/>
      <c r="R34" s="67"/>
      <c r="S34" s="63"/>
      <c r="T34" s="68"/>
      <c r="U34" s="63"/>
    </row>
    <row r="35" spans="2:22">
      <c r="B35" s="54" t="s">
        <v>17</v>
      </c>
      <c r="C35" s="69">
        <v>0.2</v>
      </c>
      <c r="D35" s="69">
        <v>0.1</v>
      </c>
      <c r="E35" s="69">
        <v>0.15</v>
      </c>
      <c r="F35" s="69">
        <v>0.15</v>
      </c>
      <c r="G35" s="69">
        <v>0.15</v>
      </c>
      <c r="H35" s="69">
        <v>0.1</v>
      </c>
      <c r="I35" s="69">
        <v>0.1</v>
      </c>
      <c r="J35" s="70">
        <v>0.17499999999999999</v>
      </c>
      <c r="K35" s="70">
        <v>0.15</v>
      </c>
      <c r="L35" s="71">
        <f t="shared" si="5"/>
        <v>0.14166666666666666</v>
      </c>
      <c r="N35" s="67"/>
      <c r="O35" s="67"/>
      <c r="P35" s="67"/>
      <c r="Q35" s="67"/>
      <c r="R35" s="67"/>
      <c r="S35" s="63"/>
      <c r="T35" s="68"/>
      <c r="U35" s="63"/>
    </row>
    <row r="36" spans="2:22">
      <c r="B36" s="55"/>
      <c r="C36" s="72">
        <f t="shared" ref="C36:K36" si="6">SUM(C27:C35)</f>
        <v>1</v>
      </c>
      <c r="D36" s="72">
        <f t="shared" si="6"/>
        <v>0.99999999999999989</v>
      </c>
      <c r="E36" s="72">
        <f t="shared" si="6"/>
        <v>1</v>
      </c>
      <c r="F36" s="72">
        <f t="shared" si="6"/>
        <v>1</v>
      </c>
      <c r="G36" s="72">
        <f t="shared" si="6"/>
        <v>0.99999999999999989</v>
      </c>
      <c r="H36" s="72">
        <f t="shared" si="6"/>
        <v>1</v>
      </c>
      <c r="I36" s="72">
        <f t="shared" si="6"/>
        <v>1</v>
      </c>
      <c r="J36" s="72">
        <f t="shared" si="6"/>
        <v>1</v>
      </c>
      <c r="K36" s="72">
        <f t="shared" si="6"/>
        <v>1</v>
      </c>
      <c r="L36" s="72">
        <f t="shared" si="5"/>
        <v>1</v>
      </c>
      <c r="N36" s="67"/>
      <c r="O36" s="67"/>
      <c r="P36" s="67"/>
      <c r="Q36" s="67"/>
      <c r="R36" s="67"/>
      <c r="S36" s="63"/>
      <c r="T36" s="63"/>
      <c r="U36" s="63"/>
    </row>
    <row r="37" spans="2:22">
      <c r="B37" s="55"/>
      <c r="C37" s="73"/>
      <c r="D37" s="73"/>
      <c r="E37" s="73"/>
      <c r="F37" s="73"/>
      <c r="G37" s="73"/>
      <c r="H37" s="73"/>
      <c r="I37" s="73"/>
      <c r="J37" s="73"/>
      <c r="K37" s="73"/>
      <c r="L37" s="56"/>
      <c r="P37" s="50" t="s">
        <v>14</v>
      </c>
    </row>
    <row r="38" spans="2:22">
      <c r="B38" s="60" t="s">
        <v>85</v>
      </c>
      <c r="C38" s="10" t="s">
        <v>0</v>
      </c>
      <c r="D38" s="10" t="s">
        <v>1</v>
      </c>
      <c r="E38" s="10" t="s">
        <v>2</v>
      </c>
      <c r="F38" s="10" t="s">
        <v>3</v>
      </c>
      <c r="G38" s="10" t="s">
        <v>4</v>
      </c>
      <c r="H38" s="10" t="s">
        <v>5</v>
      </c>
      <c r="I38" s="10" t="s">
        <v>6</v>
      </c>
      <c r="J38" s="10" t="s">
        <v>7</v>
      </c>
      <c r="K38" s="10" t="s">
        <v>8</v>
      </c>
      <c r="L38" s="10" t="s">
        <v>89</v>
      </c>
      <c r="M38" s="10" t="s">
        <v>90</v>
      </c>
      <c r="N38" s="74"/>
      <c r="O38" s="74"/>
      <c r="P38" s="74" t="s">
        <v>14</v>
      </c>
      <c r="Q38" s="74"/>
      <c r="R38" s="74"/>
      <c r="S38" s="74"/>
      <c r="T38" s="74"/>
      <c r="U38" s="74"/>
      <c r="V38" s="74"/>
    </row>
    <row r="39" spans="2:22">
      <c r="B39" s="7" t="s">
        <v>72</v>
      </c>
      <c r="C39" s="232">
        <f>C16*C27</f>
        <v>21.916800000000006</v>
      </c>
      <c r="D39" s="232">
        <f t="shared" ref="D39:K39" si="7">D16*D27</f>
        <v>26.624799999999997</v>
      </c>
      <c r="E39" s="232">
        <f t="shared" si="7"/>
        <v>31.205333333333339</v>
      </c>
      <c r="F39" s="232">
        <f t="shared" si="7"/>
        <v>35.179733333333338</v>
      </c>
      <c r="G39" s="232">
        <f t="shared" si="7"/>
        <v>47.875999999999998</v>
      </c>
      <c r="H39" s="232">
        <f t="shared" si="7"/>
        <v>58.230400000000003</v>
      </c>
      <c r="I39" s="232">
        <f t="shared" si="7"/>
        <v>24.881066666666669</v>
      </c>
      <c r="J39" s="232">
        <f t="shared" si="7"/>
        <v>39.519199999999998</v>
      </c>
      <c r="K39" s="232">
        <f t="shared" si="7"/>
        <v>42.555733333333329</v>
      </c>
      <c r="L39" s="11">
        <f t="shared" si="0"/>
        <v>327.98906666666664</v>
      </c>
      <c r="M39" s="11">
        <f>AVERAGE(C39:K39)</f>
        <v>36.443229629629627</v>
      </c>
      <c r="N39" s="75"/>
      <c r="O39" s="75"/>
      <c r="P39" s="75"/>
      <c r="Q39" s="75"/>
      <c r="R39" s="75"/>
      <c r="S39" s="75"/>
      <c r="T39" s="75"/>
      <c r="U39" s="75"/>
      <c r="V39" s="75"/>
    </row>
    <row r="40" spans="2:22">
      <c r="B40" s="7" t="s">
        <v>73</v>
      </c>
      <c r="C40" s="232">
        <f t="shared" ref="C40:K47" si="8">C17*C28</f>
        <v>43.127999999999986</v>
      </c>
      <c r="D40" s="232">
        <f t="shared" si="8"/>
        <v>49.634999999999998</v>
      </c>
      <c r="E40" s="232">
        <f t="shared" si="8"/>
        <v>71.078000000000003</v>
      </c>
      <c r="F40" s="232">
        <f t="shared" si="8"/>
        <v>69.057999999999993</v>
      </c>
      <c r="G40" s="232">
        <f t="shared" si="8"/>
        <v>101.652</v>
      </c>
      <c r="H40" s="232">
        <f t="shared" si="8"/>
        <v>94.24</v>
      </c>
      <c r="I40" s="232">
        <f t="shared" si="8"/>
        <v>44.817999999999991</v>
      </c>
      <c r="J40" s="232">
        <f t="shared" si="8"/>
        <v>81.272999999999996</v>
      </c>
      <c r="K40" s="232">
        <f t="shared" si="8"/>
        <v>113.45333333333335</v>
      </c>
      <c r="L40" s="11">
        <f t="shared" si="0"/>
        <v>668.33533333333332</v>
      </c>
      <c r="M40" s="11">
        <f t="shared" ref="M40:M48" si="9">AVERAGE(C40:K40)</f>
        <v>74.259481481481487</v>
      </c>
      <c r="N40" s="75"/>
      <c r="O40" s="75"/>
      <c r="P40" s="75"/>
      <c r="Q40" s="75"/>
      <c r="R40" s="75"/>
      <c r="S40" s="75"/>
      <c r="T40" s="75"/>
      <c r="U40" s="75"/>
      <c r="V40" s="75"/>
    </row>
    <row r="41" spans="2:22">
      <c r="B41" s="7" t="s">
        <v>74</v>
      </c>
      <c r="C41" s="232">
        <f t="shared" si="8"/>
        <v>113.71555555555557</v>
      </c>
      <c r="D41" s="232">
        <f t="shared" si="8"/>
        <v>117.67</v>
      </c>
      <c r="E41" s="232">
        <f t="shared" si="8"/>
        <v>191.99111111111108</v>
      </c>
      <c r="F41" s="232">
        <f t="shared" si="8"/>
        <v>184.22666666666669</v>
      </c>
      <c r="G41" s="232">
        <f t="shared" si="8"/>
        <v>285.78333333333336</v>
      </c>
      <c r="H41" s="232">
        <f t="shared" si="8"/>
        <v>191.744</v>
      </c>
      <c r="I41" s="232">
        <f t="shared" si="8"/>
        <v>105.53333333333333</v>
      </c>
      <c r="J41" s="232">
        <f t="shared" si="8"/>
        <v>214.97666666666666</v>
      </c>
      <c r="K41" s="232">
        <f t="shared" si="8"/>
        <v>258.44288888888889</v>
      </c>
      <c r="L41" s="11">
        <f t="shared" si="0"/>
        <v>1664.0835555555554</v>
      </c>
      <c r="M41" s="11">
        <f t="shared" si="9"/>
        <v>184.89817283950617</v>
      </c>
      <c r="N41" s="75"/>
      <c r="O41" s="75"/>
      <c r="P41" s="75"/>
      <c r="Q41" s="75"/>
      <c r="R41" s="75"/>
      <c r="S41" s="75"/>
      <c r="T41" s="75"/>
      <c r="U41" s="75"/>
      <c r="V41" s="75"/>
    </row>
    <row r="42" spans="2:22">
      <c r="B42" s="7" t="s">
        <v>10</v>
      </c>
      <c r="C42" s="232">
        <f t="shared" si="8"/>
        <v>568.66000000000008</v>
      </c>
      <c r="D42" s="232">
        <f t="shared" si="8"/>
        <v>892.30166666666685</v>
      </c>
      <c r="E42" s="232">
        <f t="shared" si="8"/>
        <v>792.42500000000007</v>
      </c>
      <c r="F42" s="232">
        <f t="shared" si="8"/>
        <v>746.9</v>
      </c>
      <c r="G42" s="232">
        <f t="shared" si="8"/>
        <v>1500.6750000000002</v>
      </c>
      <c r="H42" s="232">
        <f t="shared" si="8"/>
        <v>746.49333333333334</v>
      </c>
      <c r="I42" s="232">
        <f t="shared" si="8"/>
        <v>423.91500000000002</v>
      </c>
      <c r="J42" s="232">
        <f t="shared" si="8"/>
        <v>1152.8400000000001</v>
      </c>
      <c r="K42" s="232">
        <f t="shared" si="8"/>
        <v>1278.5066666666667</v>
      </c>
      <c r="L42" s="11">
        <f t="shared" ref="L42:L48" si="10">SUM(C42:K42)</f>
        <v>8102.716666666669</v>
      </c>
      <c r="M42" s="11">
        <f t="shared" si="9"/>
        <v>900.30185185185212</v>
      </c>
      <c r="N42" s="75"/>
      <c r="O42" s="75"/>
      <c r="P42" s="75"/>
      <c r="Q42" s="75"/>
      <c r="R42" s="75"/>
      <c r="S42" s="75"/>
      <c r="T42" s="75"/>
      <c r="U42" s="75"/>
      <c r="V42" s="75"/>
    </row>
    <row r="43" spans="2:22">
      <c r="B43" s="52" t="s">
        <v>11</v>
      </c>
      <c r="C43" s="232">
        <f t="shared" si="8"/>
        <v>51</v>
      </c>
      <c r="D43" s="232">
        <f t="shared" si="8"/>
        <v>226.44444444444449</v>
      </c>
      <c r="E43" s="232">
        <f t="shared" si="8"/>
        <v>181.5</v>
      </c>
      <c r="F43" s="232">
        <f t="shared" si="8"/>
        <v>126.44444444444444</v>
      </c>
      <c r="G43" s="232">
        <f t="shared" si="8"/>
        <v>538.22222222222229</v>
      </c>
      <c r="H43" s="232">
        <f t="shared" si="8"/>
        <v>326.66666666666669</v>
      </c>
      <c r="I43" s="232">
        <f t="shared" si="8"/>
        <v>178.88888888888889</v>
      </c>
      <c r="J43" s="232">
        <f t="shared" si="8"/>
        <v>316.33333333333337</v>
      </c>
      <c r="K43" s="232">
        <f t="shared" si="8"/>
        <v>507.88888888888897</v>
      </c>
      <c r="L43" s="11">
        <f t="shared" si="10"/>
        <v>2453.3888888888896</v>
      </c>
      <c r="M43" s="11">
        <f t="shared" si="9"/>
        <v>272.59876543209884</v>
      </c>
      <c r="N43" s="75"/>
      <c r="O43" s="75"/>
      <c r="P43" s="75"/>
      <c r="Q43" s="75"/>
      <c r="R43" s="75"/>
      <c r="S43" s="75"/>
      <c r="T43" s="75"/>
      <c r="U43" s="75"/>
      <c r="V43" s="75"/>
    </row>
    <row r="44" spans="2:22">
      <c r="B44" s="52" t="s">
        <v>12</v>
      </c>
      <c r="C44" s="232">
        <f t="shared" si="8"/>
        <v>0</v>
      </c>
      <c r="D44" s="232">
        <f t="shared" si="8"/>
        <v>0</v>
      </c>
      <c r="E44" s="232">
        <f t="shared" si="8"/>
        <v>18</v>
      </c>
      <c r="F44" s="232">
        <f t="shared" si="8"/>
        <v>68.333333333333329</v>
      </c>
      <c r="G44" s="232">
        <f t="shared" si="8"/>
        <v>82.5</v>
      </c>
      <c r="H44" s="232">
        <f t="shared" si="8"/>
        <v>423</v>
      </c>
      <c r="I44" s="232">
        <f t="shared" si="8"/>
        <v>112.5</v>
      </c>
      <c r="J44" s="232">
        <f t="shared" si="8"/>
        <v>786.99999999999989</v>
      </c>
      <c r="K44" s="232">
        <f t="shared" si="8"/>
        <v>1457.5</v>
      </c>
      <c r="L44" s="11">
        <f t="shared" si="10"/>
        <v>2948.833333333333</v>
      </c>
      <c r="M44" s="11">
        <f t="shared" si="9"/>
        <v>327.6481481481481</v>
      </c>
      <c r="N44" s="75"/>
      <c r="O44" s="75"/>
      <c r="P44" s="75"/>
      <c r="Q44" s="75"/>
      <c r="R44" s="75"/>
      <c r="S44" s="75"/>
      <c r="T44" s="75"/>
      <c r="U44" s="75"/>
      <c r="V44" s="75"/>
    </row>
    <row r="45" spans="2:22">
      <c r="B45" s="7" t="s">
        <v>152</v>
      </c>
      <c r="C45" s="232">
        <f t="shared" si="8"/>
        <v>14.129680088888888</v>
      </c>
      <c r="D45" s="232">
        <f t="shared" si="8"/>
        <v>18.060326666666665</v>
      </c>
      <c r="E45" s="232">
        <f t="shared" si="8"/>
        <v>88.73228141333334</v>
      </c>
      <c r="F45" s="232">
        <f t="shared" si="8"/>
        <v>66.578093111111116</v>
      </c>
      <c r="G45" s="232">
        <f t="shared" si="8"/>
        <v>59.721790777777784</v>
      </c>
      <c r="H45" s="232">
        <f t="shared" si="8"/>
        <v>131.83208446666669</v>
      </c>
      <c r="I45" s="232">
        <f t="shared" si="8"/>
        <v>360.29932996666668</v>
      </c>
      <c r="J45" s="232">
        <f t="shared" si="8"/>
        <v>279.28136515296296</v>
      </c>
      <c r="K45" s="232">
        <f t="shared" si="8"/>
        <v>1591.867926111111</v>
      </c>
      <c r="L45" s="11">
        <f t="shared" si="10"/>
        <v>2610.5028777551852</v>
      </c>
      <c r="M45" s="11">
        <f t="shared" si="9"/>
        <v>290.05587530613167</v>
      </c>
      <c r="N45" s="75"/>
      <c r="O45" s="75"/>
      <c r="P45" s="75"/>
      <c r="Q45" s="75"/>
      <c r="R45" s="75"/>
      <c r="S45" s="75"/>
      <c r="T45" s="75"/>
      <c r="U45" s="75"/>
      <c r="V45" s="75"/>
    </row>
    <row r="46" spans="2:22">
      <c r="B46" s="52" t="s">
        <v>16</v>
      </c>
      <c r="C46" s="232">
        <f t="shared" si="8"/>
        <v>111.17121969080429</v>
      </c>
      <c r="D46" s="232">
        <f t="shared" si="8"/>
        <v>213.20479574670128</v>
      </c>
      <c r="E46" s="232">
        <f t="shared" si="8"/>
        <v>122.69416879421163</v>
      </c>
      <c r="F46" s="232">
        <f t="shared" si="8"/>
        <v>164.89145656129318</v>
      </c>
      <c r="G46" s="232">
        <f t="shared" si="8"/>
        <v>122.23839272983373</v>
      </c>
      <c r="H46" s="232">
        <f t="shared" si="8"/>
        <v>88.362338502767599</v>
      </c>
      <c r="I46" s="232">
        <f t="shared" si="8"/>
        <v>114.26139354904443</v>
      </c>
      <c r="J46" s="232">
        <f t="shared" si="8"/>
        <v>115.37558450771257</v>
      </c>
      <c r="K46" s="232">
        <f t="shared" si="8"/>
        <v>199.24193860690733</v>
      </c>
      <c r="L46" s="11">
        <f t="shared" si="10"/>
        <v>1251.441288689276</v>
      </c>
      <c r="M46" s="11">
        <f t="shared" si="9"/>
        <v>139.04903207658623</v>
      </c>
      <c r="N46" s="75"/>
      <c r="O46" s="75"/>
      <c r="P46" s="75"/>
      <c r="Q46" s="75"/>
      <c r="R46" s="75"/>
      <c r="S46" s="75"/>
      <c r="T46" s="75"/>
      <c r="U46" s="75"/>
      <c r="V46" s="75"/>
    </row>
    <row r="47" spans="2:22">
      <c r="B47" s="54" t="s">
        <v>17</v>
      </c>
      <c r="C47" s="233">
        <f t="shared" si="8"/>
        <v>1140.2208972949734</v>
      </c>
      <c r="D47" s="233">
        <f t="shared" si="8"/>
        <v>472.43473341842946</v>
      </c>
      <c r="E47" s="233">
        <f t="shared" si="8"/>
        <v>912.22790989171904</v>
      </c>
      <c r="F47" s="233">
        <f t="shared" si="8"/>
        <v>934.75177069073254</v>
      </c>
      <c r="G47" s="233">
        <f t="shared" si="8"/>
        <v>757.15698183466736</v>
      </c>
      <c r="H47" s="233">
        <f t="shared" si="8"/>
        <v>514.67864085644294</v>
      </c>
      <c r="I47" s="233">
        <f t="shared" si="8"/>
        <v>344.78063758371661</v>
      </c>
      <c r="J47" s="233">
        <f t="shared" si="8"/>
        <v>868.38874681168272</v>
      </c>
      <c r="K47" s="233">
        <f t="shared" si="8"/>
        <v>1209.4116523181535</v>
      </c>
      <c r="L47" s="11">
        <f t="shared" si="10"/>
        <v>7154.0519707005178</v>
      </c>
      <c r="M47" s="11">
        <f t="shared" si="9"/>
        <v>794.89466341116861</v>
      </c>
      <c r="N47" s="75"/>
      <c r="O47" s="75"/>
      <c r="P47" s="75"/>
      <c r="Q47" s="75"/>
      <c r="R47" s="75"/>
      <c r="S47" s="75"/>
      <c r="T47" s="75"/>
      <c r="U47" s="75"/>
      <c r="V47" s="75"/>
    </row>
    <row r="48" spans="2:22" s="78" customFormat="1">
      <c r="B48" s="76" t="s">
        <v>65</v>
      </c>
      <c r="C48" s="77">
        <f t="shared" ref="C48:K48" si="11">SUM(C39:C47)</f>
        <v>2063.9421526302222</v>
      </c>
      <c r="D48" s="77">
        <f t="shared" si="11"/>
        <v>2016.3757669429087</v>
      </c>
      <c r="E48" s="77">
        <f t="shared" si="11"/>
        <v>2409.8538045437085</v>
      </c>
      <c r="F48" s="77">
        <f t="shared" si="11"/>
        <v>2396.3634981409141</v>
      </c>
      <c r="G48" s="77">
        <f t="shared" si="11"/>
        <v>3495.8257208978348</v>
      </c>
      <c r="H48" s="77">
        <f t="shared" si="11"/>
        <v>2575.2474638258773</v>
      </c>
      <c r="I48" s="77">
        <f t="shared" si="11"/>
        <v>1709.8776499883165</v>
      </c>
      <c r="J48" s="77">
        <f t="shared" si="11"/>
        <v>3854.9878964723589</v>
      </c>
      <c r="K48" s="77">
        <f t="shared" si="11"/>
        <v>6658.8690281472836</v>
      </c>
      <c r="L48" s="11">
        <f t="shared" si="10"/>
        <v>27181.342981589423</v>
      </c>
      <c r="M48" s="11">
        <f t="shared" si="9"/>
        <v>3020.1492201766027</v>
      </c>
    </row>
    <row r="49" spans="2:13">
      <c r="L49" s="50"/>
    </row>
    <row r="50" spans="2:13">
      <c r="B50" s="60" t="s">
        <v>88</v>
      </c>
      <c r="C50" s="10" t="s">
        <v>0</v>
      </c>
      <c r="D50" s="10" t="s">
        <v>1</v>
      </c>
      <c r="E50" s="10" t="s">
        <v>2</v>
      </c>
      <c r="F50" s="10" t="s">
        <v>3</v>
      </c>
      <c r="G50" s="10" t="s">
        <v>4</v>
      </c>
      <c r="H50" s="10" t="s">
        <v>5</v>
      </c>
      <c r="I50" s="10" t="s">
        <v>6</v>
      </c>
      <c r="J50" s="10" t="s">
        <v>7</v>
      </c>
      <c r="K50" s="10" t="s">
        <v>8</v>
      </c>
      <c r="L50" s="10" t="s">
        <v>95</v>
      </c>
    </row>
    <row r="51" spans="2:13">
      <c r="B51" s="7" t="s">
        <v>9</v>
      </c>
      <c r="C51" s="65">
        <f t="shared" ref="C51:C59" si="12">C39/$C$48</f>
        <v>1.0618902265293596E-2</v>
      </c>
      <c r="D51" s="65">
        <f t="shared" ref="D51:D59" si="13">D39/$D$48</f>
        <v>1.3204284854289188E-2</v>
      </c>
      <c r="E51" s="65">
        <f t="shared" ref="E51:E59" si="14">E39/$E$48</f>
        <v>1.2949056608536418E-2</v>
      </c>
      <c r="F51" s="65">
        <f t="shared" ref="F51:F59" si="15">F39/$F$48</f>
        <v>1.4680466198314899E-2</v>
      </c>
      <c r="G51" s="65">
        <f t="shared" ref="G51:G59" si="16">G39/$G$48</f>
        <v>1.3695190728130456E-2</v>
      </c>
      <c r="H51" s="65">
        <f t="shared" ref="H51:H59" si="17">H39/$H$48</f>
        <v>2.2611574544953009E-2</v>
      </c>
      <c r="I51" s="65">
        <f t="shared" ref="I51:I59" si="18">I39/$I$48</f>
        <v>1.4551372530564792E-2</v>
      </c>
      <c r="J51" s="65">
        <f t="shared" ref="J51:J59" si="19">J39/$J$48</f>
        <v>1.0251445934801358E-2</v>
      </c>
      <c r="K51" s="65">
        <f t="shared" ref="K51:K59" si="20">K39/$K$48</f>
        <v>6.3908350131904809E-3</v>
      </c>
      <c r="L51" s="65">
        <f t="shared" ref="L51:L59" si="21">L39/$L$48</f>
        <v>1.206669835588409E-2</v>
      </c>
    </row>
    <row r="52" spans="2:13">
      <c r="B52" s="7" t="s">
        <v>91</v>
      </c>
      <c r="C52" s="65">
        <f t="shared" si="12"/>
        <v>2.0895934483938436E-2</v>
      </c>
      <c r="D52" s="65">
        <f t="shared" si="13"/>
        <v>2.4615947490409091E-2</v>
      </c>
      <c r="E52" s="65">
        <f t="shared" si="14"/>
        <v>2.9494735268166278E-2</v>
      </c>
      <c r="F52" s="65">
        <f t="shared" si="15"/>
        <v>2.8817831707741676E-2</v>
      </c>
      <c r="G52" s="65">
        <f t="shared" si="16"/>
        <v>2.9078108611745285E-2</v>
      </c>
      <c r="H52" s="65">
        <f t="shared" si="17"/>
        <v>3.6594541427096006E-2</v>
      </c>
      <c r="I52" s="65">
        <f t="shared" si="18"/>
        <v>2.6211232131320174E-2</v>
      </c>
      <c r="J52" s="65">
        <f t="shared" si="19"/>
        <v>2.1082556465189344E-2</v>
      </c>
      <c r="K52" s="65">
        <f t="shared" si="20"/>
        <v>1.7037928340948281E-2</v>
      </c>
      <c r="L52" s="65">
        <f t="shared" si="21"/>
        <v>2.4588017368605108E-2</v>
      </c>
    </row>
    <row r="53" spans="2:13">
      <c r="B53" s="7" t="s">
        <v>92</v>
      </c>
      <c r="C53" s="65">
        <f t="shared" si="12"/>
        <v>5.5096290082859198E-2</v>
      </c>
      <c r="D53" s="65">
        <f t="shared" si="13"/>
        <v>5.8357178224971044E-2</v>
      </c>
      <c r="E53" s="65">
        <f t="shared" si="14"/>
        <v>7.9669194350759989E-2</v>
      </c>
      <c r="F53" s="65">
        <f t="shared" si="15"/>
        <v>7.6877596745898003E-2</v>
      </c>
      <c r="G53" s="65">
        <f t="shared" si="16"/>
        <v>8.1749880042628523E-2</v>
      </c>
      <c r="H53" s="65">
        <f t="shared" si="17"/>
        <v>7.4456533864570212E-2</v>
      </c>
      <c r="I53" s="65">
        <f t="shared" si="18"/>
        <v>6.1719815645320843E-2</v>
      </c>
      <c r="J53" s="65">
        <f t="shared" si="19"/>
        <v>5.5765847374874652E-2</v>
      </c>
      <c r="K53" s="65">
        <f t="shared" si="20"/>
        <v>3.8811829425754028E-2</v>
      </c>
      <c r="L53" s="65">
        <f t="shared" si="21"/>
        <v>6.1221535546741722E-2</v>
      </c>
    </row>
    <row r="54" spans="2:13">
      <c r="B54" s="7" t="s">
        <v>10</v>
      </c>
      <c r="C54" s="65">
        <f t="shared" si="12"/>
        <v>0.27552128787878954</v>
      </c>
      <c r="D54" s="65">
        <f t="shared" si="13"/>
        <v>0.44252746997625036</v>
      </c>
      <c r="E54" s="65">
        <f t="shared" si="14"/>
        <v>0.32882700125041031</v>
      </c>
      <c r="F54" s="65">
        <f t="shared" si="15"/>
        <v>0.311680594609057</v>
      </c>
      <c r="G54" s="65">
        <f t="shared" si="16"/>
        <v>0.42927626255195039</v>
      </c>
      <c r="H54" s="65">
        <f t="shared" si="17"/>
        <v>0.28987246616848111</v>
      </c>
      <c r="I54" s="65">
        <f t="shared" si="18"/>
        <v>0.24792124746638838</v>
      </c>
      <c r="J54" s="65">
        <f t="shared" si="19"/>
        <v>0.29905152258842282</v>
      </c>
      <c r="K54" s="65">
        <f t="shared" si="20"/>
        <v>0.19200057265916662</v>
      </c>
      <c r="L54" s="65">
        <f t="shared" si="21"/>
        <v>0.29809846673708629</v>
      </c>
    </row>
    <row r="55" spans="2:13">
      <c r="B55" s="7" t="s">
        <v>93</v>
      </c>
      <c r="C55" s="65">
        <f t="shared" si="12"/>
        <v>2.4709994868318971E-2</v>
      </c>
      <c r="D55" s="65">
        <f t="shared" si="13"/>
        <v>0.11230270079458657</v>
      </c>
      <c r="E55" s="65">
        <f t="shared" si="14"/>
        <v>7.5315772126004946E-2</v>
      </c>
      <c r="F55" s="65">
        <f t="shared" si="15"/>
        <v>5.2765135398923982E-2</v>
      </c>
      <c r="G55" s="65">
        <f t="shared" si="16"/>
        <v>0.15396140002196401</v>
      </c>
      <c r="H55" s="65">
        <f t="shared" si="17"/>
        <v>0.12684865095696835</v>
      </c>
      <c r="I55" s="65">
        <f t="shared" si="18"/>
        <v>0.10462087090857712</v>
      </c>
      <c r="J55" s="65">
        <f t="shared" si="19"/>
        <v>8.2058191057566024E-2</v>
      </c>
      <c r="K55" s="65">
        <f t="shared" si="20"/>
        <v>7.6272545193789523E-2</v>
      </c>
      <c r="L55" s="65">
        <f t="shared" si="21"/>
        <v>9.0260032057673856E-2</v>
      </c>
    </row>
    <row r="56" spans="2:13">
      <c r="B56" s="7" t="s">
        <v>94</v>
      </c>
      <c r="C56" s="65">
        <f t="shared" si="12"/>
        <v>0</v>
      </c>
      <c r="D56" s="65">
        <f t="shared" si="13"/>
        <v>0</v>
      </c>
      <c r="E56" s="65">
        <f t="shared" si="14"/>
        <v>7.4693327728269365E-3</v>
      </c>
      <c r="F56" s="65">
        <f t="shared" si="15"/>
        <v>2.8515429060051181E-2</v>
      </c>
      <c r="G56" s="65">
        <f t="shared" si="16"/>
        <v>2.3599574631772972E-2</v>
      </c>
      <c r="H56" s="65">
        <f t="shared" si="17"/>
        <v>0.16425605924938044</v>
      </c>
      <c r="I56" s="65">
        <f t="shared" si="18"/>
        <v>6.5794181239089658E-2</v>
      </c>
      <c r="J56" s="65">
        <f t="shared" si="19"/>
        <v>0.20415109492825428</v>
      </c>
      <c r="K56" s="65">
        <f t="shared" si="20"/>
        <v>0.21888101325301548</v>
      </c>
      <c r="L56" s="65">
        <f t="shared" si="21"/>
        <v>0.10848740385383639</v>
      </c>
    </row>
    <row r="57" spans="2:13">
      <c r="B57" s="7" t="s">
        <v>13</v>
      </c>
      <c r="C57" s="65">
        <f t="shared" si="12"/>
        <v>6.8459671075967289E-3</v>
      </c>
      <c r="D57" s="65">
        <f t="shared" si="13"/>
        <v>8.9568258866989364E-3</v>
      </c>
      <c r="E57" s="65">
        <f t="shared" si="14"/>
        <v>3.6820607642684064E-2</v>
      </c>
      <c r="F57" s="65">
        <f t="shared" si="15"/>
        <v>2.7782969137512752E-2</v>
      </c>
      <c r="G57" s="65">
        <f t="shared" si="16"/>
        <v>1.7083743740646033E-2</v>
      </c>
      <c r="H57" s="65">
        <f t="shared" si="17"/>
        <v>5.1192006328903382E-2</v>
      </c>
      <c r="I57" s="65">
        <f t="shared" si="18"/>
        <v>0.21071643925466163</v>
      </c>
      <c r="J57" s="65">
        <f t="shared" si="19"/>
        <v>7.2446755386321476E-2</v>
      </c>
      <c r="K57" s="65">
        <f t="shared" si="20"/>
        <v>0.23905980420732514</v>
      </c>
      <c r="L57" s="65">
        <f t="shared" si="21"/>
        <v>9.604024641178846E-2</v>
      </c>
    </row>
    <row r="58" spans="2:13">
      <c r="B58" s="52" t="s">
        <v>16</v>
      </c>
      <c r="C58" s="65">
        <f t="shared" si="12"/>
        <v>5.3863534667932061E-2</v>
      </c>
      <c r="D58" s="65">
        <f t="shared" si="13"/>
        <v>0.10573663859784817</v>
      </c>
      <c r="E58" s="65">
        <f t="shared" si="14"/>
        <v>5.0913532000520276E-2</v>
      </c>
      <c r="F58" s="65">
        <f t="shared" si="15"/>
        <v>6.8809033641688791E-2</v>
      </c>
      <c r="G58" s="65">
        <f t="shared" si="16"/>
        <v>3.4966958449644675E-2</v>
      </c>
      <c r="H58" s="65">
        <f t="shared" si="17"/>
        <v>3.4312173779017505E-2</v>
      </c>
      <c r="I58" s="65">
        <f t="shared" si="18"/>
        <v>6.6824309651526914E-2</v>
      </c>
      <c r="J58" s="65">
        <f t="shared" si="19"/>
        <v>2.9928909663579237E-2</v>
      </c>
      <c r="K58" s="65">
        <f t="shared" si="20"/>
        <v>2.9921288099331034E-2</v>
      </c>
      <c r="L58" s="65">
        <f t="shared" si="21"/>
        <v>4.604045096435843E-2</v>
      </c>
    </row>
    <row r="59" spans="2:13">
      <c r="B59" s="54" t="s">
        <v>17</v>
      </c>
      <c r="C59" s="70">
        <f t="shared" si="12"/>
        <v>0.55244808864527151</v>
      </c>
      <c r="D59" s="70">
        <f t="shared" si="13"/>
        <v>0.23429895417494664</v>
      </c>
      <c r="E59" s="70">
        <f t="shared" si="14"/>
        <v>0.37854076798009079</v>
      </c>
      <c r="F59" s="70">
        <f t="shared" si="15"/>
        <v>0.39007094350081195</v>
      </c>
      <c r="G59" s="70">
        <f t="shared" si="16"/>
        <v>0.21658888122151762</v>
      </c>
      <c r="H59" s="70">
        <f t="shared" si="17"/>
        <v>0.19985599368062998</v>
      </c>
      <c r="I59" s="70">
        <f t="shared" si="18"/>
        <v>0.20164053117255054</v>
      </c>
      <c r="J59" s="70">
        <f t="shared" si="19"/>
        <v>0.22526367660099067</v>
      </c>
      <c r="K59" s="70">
        <f t="shared" si="20"/>
        <v>0.18162418380747933</v>
      </c>
      <c r="L59" s="70">
        <f t="shared" si="21"/>
        <v>0.26319714870402572</v>
      </c>
    </row>
    <row r="60" spans="2:13">
      <c r="B60" s="76" t="s">
        <v>65</v>
      </c>
      <c r="C60" s="72">
        <f t="shared" ref="C60:L60" si="22">SUM(C51:C59)</f>
        <v>1</v>
      </c>
      <c r="D60" s="72">
        <f t="shared" si="22"/>
        <v>1</v>
      </c>
      <c r="E60" s="72">
        <f t="shared" si="22"/>
        <v>1</v>
      </c>
      <c r="F60" s="72">
        <f t="shared" si="22"/>
        <v>1.0000000000000002</v>
      </c>
      <c r="G60" s="72">
        <f t="shared" si="22"/>
        <v>1</v>
      </c>
      <c r="H60" s="72">
        <f t="shared" si="22"/>
        <v>1</v>
      </c>
      <c r="I60" s="72">
        <f t="shared" si="22"/>
        <v>1</v>
      </c>
      <c r="J60" s="72">
        <f t="shared" si="22"/>
        <v>0.99999999999999978</v>
      </c>
      <c r="K60" s="72">
        <f t="shared" si="22"/>
        <v>1</v>
      </c>
      <c r="L60" s="72">
        <f t="shared" si="22"/>
        <v>1</v>
      </c>
    </row>
    <row r="61" spans="2:13">
      <c r="L61" s="50"/>
    </row>
    <row r="62" spans="2:13">
      <c r="B62" s="81"/>
      <c r="C62" s="15"/>
      <c r="D62" s="15"/>
      <c r="E62" s="15"/>
      <c r="F62" s="15"/>
      <c r="G62" s="15"/>
      <c r="H62" s="15"/>
      <c r="I62" s="15"/>
      <c r="J62" s="15"/>
      <c r="K62" s="15"/>
      <c r="L62" s="15"/>
      <c r="M62" s="234"/>
    </row>
    <row r="63" spans="2:13">
      <c r="B63" s="14"/>
      <c r="C63" s="80"/>
      <c r="D63" s="80"/>
      <c r="E63" s="80"/>
      <c r="F63" s="80"/>
      <c r="G63" s="80"/>
      <c r="H63" s="80"/>
      <c r="I63" s="80"/>
      <c r="J63" s="80"/>
      <c r="K63" s="80"/>
      <c r="L63" s="15"/>
      <c r="M63" s="234"/>
    </row>
    <row r="69" spans="2:13">
      <c r="B69" s="50"/>
      <c r="L69" s="50"/>
      <c r="M69" s="50"/>
    </row>
    <row r="70" spans="2:13">
      <c r="B70" s="50"/>
      <c r="L70" s="50"/>
      <c r="M70" s="50"/>
    </row>
    <row r="71" spans="2:13">
      <c r="B71" s="50"/>
      <c r="L71" s="50"/>
      <c r="M71" s="50"/>
    </row>
    <row r="72" spans="2:13">
      <c r="B72" s="50"/>
      <c r="L72" s="50"/>
      <c r="M72" s="50"/>
    </row>
    <row r="73" spans="2:13">
      <c r="B73" s="50"/>
      <c r="L73" s="50"/>
      <c r="M73" s="50"/>
    </row>
    <row r="74" spans="2:13">
      <c r="B74" s="50"/>
      <c r="L74" s="50"/>
      <c r="M74" s="50"/>
    </row>
    <row r="75" spans="2:13">
      <c r="B75" s="50"/>
      <c r="L75" s="50"/>
      <c r="M75" s="50"/>
    </row>
    <row r="76" spans="2:13">
      <c r="B76" s="50"/>
      <c r="L76" s="50"/>
      <c r="M76" s="50"/>
    </row>
    <row r="77" spans="2:13">
      <c r="B77" s="50"/>
      <c r="L77" s="50"/>
      <c r="M77" s="50"/>
    </row>
    <row r="78" spans="2:13">
      <c r="B78" s="50"/>
      <c r="L78" s="50"/>
      <c r="M78" s="50"/>
    </row>
    <row r="79" spans="2:13">
      <c r="B79" s="50"/>
      <c r="L79" s="50"/>
      <c r="M79" s="50"/>
    </row>
    <row r="80" spans="2:13">
      <c r="B80" s="50"/>
      <c r="L80" s="50"/>
      <c r="M80" s="50"/>
    </row>
    <row r="81" spans="2:13">
      <c r="B81" s="50"/>
      <c r="L81" s="50"/>
      <c r="M81" s="50"/>
    </row>
    <row r="82" spans="2:13">
      <c r="B82" s="50"/>
      <c r="L82" s="50"/>
      <c r="M82" s="50"/>
    </row>
    <row r="83" spans="2:13">
      <c r="B83" s="50"/>
      <c r="L83" s="50"/>
      <c r="M83" s="50"/>
    </row>
    <row r="84" spans="2:13">
      <c r="B84" s="50"/>
      <c r="L84" s="50"/>
      <c r="M84" s="50"/>
    </row>
    <row r="85" spans="2:13">
      <c r="B85" s="50"/>
      <c r="L85" s="50"/>
      <c r="M85" s="50"/>
    </row>
    <row r="86" spans="2:13">
      <c r="B86" s="50"/>
      <c r="L86" s="50"/>
      <c r="M86" s="50"/>
    </row>
    <row r="87" spans="2:13">
      <c r="B87" s="50"/>
      <c r="L87" s="50"/>
      <c r="M87" s="50"/>
    </row>
    <row r="88" spans="2:13">
      <c r="B88" s="50"/>
      <c r="L88" s="50"/>
      <c r="M88" s="50"/>
    </row>
    <row r="89" spans="2:13">
      <c r="B89" s="50"/>
      <c r="L89" s="50"/>
      <c r="M89" s="50"/>
    </row>
    <row r="90" spans="2:13">
      <c r="B90" s="50"/>
      <c r="L90" s="50"/>
      <c r="M90" s="50"/>
    </row>
    <row r="91" spans="2:13">
      <c r="B91" s="50"/>
      <c r="L91" s="50"/>
      <c r="M91" s="50"/>
    </row>
    <row r="92" spans="2:13">
      <c r="B92" s="50"/>
      <c r="L92" s="50"/>
      <c r="M92" s="50"/>
    </row>
    <row r="93" spans="2:13">
      <c r="B93" s="50"/>
      <c r="L93" s="50"/>
      <c r="M93" s="50"/>
    </row>
    <row r="94" spans="2:13">
      <c r="B94" s="50"/>
      <c r="L94" s="50"/>
      <c r="M94" s="50"/>
    </row>
    <row r="95" spans="2:13">
      <c r="B95" s="50"/>
      <c r="L95" s="50"/>
      <c r="M95" s="50"/>
    </row>
    <row r="96" spans="2:13">
      <c r="B96" s="50"/>
      <c r="L96" s="50"/>
      <c r="M96" s="50"/>
    </row>
    <row r="97" spans="2:13">
      <c r="B97" s="50"/>
      <c r="L97" s="50"/>
      <c r="M97" s="50"/>
    </row>
    <row r="98" spans="2:13">
      <c r="B98" s="50"/>
      <c r="L98" s="50"/>
      <c r="M98" s="50"/>
    </row>
    <row r="99" spans="2:13">
      <c r="B99" s="50"/>
      <c r="L99" s="50"/>
      <c r="M99" s="50"/>
    </row>
    <row r="100" spans="2:13">
      <c r="B100" s="50"/>
      <c r="L100" s="50"/>
      <c r="M100" s="50"/>
    </row>
    <row r="101" spans="2:13">
      <c r="B101" s="50"/>
      <c r="L101" s="50"/>
      <c r="M101" s="50"/>
    </row>
    <row r="102" spans="2:13">
      <c r="B102" s="50"/>
      <c r="L102" s="50"/>
      <c r="M102" s="50"/>
    </row>
    <row r="103" spans="2:13">
      <c r="B103" s="50"/>
      <c r="L103" s="50"/>
      <c r="M103" s="50"/>
    </row>
    <row r="104" spans="2:13">
      <c r="B104" s="50"/>
      <c r="L104" s="50"/>
      <c r="M104" s="50"/>
    </row>
    <row r="105" spans="2:13">
      <c r="B105" s="50"/>
      <c r="L105" s="50"/>
      <c r="M105" s="50"/>
    </row>
    <row r="106" spans="2:13">
      <c r="B106" s="50"/>
      <c r="L106" s="50"/>
      <c r="M106" s="50"/>
    </row>
    <row r="107" spans="2:13">
      <c r="B107" s="50"/>
      <c r="L107" s="50"/>
      <c r="M107" s="50"/>
    </row>
    <row r="108" spans="2:13">
      <c r="B108" s="50"/>
      <c r="L108" s="50"/>
      <c r="M108" s="50"/>
    </row>
    <row r="109" spans="2:13">
      <c r="B109" s="50"/>
      <c r="L109" s="50"/>
      <c r="M109" s="50"/>
    </row>
    <row r="110" spans="2:13">
      <c r="B110" s="50"/>
      <c r="L110" s="50"/>
      <c r="M110" s="50"/>
    </row>
    <row r="111" spans="2:13">
      <c r="B111" s="50"/>
      <c r="L111" s="50"/>
      <c r="M111" s="50"/>
    </row>
    <row r="112" spans="2:13">
      <c r="B112" s="50"/>
      <c r="L112" s="50"/>
      <c r="M112" s="50"/>
    </row>
    <row r="113" spans="2:13">
      <c r="B113" s="50"/>
      <c r="L113" s="50"/>
      <c r="M113" s="50"/>
    </row>
    <row r="114" spans="2:13">
      <c r="B114" s="50"/>
      <c r="L114" s="50"/>
      <c r="M114" s="50"/>
    </row>
    <row r="115" spans="2:13">
      <c r="B115" s="50"/>
      <c r="L115" s="50"/>
      <c r="M115" s="50"/>
    </row>
    <row r="116" spans="2:13">
      <c r="B116" s="50"/>
      <c r="L116" s="50"/>
      <c r="M116" s="50"/>
    </row>
    <row r="117" spans="2:13">
      <c r="B117" s="50"/>
      <c r="L117" s="50"/>
      <c r="M117" s="50"/>
    </row>
    <row r="118" spans="2:13">
      <c r="B118" s="50"/>
      <c r="L118" s="50"/>
      <c r="M118" s="50"/>
    </row>
    <row r="119" spans="2:13">
      <c r="B119" s="50"/>
      <c r="L119" s="50"/>
      <c r="M119" s="50"/>
    </row>
    <row r="120" spans="2:13">
      <c r="B120" s="50"/>
      <c r="L120" s="50"/>
      <c r="M120" s="50"/>
    </row>
    <row r="121" spans="2:13">
      <c r="B121" s="50"/>
      <c r="L121" s="50"/>
      <c r="M121" s="50"/>
    </row>
    <row r="122" spans="2:13">
      <c r="B122" s="50"/>
      <c r="L122" s="50"/>
      <c r="M122" s="50"/>
    </row>
    <row r="123" spans="2:13">
      <c r="B123" s="50"/>
      <c r="L123" s="50"/>
      <c r="M123" s="50"/>
    </row>
    <row r="124" spans="2:13">
      <c r="B124" s="50"/>
      <c r="L124" s="50"/>
      <c r="M124" s="50"/>
    </row>
    <row r="125" spans="2:13">
      <c r="B125" s="50"/>
      <c r="L125" s="50"/>
      <c r="M125" s="50"/>
    </row>
    <row r="126" spans="2:13">
      <c r="B126" s="50"/>
      <c r="L126" s="50"/>
      <c r="M126" s="50"/>
    </row>
    <row r="127" spans="2:13">
      <c r="B127" s="50"/>
      <c r="L127" s="50"/>
      <c r="M127" s="50"/>
    </row>
    <row r="128" spans="2:13">
      <c r="B128" s="50"/>
      <c r="L128" s="50"/>
      <c r="M128" s="50"/>
    </row>
    <row r="129" spans="2:13">
      <c r="B129" s="50"/>
      <c r="L129" s="50"/>
      <c r="M129" s="50"/>
    </row>
    <row r="130" spans="2:13">
      <c r="B130" s="50"/>
      <c r="L130" s="50"/>
      <c r="M130" s="50"/>
    </row>
    <row r="131" spans="2:13">
      <c r="B131" s="50"/>
      <c r="L131" s="50"/>
      <c r="M131" s="50"/>
    </row>
    <row r="132" spans="2:13">
      <c r="B132" s="50"/>
      <c r="L132" s="50"/>
      <c r="M132" s="50"/>
    </row>
    <row r="133" spans="2:13">
      <c r="B133" s="50"/>
      <c r="L133" s="50"/>
      <c r="M133" s="50"/>
    </row>
    <row r="134" spans="2:13">
      <c r="B134" s="50"/>
      <c r="L134" s="50"/>
      <c r="M134" s="50"/>
    </row>
    <row r="135" spans="2:13">
      <c r="B135" s="50"/>
      <c r="L135" s="50"/>
      <c r="M135" s="50"/>
    </row>
    <row r="136" spans="2:13">
      <c r="B136" s="50"/>
      <c r="L136" s="50"/>
      <c r="M136" s="50"/>
    </row>
    <row r="137" spans="2:13">
      <c r="B137" s="50"/>
      <c r="L137" s="50"/>
      <c r="M137" s="50"/>
    </row>
    <row r="138" spans="2:13">
      <c r="B138" s="50"/>
      <c r="L138" s="50"/>
      <c r="M138" s="50"/>
    </row>
    <row r="139" spans="2:13">
      <c r="B139" s="50"/>
      <c r="L139" s="50"/>
      <c r="M139" s="50"/>
    </row>
    <row r="140" spans="2:13">
      <c r="B140" s="50"/>
      <c r="L140" s="50"/>
      <c r="M140" s="50"/>
    </row>
    <row r="141" spans="2:13">
      <c r="B141" s="50"/>
      <c r="L141" s="50"/>
      <c r="M141" s="50"/>
    </row>
    <row r="142" spans="2:13">
      <c r="B142" s="50"/>
      <c r="L142" s="50"/>
      <c r="M142" s="50"/>
    </row>
    <row r="143" spans="2:13">
      <c r="B143" s="50"/>
      <c r="L143" s="50"/>
      <c r="M143" s="50"/>
    </row>
    <row r="144" spans="2:13">
      <c r="B144" s="50"/>
      <c r="L144" s="50"/>
      <c r="M144" s="50"/>
    </row>
    <row r="145" spans="2:13">
      <c r="B145" s="50"/>
      <c r="L145" s="50"/>
      <c r="M145" s="50"/>
    </row>
    <row r="146" spans="2:13">
      <c r="B146" s="50"/>
      <c r="L146" s="50"/>
      <c r="M146" s="50"/>
    </row>
    <row r="147" spans="2:13">
      <c r="B147" s="50"/>
      <c r="L147" s="50"/>
      <c r="M147" s="50"/>
    </row>
    <row r="148" spans="2:13">
      <c r="B148" s="50"/>
      <c r="L148" s="50"/>
      <c r="M148" s="50"/>
    </row>
    <row r="149" spans="2:13">
      <c r="B149" s="50"/>
      <c r="L149" s="50"/>
      <c r="M149" s="50"/>
    </row>
    <row r="150" spans="2:13">
      <c r="B150" s="50"/>
      <c r="L150" s="50"/>
      <c r="M150" s="50"/>
    </row>
    <row r="151" spans="2:13">
      <c r="B151" s="50"/>
      <c r="L151" s="50"/>
      <c r="M151" s="50"/>
    </row>
    <row r="152" spans="2:13">
      <c r="B152" s="50"/>
      <c r="L152" s="50"/>
      <c r="M152" s="50"/>
    </row>
    <row r="153" spans="2:13">
      <c r="B153" s="50"/>
      <c r="L153" s="50"/>
      <c r="M153" s="50"/>
    </row>
    <row r="154" spans="2:13">
      <c r="B154" s="50"/>
      <c r="L154" s="50"/>
      <c r="M154" s="50"/>
    </row>
    <row r="155" spans="2:13">
      <c r="B155" s="50"/>
      <c r="L155" s="50"/>
      <c r="M155" s="50"/>
    </row>
    <row r="156" spans="2:13">
      <c r="B156" s="50"/>
      <c r="L156" s="50"/>
      <c r="M156" s="50"/>
    </row>
    <row r="157" spans="2:13">
      <c r="B157" s="50"/>
      <c r="L157" s="50"/>
      <c r="M157" s="50"/>
    </row>
    <row r="158" spans="2:13">
      <c r="B158" s="50"/>
      <c r="L158" s="50"/>
      <c r="M158" s="50"/>
    </row>
    <row r="159" spans="2:13">
      <c r="B159" s="50"/>
      <c r="L159" s="50"/>
      <c r="M159" s="50"/>
    </row>
    <row r="160" spans="2:13">
      <c r="B160" s="50"/>
      <c r="L160" s="50"/>
      <c r="M160" s="50"/>
    </row>
    <row r="161" spans="2:13">
      <c r="B161" s="50"/>
      <c r="L161" s="50"/>
      <c r="M161" s="50"/>
    </row>
    <row r="162" spans="2:13">
      <c r="B162" s="50"/>
      <c r="L162" s="50"/>
      <c r="M162" s="50"/>
    </row>
    <row r="163" spans="2:13">
      <c r="B163" s="50"/>
      <c r="L163" s="50"/>
      <c r="M163" s="50"/>
    </row>
    <row r="164" spans="2:13">
      <c r="B164" s="50"/>
      <c r="L164" s="50"/>
      <c r="M164" s="50"/>
    </row>
    <row r="165" spans="2:13">
      <c r="B165" s="50"/>
      <c r="L165" s="50"/>
      <c r="M165" s="50"/>
    </row>
    <row r="166" spans="2:13">
      <c r="B166" s="50"/>
      <c r="L166" s="50"/>
      <c r="M166" s="50"/>
    </row>
    <row r="167" spans="2:13">
      <c r="B167" s="50"/>
      <c r="L167" s="50"/>
      <c r="M167" s="50"/>
    </row>
    <row r="168" spans="2:13">
      <c r="B168" s="50"/>
      <c r="L168" s="50"/>
      <c r="M168" s="50"/>
    </row>
    <row r="169" spans="2:13">
      <c r="B169" s="50"/>
      <c r="L169" s="50"/>
      <c r="M169" s="50"/>
    </row>
    <row r="170" spans="2:13">
      <c r="B170" s="50"/>
      <c r="L170" s="50"/>
      <c r="M170" s="50"/>
    </row>
    <row r="171" spans="2:13">
      <c r="B171" s="50"/>
      <c r="L171" s="50"/>
      <c r="M171" s="50"/>
    </row>
    <row r="172" spans="2:13">
      <c r="B172" s="50"/>
      <c r="L172" s="50"/>
      <c r="M172" s="50"/>
    </row>
    <row r="173" spans="2:13">
      <c r="B173" s="50"/>
      <c r="L173" s="50"/>
      <c r="M173" s="50"/>
    </row>
    <row r="174" spans="2:13">
      <c r="B174" s="50"/>
      <c r="L174" s="50"/>
      <c r="M174" s="50"/>
    </row>
    <row r="175" spans="2:13">
      <c r="B175" s="50"/>
      <c r="L175" s="50"/>
      <c r="M175" s="50"/>
    </row>
    <row r="176" spans="2:13">
      <c r="B176" s="50"/>
      <c r="L176" s="50"/>
      <c r="M176" s="50"/>
    </row>
    <row r="177" spans="2:13">
      <c r="B177" s="50"/>
      <c r="L177" s="50"/>
      <c r="M177" s="50"/>
    </row>
    <row r="178" spans="2:13">
      <c r="B178" s="50"/>
      <c r="L178" s="50"/>
      <c r="M178" s="50"/>
    </row>
    <row r="179" spans="2:13">
      <c r="B179" s="50"/>
      <c r="L179" s="50"/>
      <c r="M179" s="50"/>
    </row>
    <row r="180" spans="2:13">
      <c r="B180" s="50"/>
      <c r="L180" s="50"/>
      <c r="M180" s="50"/>
    </row>
    <row r="181" spans="2:13">
      <c r="B181" s="50"/>
      <c r="L181" s="50"/>
      <c r="M181" s="50"/>
    </row>
    <row r="182" spans="2:13">
      <c r="B182" s="50"/>
      <c r="L182" s="50"/>
      <c r="M182" s="50"/>
    </row>
    <row r="183" spans="2:13">
      <c r="B183" s="50"/>
      <c r="L183" s="50"/>
      <c r="M183" s="50"/>
    </row>
    <row r="184" spans="2:13">
      <c r="B184" s="50"/>
      <c r="L184" s="50"/>
      <c r="M184" s="50"/>
    </row>
    <row r="185" spans="2:13">
      <c r="B185" s="50"/>
      <c r="L185" s="50"/>
      <c r="M185" s="50"/>
    </row>
    <row r="186" spans="2:13">
      <c r="B186" s="50"/>
      <c r="L186" s="50"/>
      <c r="M186" s="50"/>
    </row>
    <row r="187" spans="2:13">
      <c r="B187" s="50"/>
      <c r="L187" s="50"/>
      <c r="M187" s="50"/>
    </row>
    <row r="188" spans="2:13">
      <c r="B188" s="50"/>
      <c r="L188" s="50"/>
      <c r="M188" s="50"/>
    </row>
    <row r="189" spans="2:13">
      <c r="B189" s="50"/>
      <c r="L189" s="50"/>
      <c r="M189" s="50"/>
    </row>
    <row r="190" spans="2:13">
      <c r="B190" s="50"/>
      <c r="L190" s="50"/>
      <c r="M190" s="50"/>
    </row>
    <row r="191" spans="2:13">
      <c r="B191" s="50"/>
      <c r="L191" s="50"/>
      <c r="M191" s="50"/>
    </row>
    <row r="194" spans="2:13">
      <c r="B194" s="50"/>
      <c r="L194" s="50"/>
      <c r="M194" s="50"/>
    </row>
    <row r="195" spans="2:13">
      <c r="B195" s="50"/>
      <c r="L195" s="50"/>
      <c r="M195" s="50"/>
    </row>
    <row r="196" spans="2:13">
      <c r="B196" s="50"/>
      <c r="L196" s="50"/>
      <c r="M196" s="50"/>
    </row>
    <row r="197" spans="2:13">
      <c r="B197" s="50"/>
      <c r="L197" s="50"/>
      <c r="M197" s="50"/>
    </row>
    <row r="198" spans="2:13">
      <c r="B198" s="50"/>
      <c r="L198" s="50"/>
      <c r="M198" s="50"/>
    </row>
    <row r="199" spans="2:13">
      <c r="B199" s="50"/>
      <c r="L199" s="50"/>
      <c r="M199" s="50"/>
    </row>
    <row r="206" spans="2:13">
      <c r="B206" s="50"/>
      <c r="L206" s="50"/>
      <c r="M206" s="50"/>
    </row>
    <row r="213" spans="2:13">
      <c r="B213" s="50"/>
      <c r="L213" s="50"/>
      <c r="M213" s="50"/>
    </row>
    <row r="214" spans="2:13">
      <c r="B214" s="50"/>
      <c r="L214" s="50"/>
      <c r="M214" s="50"/>
    </row>
    <row r="215" spans="2:13">
      <c r="B215" s="50"/>
      <c r="L215" s="50"/>
      <c r="M215" s="50"/>
    </row>
    <row r="222" spans="2:13">
      <c r="B222" s="50"/>
      <c r="L222" s="50"/>
      <c r="M222" s="50"/>
    </row>
    <row r="229" spans="2:13">
      <c r="B229" s="50"/>
      <c r="L229" s="50"/>
      <c r="M229" s="50"/>
    </row>
    <row r="236" spans="2:13">
      <c r="B236" s="50"/>
      <c r="L236" s="50"/>
      <c r="M236" s="50"/>
    </row>
    <row r="245" spans="2:13">
      <c r="B245" s="50"/>
      <c r="L245" s="50"/>
      <c r="M245" s="50"/>
    </row>
    <row r="252" spans="2:13">
      <c r="B252" s="50"/>
      <c r="L252" s="50"/>
      <c r="M252" s="50"/>
    </row>
    <row r="259" spans="2:13">
      <c r="B259" s="50"/>
      <c r="L259" s="50"/>
      <c r="M259" s="50"/>
    </row>
    <row r="268" spans="2:13">
      <c r="B268" s="50"/>
      <c r="L268" s="50"/>
      <c r="M268" s="50"/>
    </row>
    <row r="275" spans="2:13">
      <c r="B275" s="50"/>
      <c r="L275" s="50"/>
      <c r="M275" s="50"/>
    </row>
    <row r="282" spans="2:13">
      <c r="B282" s="50"/>
      <c r="L282" s="50"/>
      <c r="M282" s="50"/>
    </row>
    <row r="289" spans="2:13">
      <c r="B289" s="50"/>
      <c r="L289" s="50"/>
      <c r="M289" s="50"/>
    </row>
    <row r="291" spans="2:13">
      <c r="B291" s="50"/>
      <c r="L291" s="50"/>
      <c r="M291" s="50"/>
    </row>
    <row r="298" spans="2:13">
      <c r="B298" s="50"/>
      <c r="L298" s="50"/>
      <c r="M298" s="50"/>
    </row>
    <row r="305" spans="2:13">
      <c r="B305" s="50"/>
      <c r="L305" s="50"/>
      <c r="M305" s="50"/>
    </row>
  </sheetData>
  <mergeCells count="1">
    <mergeCell ref="B2:K2"/>
  </mergeCells>
  <conditionalFormatting sqref="C39:K47 C51:L59">
    <cfRule type="cellIs" dxfId="9" priority="2" stopIfTrue="1" operator="equal">
      <formula>0</formula>
    </cfRule>
  </conditionalFormatting>
  <conditionalFormatting sqref="C27:L35">
    <cfRule type="cellIs" dxfId="8" priority="3" stopIfTrue="1" operator="equal">
      <formula>"NA"</formula>
    </cfRule>
  </conditionalFormatting>
  <conditionalFormatting sqref="D51:D59">
    <cfRule type="colorScale" priority="4">
      <colorScale>
        <cfvo type="min"/>
        <cfvo type="percentile" val="50"/>
        <cfvo type="max"/>
        <color rgb="FFF8696B"/>
        <color rgb="FFFFEB84"/>
        <color rgb="FF63BE7B"/>
      </colorScale>
    </cfRule>
  </conditionalFormatting>
  <conditionalFormatting sqref="C51:C59">
    <cfRule type="colorScale" priority="5">
      <colorScale>
        <cfvo type="min"/>
        <cfvo type="percentile" val="50"/>
        <cfvo type="max"/>
        <color rgb="FFF8696B"/>
        <color rgb="FFFFEB84"/>
        <color rgb="FF63BE7B"/>
      </colorScale>
    </cfRule>
  </conditionalFormatting>
  <conditionalFormatting sqref="E51:E59">
    <cfRule type="colorScale" priority="6">
      <colorScale>
        <cfvo type="min"/>
        <cfvo type="percentile" val="50"/>
        <cfvo type="max"/>
        <color rgb="FFF8696B"/>
        <color rgb="FFFFEB84"/>
        <color rgb="FF63BE7B"/>
      </colorScale>
    </cfRule>
  </conditionalFormatting>
  <conditionalFormatting sqref="F51:F59">
    <cfRule type="colorScale" priority="7">
      <colorScale>
        <cfvo type="min"/>
        <cfvo type="percentile" val="50"/>
        <cfvo type="max"/>
        <color rgb="FFF8696B"/>
        <color rgb="FFFFEB84"/>
        <color rgb="FF63BE7B"/>
      </colorScale>
    </cfRule>
  </conditionalFormatting>
  <conditionalFormatting sqref="G51:G59">
    <cfRule type="colorScale" priority="8">
      <colorScale>
        <cfvo type="min"/>
        <cfvo type="percentile" val="50"/>
        <cfvo type="max"/>
        <color rgb="FFF8696B"/>
        <color rgb="FFFFEB84"/>
        <color rgb="FF63BE7B"/>
      </colorScale>
    </cfRule>
  </conditionalFormatting>
  <conditionalFormatting sqref="H51:H59">
    <cfRule type="colorScale" priority="9">
      <colorScale>
        <cfvo type="min"/>
        <cfvo type="percentile" val="50"/>
        <cfvo type="max"/>
        <color rgb="FFF8696B"/>
        <color rgb="FFFFEB84"/>
        <color rgb="FF63BE7B"/>
      </colorScale>
    </cfRule>
  </conditionalFormatting>
  <conditionalFormatting sqref="I51:I59">
    <cfRule type="colorScale" priority="10">
      <colorScale>
        <cfvo type="min"/>
        <cfvo type="percentile" val="50"/>
        <cfvo type="max"/>
        <color rgb="FFF8696B"/>
        <color rgb="FFFFEB84"/>
        <color rgb="FF63BE7B"/>
      </colorScale>
    </cfRule>
  </conditionalFormatting>
  <conditionalFormatting sqref="J51:J59">
    <cfRule type="colorScale" priority="11">
      <colorScale>
        <cfvo type="min"/>
        <cfvo type="percentile" val="50"/>
        <cfvo type="max"/>
        <color rgb="FFF8696B"/>
        <color rgb="FFFFEB84"/>
        <color rgb="FF63BE7B"/>
      </colorScale>
    </cfRule>
  </conditionalFormatting>
  <conditionalFormatting sqref="K51:K59">
    <cfRule type="colorScale" priority="12">
      <colorScale>
        <cfvo type="min"/>
        <cfvo type="percentile" val="50"/>
        <cfvo type="max"/>
        <color rgb="FFF8696B"/>
        <color rgb="FFFFEB84"/>
        <color rgb="FF63BE7B"/>
      </colorScale>
    </cfRule>
  </conditionalFormatting>
  <conditionalFormatting sqref="L51:L59">
    <cfRule type="colorScale" priority="13">
      <colorScale>
        <cfvo type="min"/>
        <cfvo type="percentile" val="50"/>
        <cfvo type="max"/>
        <color rgb="FFF8696B"/>
        <color rgb="FFFFEB84"/>
        <color rgb="FF63BE7B"/>
      </colorScale>
    </cfRule>
  </conditionalFormatting>
  <pageMargins left="0.7" right="0.7" top="0.75" bottom="0.75" header="0.3" footer="0.3"/>
  <pageSetup scale="52" fitToHeight="4" orientation="landscape" r:id="rId1"/>
  <headerFooter alignWithMargins="0"/>
  <rowBreaks count="1" manualBreakCount="1">
    <brk id="48" min="1" max="10"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59999389629810485"/>
    <pageSetUpPr fitToPage="1"/>
  </sheetPr>
  <dimension ref="A1:S46"/>
  <sheetViews>
    <sheetView view="pageBreakPreview" zoomScale="70" zoomScaleNormal="100" zoomScaleSheetLayoutView="70" workbookViewId="0">
      <selection activeCell="T19" sqref="T19"/>
    </sheetView>
  </sheetViews>
  <sheetFormatPr defaultColWidth="9.140625" defaultRowHeight="16.5"/>
  <cols>
    <col min="1" max="1" width="9.140625" style="85" customWidth="1"/>
    <col min="2" max="2" width="35.5703125" style="85" customWidth="1"/>
    <col min="3" max="3" width="17" style="85" customWidth="1"/>
    <col min="4" max="4" width="16.42578125" style="85" bestFit="1" customWidth="1"/>
    <col min="5" max="5" width="13.7109375" style="85" customWidth="1"/>
    <col min="6" max="6" width="12.42578125" style="85" customWidth="1"/>
    <col min="7" max="7" width="13.7109375" style="350" customWidth="1"/>
    <col min="8" max="9" width="15.7109375" style="85" customWidth="1"/>
    <col min="10" max="10" width="14" style="85" bestFit="1" customWidth="1"/>
    <col min="11" max="11" width="22.140625" style="85" bestFit="1" customWidth="1"/>
    <col min="12" max="12" width="34" style="85" bestFit="1" customWidth="1"/>
    <col min="13" max="13" width="26.140625" style="85" hidden="1" customWidth="1"/>
    <col min="14" max="19" width="18.85546875" style="85" hidden="1" customWidth="1"/>
    <col min="20" max="16384" width="9.140625" style="85"/>
  </cols>
  <sheetData>
    <row r="1" spans="1:19" ht="17.25" thickBot="1">
      <c r="A1" s="85" t="s">
        <v>14</v>
      </c>
      <c r="G1" s="85"/>
      <c r="H1" s="350"/>
    </row>
    <row r="2" spans="1:19" ht="32.25" thickBot="1">
      <c r="B2" s="525" t="s">
        <v>155</v>
      </c>
      <c r="C2" s="526"/>
      <c r="D2" s="526"/>
      <c r="E2" s="526"/>
      <c r="F2" s="526"/>
      <c r="G2" s="526"/>
      <c r="H2" s="526"/>
      <c r="I2" s="526"/>
      <c r="J2" s="527"/>
      <c r="K2" s="84"/>
    </row>
    <row r="3" spans="1:19" ht="23.25" thickBot="1">
      <c r="B3" s="86"/>
      <c r="C3" s="86"/>
      <c r="D3" s="86"/>
      <c r="E3" s="86"/>
      <c r="F3" s="86"/>
      <c r="G3" s="86"/>
      <c r="H3" s="377"/>
      <c r="I3" s="86"/>
      <c r="J3" s="86"/>
      <c r="K3" s="84"/>
    </row>
    <row r="4" spans="1:19" ht="18">
      <c r="B4" s="473" t="s">
        <v>67</v>
      </c>
      <c r="C4" s="204" t="s">
        <v>157</v>
      </c>
      <c r="D4" s="476" t="s">
        <v>161</v>
      </c>
      <c r="E4" s="477"/>
      <c r="F4" s="477"/>
      <c r="G4" s="478"/>
      <c r="H4" s="476" t="s">
        <v>162</v>
      </c>
      <c r="I4" s="478"/>
      <c r="J4" s="411" t="s">
        <v>157</v>
      </c>
    </row>
    <row r="5" spans="1:19" ht="19.5" customHeight="1" thickBot="1">
      <c r="B5" s="474"/>
      <c r="C5" s="483" t="s">
        <v>85</v>
      </c>
      <c r="D5" s="485" t="s">
        <v>86</v>
      </c>
      <c r="E5" s="487" t="s">
        <v>121</v>
      </c>
      <c r="F5" s="489" t="s">
        <v>105</v>
      </c>
      <c r="G5" s="491" t="s">
        <v>106</v>
      </c>
      <c r="H5" s="493" t="s">
        <v>163</v>
      </c>
      <c r="I5" s="495" t="s">
        <v>164</v>
      </c>
      <c r="J5" s="497" t="s">
        <v>107</v>
      </c>
    </row>
    <row r="6" spans="1:19" ht="18" customHeight="1">
      <c r="B6" s="475"/>
      <c r="C6" s="484"/>
      <c r="D6" s="486"/>
      <c r="E6" s="488"/>
      <c r="F6" s="490"/>
      <c r="G6" s="492"/>
      <c r="H6" s="494"/>
      <c r="I6" s="496"/>
      <c r="J6" s="498"/>
      <c r="L6" s="88" t="s">
        <v>108</v>
      </c>
    </row>
    <row r="7" spans="1:19" ht="18.75" thickBot="1">
      <c r="B7" s="89" t="s">
        <v>154</v>
      </c>
      <c r="C7" s="90"/>
      <c r="D7" s="91"/>
      <c r="E7" s="395"/>
      <c r="F7" s="395"/>
      <c r="G7" s="92"/>
      <c r="H7" s="385"/>
      <c r="I7" s="92"/>
      <c r="J7" s="332"/>
      <c r="L7" s="449">
        <f>S17</f>
        <v>0.21828599692538883</v>
      </c>
    </row>
    <row r="8" spans="1:19" ht="18">
      <c r="B8" s="93" t="s">
        <v>55</v>
      </c>
      <c r="C8" s="94">
        <f>'2019-20 Univ'!D48</f>
        <v>2016.3757669429087</v>
      </c>
      <c r="D8" s="112">
        <v>18287622.093110267</v>
      </c>
      <c r="E8" s="95">
        <f>D8/$D$38</f>
        <v>3.9440811736761755E-2</v>
      </c>
      <c r="F8" s="96">
        <f>$C$38*E8*$L$7</f>
        <v>298.11711093795026</v>
      </c>
      <c r="G8" s="97">
        <f>C8+F8</f>
        <v>2314.4928778808589</v>
      </c>
      <c r="H8" s="419">
        <v>84</v>
      </c>
      <c r="I8" s="97">
        <f t="shared" ref="I8:I13" si="0">G8*$L$9*H8/100</f>
        <v>105.95748394938572</v>
      </c>
      <c r="J8" s="333">
        <f t="shared" ref="J8:J13" si="1">G8+I8</f>
        <v>2420.4503618302447</v>
      </c>
      <c r="K8" s="429"/>
      <c r="L8" s="88" t="s">
        <v>109</v>
      </c>
    </row>
    <row r="9" spans="1:19" ht="18.75" thickBot="1">
      <c r="B9" s="93" t="s">
        <v>56</v>
      </c>
      <c r="C9" s="94">
        <f>'2019-20 Univ'!H48</f>
        <v>2575.2474638258773</v>
      </c>
      <c r="D9" s="420">
        <v>28276400.072320111</v>
      </c>
      <c r="E9" s="95">
        <f t="shared" ref="E9:E13" si="2">D9/$D$38</f>
        <v>6.0983553037543048E-2</v>
      </c>
      <c r="F9" s="96">
        <f t="shared" ref="F9:F13" si="3">$C$38*E9*$L$7</f>
        <v>460.94996136548235</v>
      </c>
      <c r="G9" s="97">
        <f t="shared" ref="G9:G13" si="4">C9+F9</f>
        <v>3036.1974251913598</v>
      </c>
      <c r="H9" s="419">
        <v>91</v>
      </c>
      <c r="I9" s="97">
        <f t="shared" si="0"/>
        <v>150.58021130236548</v>
      </c>
      <c r="J9" s="333">
        <f t="shared" si="1"/>
        <v>3186.7776364937254</v>
      </c>
      <c r="K9" s="429"/>
      <c r="L9" s="450">
        <v>5.45E-2</v>
      </c>
    </row>
    <row r="10" spans="1:19" ht="18">
      <c r="B10" s="93" t="s">
        <v>57</v>
      </c>
      <c r="C10" s="94">
        <f>'2019-20 Univ'!G48</f>
        <v>3495.8257208978348</v>
      </c>
      <c r="D10" s="420">
        <v>46684708.64641621</v>
      </c>
      <c r="E10" s="95">
        <f t="shared" si="2"/>
        <v>0.10068464862922588</v>
      </c>
      <c r="F10" s="96">
        <f t="shared" si="3"/>
        <v>761.03445247224749</v>
      </c>
      <c r="G10" s="97">
        <f t="shared" si="4"/>
        <v>4256.8601733700825</v>
      </c>
      <c r="H10" s="419">
        <v>92</v>
      </c>
      <c r="I10" s="97">
        <f t="shared" si="0"/>
        <v>213.43896909277595</v>
      </c>
      <c r="J10" s="333">
        <f t="shared" si="1"/>
        <v>4470.2991424628581</v>
      </c>
      <c r="K10" s="429"/>
    </row>
    <row r="11" spans="1:19" ht="18">
      <c r="B11" s="93" t="s">
        <v>58</v>
      </c>
      <c r="C11" s="94">
        <f>'2019-20 Univ'!I48</f>
        <v>1709.8776499883165</v>
      </c>
      <c r="D11" s="420">
        <v>25500852.081694752</v>
      </c>
      <c r="E11" s="95">
        <f t="shared" si="2"/>
        <v>5.4997544293090478E-2</v>
      </c>
      <c r="F11" s="96">
        <f t="shared" si="3"/>
        <v>415.70414733772003</v>
      </c>
      <c r="G11" s="97">
        <f t="shared" si="4"/>
        <v>2125.5817973260364</v>
      </c>
      <c r="H11" s="419">
        <v>84</v>
      </c>
      <c r="I11" s="97">
        <f t="shared" si="0"/>
        <v>97.309134681585945</v>
      </c>
      <c r="J11" s="333">
        <f t="shared" si="1"/>
        <v>2222.8909320076223</v>
      </c>
      <c r="K11" s="429"/>
    </row>
    <row r="12" spans="1:19" ht="18">
      <c r="B12" s="93" t="s">
        <v>59</v>
      </c>
      <c r="C12" s="94">
        <f>'2019-20 Univ'!E48</f>
        <v>2409.8538045437085</v>
      </c>
      <c r="D12" s="420">
        <v>25892187.478984885</v>
      </c>
      <c r="E12" s="95">
        <f t="shared" si="2"/>
        <v>5.5841535143943952E-2</v>
      </c>
      <c r="F12" s="96">
        <f t="shared" si="3"/>
        <v>422.08353211797754</v>
      </c>
      <c r="G12" s="97">
        <f t="shared" si="4"/>
        <v>2831.937336661686</v>
      </c>
      <c r="H12" s="419">
        <v>98</v>
      </c>
      <c r="I12" s="97">
        <f t="shared" si="0"/>
        <v>151.25377315110066</v>
      </c>
      <c r="J12" s="333">
        <f t="shared" si="1"/>
        <v>2983.1911098127866</v>
      </c>
      <c r="K12" s="429"/>
    </row>
    <row r="13" spans="1:19" ht="18">
      <c r="B13" s="98" t="s">
        <v>60</v>
      </c>
      <c r="C13" s="94">
        <f>'2019-20 Univ'!J48</f>
        <v>3854.9878964723589</v>
      </c>
      <c r="D13" s="420">
        <v>56514208.908076391</v>
      </c>
      <c r="E13" s="95">
        <f t="shared" si="2"/>
        <v>0.12188387657218773</v>
      </c>
      <c r="F13" s="96">
        <f t="shared" si="3"/>
        <v>921.27082465066997</v>
      </c>
      <c r="G13" s="97">
        <f t="shared" si="4"/>
        <v>4776.2587211230293</v>
      </c>
      <c r="H13" s="419">
        <v>92</v>
      </c>
      <c r="I13" s="97">
        <f t="shared" si="0"/>
        <v>239.4816122771087</v>
      </c>
      <c r="J13" s="333">
        <f t="shared" si="1"/>
        <v>5015.7403334001383</v>
      </c>
      <c r="K13" s="429"/>
      <c r="M13" s="467" t="s">
        <v>120</v>
      </c>
      <c r="N13" s="468"/>
      <c r="O13" s="468"/>
      <c r="P13" s="468"/>
      <c r="Q13" s="468"/>
      <c r="R13" s="468"/>
      <c r="S13" s="469"/>
    </row>
    <row r="14" spans="1:19" ht="18">
      <c r="B14" s="99" t="s">
        <v>87</v>
      </c>
      <c r="C14" s="100">
        <f t="shared" ref="C14:D14" si="5">SUM(C8:C13)</f>
        <v>16062.168302671005</v>
      </c>
      <c r="D14" s="201">
        <f t="shared" si="5"/>
        <v>201155979.28060263</v>
      </c>
      <c r="E14" s="101">
        <f>SUM(E8:E13)</f>
        <v>0.43383196941275287</v>
      </c>
      <c r="F14" s="102">
        <f>SUM(F8:F13)</f>
        <v>3279.1600288820478</v>
      </c>
      <c r="G14" s="103">
        <f>SUM(G8:G13)</f>
        <v>19341.328331553053</v>
      </c>
      <c r="H14" s="199" t="s">
        <v>147</v>
      </c>
      <c r="I14" s="103">
        <f>SUM(I8:I13)</f>
        <v>958.02118445432234</v>
      </c>
      <c r="J14" s="334">
        <f>SUM(J8:J13)</f>
        <v>20299.349516007376</v>
      </c>
      <c r="K14" s="429"/>
      <c r="M14" s="240"/>
      <c r="N14" s="392" t="s">
        <v>45</v>
      </c>
      <c r="O14" s="393" t="s">
        <v>44</v>
      </c>
      <c r="P14" s="393" t="s">
        <v>43</v>
      </c>
      <c r="Q14" s="393" t="s">
        <v>96</v>
      </c>
      <c r="R14" s="394" t="s">
        <v>69</v>
      </c>
      <c r="S14" s="394" t="s">
        <v>84</v>
      </c>
    </row>
    <row r="15" spans="1:19" ht="18">
      <c r="B15" s="105"/>
      <c r="C15" s="106"/>
      <c r="D15" s="107"/>
      <c r="E15" s="108"/>
      <c r="F15" s="109"/>
      <c r="G15" s="110"/>
      <c r="H15" s="378"/>
      <c r="I15" s="110"/>
      <c r="J15" s="335"/>
      <c r="K15" s="429"/>
      <c r="M15" s="238" t="s">
        <v>86</v>
      </c>
      <c r="N15" s="318">
        <v>366690869.55848902</v>
      </c>
      <c r="O15" s="319">
        <v>387809994.31726682</v>
      </c>
      <c r="P15" s="319">
        <v>377226237.08081514</v>
      </c>
      <c r="Q15" s="319">
        <v>399315726.19111466</v>
      </c>
      <c r="R15" s="320">
        <v>415758477.64899808</v>
      </c>
      <c r="S15" s="321">
        <v>389360260.9593367</v>
      </c>
    </row>
    <row r="16" spans="1:19" ht="18">
      <c r="B16" s="89" t="s">
        <v>42</v>
      </c>
      <c r="C16" s="106"/>
      <c r="D16" s="112" t="s">
        <v>14</v>
      </c>
      <c r="E16" s="108"/>
      <c r="F16" s="109"/>
      <c r="G16" s="110"/>
      <c r="H16" s="378"/>
      <c r="I16" s="110"/>
      <c r="J16" s="335"/>
      <c r="K16" s="429"/>
      <c r="M16" s="238" t="s">
        <v>102</v>
      </c>
      <c r="N16" s="318">
        <v>1660440473.6720634</v>
      </c>
      <c r="O16" s="319">
        <v>1758941535.9990635</v>
      </c>
      <c r="P16" s="319">
        <v>1789558365.309818</v>
      </c>
      <c r="Q16" s="319">
        <v>1834925392.4408126</v>
      </c>
      <c r="R16" s="320">
        <v>1874715049.5699492</v>
      </c>
      <c r="S16" s="321">
        <v>1783716163.3983414</v>
      </c>
    </row>
    <row r="17" spans="2:19" ht="18">
      <c r="B17" s="93" t="s">
        <v>20</v>
      </c>
      <c r="C17" s="94">
        <f>'2019-20 CC'!C57</f>
        <v>743.27078644893845</v>
      </c>
      <c r="D17" s="112">
        <v>10191374.058088847</v>
      </c>
      <c r="E17" s="95">
        <f t="shared" ref="E17:E35" si="6">D17/$D$38</f>
        <v>2.1979679124900224E-2</v>
      </c>
      <c r="F17" s="96">
        <f t="shared" ref="F17:F29" si="7">$C$38*E17*$L$7</f>
        <v>166.13548635336522</v>
      </c>
      <c r="G17" s="97">
        <f>C17+F17</f>
        <v>909.40627280230365</v>
      </c>
      <c r="H17" s="419">
        <v>91</v>
      </c>
      <c r="I17" s="97">
        <f>G17*$L$9*H17/100</f>
        <v>45.10200409963025</v>
      </c>
      <c r="J17" s="333">
        <f t="shared" ref="J17:J29" si="8">G17+I17</f>
        <v>954.50827690193387</v>
      </c>
      <c r="K17" s="429"/>
      <c r="M17" s="322" t="s">
        <v>111</v>
      </c>
      <c r="N17" s="323">
        <f>N15/N16</f>
        <v>0.22083951540132743</v>
      </c>
      <c r="O17" s="324">
        <f>O15/O16</f>
        <v>0.2204791838615569</v>
      </c>
      <c r="P17" s="324">
        <f>P15/P16</f>
        <v>0.21079292209366285</v>
      </c>
      <c r="Q17" s="324">
        <f>Q15/Q16</f>
        <v>0.21761959796084462</v>
      </c>
      <c r="R17" s="325">
        <f>R15/R16</f>
        <v>0.22177155815993002</v>
      </c>
      <c r="S17" s="325">
        <f t="shared" ref="S17" si="9">S15/S16</f>
        <v>0.21828599692538883</v>
      </c>
    </row>
    <row r="18" spans="2:19" ht="18">
      <c r="B18" s="93" t="s">
        <v>21</v>
      </c>
      <c r="C18" s="94">
        <f>'2019-20 CC'!D57</f>
        <v>353.95980860448299</v>
      </c>
      <c r="D18" s="420">
        <v>4301363.87321229</v>
      </c>
      <c r="E18" s="95">
        <f t="shared" si="6"/>
        <v>9.2767272787525768E-3</v>
      </c>
      <c r="F18" s="96">
        <f t="shared" si="7"/>
        <v>70.119021732082984</v>
      </c>
      <c r="G18" s="97">
        <f t="shared" ref="G18:G29" si="10">C18+F18</f>
        <v>424.07883033656594</v>
      </c>
      <c r="H18" s="419">
        <v>85</v>
      </c>
      <c r="I18" s="97">
        <f t="shared" ref="I18:I29" si="11">G18*$L$9*H18/100</f>
        <v>19.645451815341417</v>
      </c>
      <c r="J18" s="333">
        <f t="shared" si="8"/>
        <v>443.72428215190735</v>
      </c>
      <c r="K18" s="429"/>
    </row>
    <row r="19" spans="2:19" ht="18">
      <c r="B19" s="93" t="s">
        <v>22</v>
      </c>
      <c r="C19" s="94">
        <f>'2019-20 CC'!E57</f>
        <v>452.86065144808339</v>
      </c>
      <c r="D19" s="420">
        <v>5625645.3815693809</v>
      </c>
      <c r="E19" s="95">
        <f t="shared" si="6"/>
        <v>1.2132797761380522E-2</v>
      </c>
      <c r="F19" s="96">
        <f t="shared" si="7"/>
        <v>91.706900972473775</v>
      </c>
      <c r="G19" s="97">
        <f t="shared" si="10"/>
        <v>544.56755242055715</v>
      </c>
      <c r="H19" s="419">
        <v>79</v>
      </c>
      <c r="I19" s="97">
        <f t="shared" si="11"/>
        <v>23.446355969467092</v>
      </c>
      <c r="J19" s="333">
        <f t="shared" si="8"/>
        <v>568.0139083900242</v>
      </c>
      <c r="K19" s="429"/>
    </row>
    <row r="20" spans="2:19" ht="18">
      <c r="B20" s="93" t="s">
        <v>23</v>
      </c>
      <c r="C20" s="94">
        <f>'2019-20 CC'!F57</f>
        <v>258.08899682560929</v>
      </c>
      <c r="D20" s="420">
        <v>3825397.4503901312</v>
      </c>
      <c r="E20" s="95">
        <f t="shared" si="6"/>
        <v>8.2502131710151284E-3</v>
      </c>
      <c r="F20" s="96">
        <f t="shared" si="7"/>
        <v>62.360017627953432</v>
      </c>
      <c r="G20" s="97">
        <f t="shared" si="10"/>
        <v>320.44901445356271</v>
      </c>
      <c r="H20" s="419">
        <v>98</v>
      </c>
      <c r="I20" s="97">
        <f t="shared" si="11"/>
        <v>17.115181861964786</v>
      </c>
      <c r="J20" s="333">
        <f t="shared" si="8"/>
        <v>337.56419631552751</v>
      </c>
      <c r="K20" s="429"/>
    </row>
    <row r="21" spans="2:19" ht="18">
      <c r="B21" s="93" t="s">
        <v>24</v>
      </c>
      <c r="C21" s="94">
        <f>'2019-20 CC'!G57</f>
        <v>389.66778647820558</v>
      </c>
      <c r="D21" s="420">
        <v>5519799.5474341204</v>
      </c>
      <c r="E21" s="95">
        <f t="shared" si="6"/>
        <v>1.1904520646072999E-2</v>
      </c>
      <c r="F21" s="96">
        <f t="shared" si="7"/>
        <v>89.981446776375236</v>
      </c>
      <c r="G21" s="97">
        <f t="shared" si="10"/>
        <v>479.64923325458085</v>
      </c>
      <c r="H21" s="419">
        <v>90</v>
      </c>
      <c r="I21" s="97">
        <f t="shared" si="11"/>
        <v>23.526794891137193</v>
      </c>
      <c r="J21" s="333">
        <f t="shared" si="8"/>
        <v>503.17602814571802</v>
      </c>
      <c r="K21" s="429"/>
    </row>
    <row r="22" spans="2:19" ht="18">
      <c r="B22" s="93" t="s">
        <v>25</v>
      </c>
      <c r="C22" s="94">
        <f>'2019-20 CC'!H57</f>
        <v>490.29531655365253</v>
      </c>
      <c r="D22" s="420">
        <v>4527822.0623085052</v>
      </c>
      <c r="E22" s="95">
        <f t="shared" si="6"/>
        <v>9.7651283818001276E-3</v>
      </c>
      <c r="F22" s="96">
        <f t="shared" si="7"/>
        <v>73.810647725767424</v>
      </c>
      <c r="G22" s="97">
        <f t="shared" si="10"/>
        <v>564.10596427941994</v>
      </c>
      <c r="H22" s="419">
        <v>93</v>
      </c>
      <c r="I22" s="97">
        <f t="shared" si="11"/>
        <v>28.591710799502398</v>
      </c>
      <c r="J22" s="333">
        <f t="shared" si="8"/>
        <v>592.69767507892232</v>
      </c>
      <c r="K22" s="429"/>
    </row>
    <row r="23" spans="2:19" ht="18">
      <c r="B23" s="93" t="s">
        <v>26</v>
      </c>
      <c r="C23" s="94">
        <f>'2019-20 CC'!I57</f>
        <v>614.68160142449904</v>
      </c>
      <c r="D23" s="420">
        <v>6793932.8491984513</v>
      </c>
      <c r="E23" s="95">
        <f t="shared" si="6"/>
        <v>1.4652436773526116E-2</v>
      </c>
      <c r="F23" s="96">
        <f t="shared" si="7"/>
        <v>110.75183107991552</v>
      </c>
      <c r="G23" s="97">
        <f t="shared" si="10"/>
        <v>725.43343250441455</v>
      </c>
      <c r="H23" s="419">
        <v>93</v>
      </c>
      <c r="I23" s="97">
        <f t="shared" si="11"/>
        <v>36.768593526486249</v>
      </c>
      <c r="J23" s="333">
        <f t="shared" si="8"/>
        <v>762.20202603090081</v>
      </c>
      <c r="K23" s="429"/>
    </row>
    <row r="24" spans="2:19" ht="18">
      <c r="B24" s="93" t="s">
        <v>61</v>
      </c>
      <c r="C24" s="94">
        <f>'2019-20 CC'!J57</f>
        <v>616.15250447922824</v>
      </c>
      <c r="D24" s="420">
        <v>6797533.3604768496</v>
      </c>
      <c r="E24" s="95">
        <f t="shared" si="6"/>
        <v>1.4660201975954534E-2</v>
      </c>
      <c r="F24" s="96">
        <f t="shared" si="7"/>
        <v>110.81052509791034</v>
      </c>
      <c r="G24" s="97">
        <f t="shared" si="10"/>
        <v>726.96302957713863</v>
      </c>
      <c r="H24" s="419">
        <v>89</v>
      </c>
      <c r="I24" s="97">
        <f t="shared" si="11"/>
        <v>35.261341749639108</v>
      </c>
      <c r="J24" s="333">
        <f t="shared" si="8"/>
        <v>762.22437132677771</v>
      </c>
      <c r="K24" s="429"/>
    </row>
    <row r="25" spans="2:19" ht="18">
      <c r="B25" s="93" t="s">
        <v>28</v>
      </c>
      <c r="C25" s="113">
        <f>'2019-20 CC'!K57</f>
        <v>898.80840332611672</v>
      </c>
      <c r="D25" s="420">
        <v>10137089.447822193</v>
      </c>
      <c r="E25" s="95">
        <f t="shared" si="6"/>
        <v>2.186260381118094E-2</v>
      </c>
      <c r="F25" s="96">
        <f t="shared" si="7"/>
        <v>165.25056150645557</v>
      </c>
      <c r="G25" s="97">
        <f t="shared" si="10"/>
        <v>1064.0589648325722</v>
      </c>
      <c r="H25" s="419">
        <v>84</v>
      </c>
      <c r="I25" s="97">
        <f t="shared" si="11"/>
        <v>48.71261941003516</v>
      </c>
      <c r="J25" s="333">
        <f t="shared" si="8"/>
        <v>1112.7715842426073</v>
      </c>
      <c r="K25" s="429"/>
    </row>
    <row r="26" spans="2:19" ht="18">
      <c r="B26" s="93" t="s">
        <v>29</v>
      </c>
      <c r="C26" s="94">
        <f>'2019-20 CC'!L57</f>
        <v>620.4888069773699</v>
      </c>
      <c r="D26" s="420">
        <v>9637159.6707882918</v>
      </c>
      <c r="E26" s="95">
        <f t="shared" si="6"/>
        <v>2.0784408072161167E-2</v>
      </c>
      <c r="F26" s="96">
        <f t="shared" si="7"/>
        <v>157.10091689752912</v>
      </c>
      <c r="G26" s="97">
        <f t="shared" si="10"/>
        <v>777.58972387489905</v>
      </c>
      <c r="H26" s="419">
        <v>85</v>
      </c>
      <c r="I26" s="97">
        <f t="shared" si="11"/>
        <v>36.021843958504697</v>
      </c>
      <c r="J26" s="333">
        <f t="shared" si="8"/>
        <v>813.6115678334038</v>
      </c>
      <c r="K26" s="429"/>
    </row>
    <row r="27" spans="2:19" ht="18">
      <c r="B27" s="93" t="s">
        <v>30</v>
      </c>
      <c r="C27" s="94">
        <f>'2019-20 CC'!M57</f>
        <v>641.83300701496626</v>
      </c>
      <c r="D27" s="420">
        <v>15108087.294261489</v>
      </c>
      <c r="E27" s="95">
        <f t="shared" si="6"/>
        <v>3.2583526914634876E-2</v>
      </c>
      <c r="F27" s="96">
        <f t="shared" si="7"/>
        <v>246.28567415883074</v>
      </c>
      <c r="G27" s="97">
        <f t="shared" si="10"/>
        <v>888.11868117379697</v>
      </c>
      <c r="H27" s="419">
        <v>90</v>
      </c>
      <c r="I27" s="97">
        <f t="shared" si="11"/>
        <v>43.562221311574739</v>
      </c>
      <c r="J27" s="333">
        <f t="shared" si="8"/>
        <v>931.68090248537169</v>
      </c>
      <c r="K27" s="429"/>
    </row>
    <row r="28" spans="2:19" ht="18">
      <c r="B28" s="93" t="s">
        <v>31</v>
      </c>
      <c r="C28" s="94">
        <f>'2019-20 CC'!N57</f>
        <v>756.76318704885443</v>
      </c>
      <c r="D28" s="420">
        <v>8065364.6441688659</v>
      </c>
      <c r="E28" s="95">
        <f t="shared" si="6"/>
        <v>1.7394526576467388E-2</v>
      </c>
      <c r="F28" s="96">
        <f t="shared" si="7"/>
        <v>131.47817655782384</v>
      </c>
      <c r="G28" s="97">
        <f t="shared" si="10"/>
        <v>888.24136360667831</v>
      </c>
      <c r="H28" s="419">
        <v>89</v>
      </c>
      <c r="I28" s="97">
        <f t="shared" si="11"/>
        <v>43.084147341741939</v>
      </c>
      <c r="J28" s="333">
        <f t="shared" si="8"/>
        <v>931.32551094842029</v>
      </c>
      <c r="K28" s="429"/>
    </row>
    <row r="29" spans="2:19" ht="18">
      <c r="B29" s="98" t="s">
        <v>32</v>
      </c>
      <c r="C29" s="94">
        <f>'2019-20 CC'!O57</f>
        <v>608.81133113969577</v>
      </c>
      <c r="D29" s="420">
        <v>10656983.595742576</v>
      </c>
      <c r="E29" s="95">
        <f t="shared" si="6"/>
        <v>2.2983856596631769E-2</v>
      </c>
      <c r="F29" s="96">
        <f t="shared" si="7"/>
        <v>173.72565687874911</v>
      </c>
      <c r="G29" s="97">
        <f t="shared" si="10"/>
        <v>782.53698801844484</v>
      </c>
      <c r="H29" s="419">
        <v>92</v>
      </c>
      <c r="I29" s="97">
        <f t="shared" si="11"/>
        <v>39.23640457924482</v>
      </c>
      <c r="J29" s="333">
        <f t="shared" si="8"/>
        <v>821.77339259768962</v>
      </c>
      <c r="K29" s="429"/>
    </row>
    <row r="30" spans="2:19" ht="18">
      <c r="B30" s="99" t="s">
        <v>103</v>
      </c>
      <c r="C30" s="100">
        <f t="shared" ref="C30:D30" si="12">SUM(C17:C29)</f>
        <v>7445.6821877697021</v>
      </c>
      <c r="D30" s="201">
        <f t="shared" si="12"/>
        <v>101187553.23546198</v>
      </c>
      <c r="E30" s="101">
        <f>SUM(E17:E29)</f>
        <v>0.21823062708447835</v>
      </c>
      <c r="F30" s="102">
        <f>SUM(F17:F29)</f>
        <v>1649.5168633652324</v>
      </c>
      <c r="G30" s="103">
        <f>SUM(G17:G29)</f>
        <v>9095.1990511349341</v>
      </c>
      <c r="H30" s="199" t="s">
        <v>147</v>
      </c>
      <c r="I30" s="103">
        <f>SUM(I17:I29)</f>
        <v>440.07467131426984</v>
      </c>
      <c r="J30" s="334">
        <f>SUM(J17:J29)</f>
        <v>9535.2737224492048</v>
      </c>
      <c r="K30" s="429"/>
    </row>
    <row r="31" spans="2:19" ht="18">
      <c r="B31" s="105"/>
      <c r="C31" s="106"/>
      <c r="D31" s="107"/>
      <c r="E31" s="108"/>
      <c r="F31" s="109"/>
      <c r="G31" s="110"/>
      <c r="H31" s="378"/>
      <c r="I31" s="110"/>
      <c r="J31" s="335"/>
      <c r="K31" s="429"/>
      <c r="L31" s="85" t="s">
        <v>14</v>
      </c>
    </row>
    <row r="32" spans="2:19" ht="18">
      <c r="B32" s="89" t="s">
        <v>62</v>
      </c>
      <c r="C32" s="106"/>
      <c r="D32" s="112" t="s">
        <v>14</v>
      </c>
      <c r="E32" s="108"/>
      <c r="F32" s="109"/>
      <c r="G32" s="110"/>
      <c r="H32" s="378"/>
      <c r="I32" s="110"/>
      <c r="J32" s="335"/>
      <c r="K32" s="429"/>
    </row>
    <row r="33" spans="2:12" ht="18">
      <c r="B33" s="93" t="s">
        <v>63</v>
      </c>
      <c r="C33" s="94">
        <f>'2019-20 Univ'!F48</f>
        <v>2396.3634981409141</v>
      </c>
      <c r="D33" s="112">
        <v>24124495.193518892</v>
      </c>
      <c r="E33" s="95">
        <f t="shared" si="6"/>
        <v>5.2029163131627677E-2</v>
      </c>
      <c r="F33" s="96">
        <f>$C$38*E33*$L$7</f>
        <v>393.26735719445048</v>
      </c>
      <c r="G33" s="97">
        <f>C33+F33</f>
        <v>2789.6308553353647</v>
      </c>
      <c r="H33" s="419">
        <v>87</v>
      </c>
      <c r="I33" s="97">
        <f>G33*$L$9*H33/100</f>
        <v>132.27034700572634</v>
      </c>
      <c r="J33" s="333">
        <f>G33+I33</f>
        <v>2921.901202341091</v>
      </c>
      <c r="K33" s="429"/>
    </row>
    <row r="34" spans="2:12" ht="18">
      <c r="B34" s="93" t="s">
        <v>64</v>
      </c>
      <c r="C34" s="94">
        <f>'2019-20 Univ'!K48</f>
        <v>6658.8690281472836</v>
      </c>
      <c r="D34" s="420">
        <v>119425894.25261691</v>
      </c>
      <c r="E34" s="95">
        <f t="shared" si="6"/>
        <v>0.2575651546018351</v>
      </c>
      <c r="F34" s="96">
        <f>$C$38*E34*$L$7</f>
        <v>1946.830614964668</v>
      </c>
      <c r="G34" s="97">
        <f t="shared" ref="G34:G35" si="13">C34+F34</f>
        <v>8605.6996431119514</v>
      </c>
      <c r="H34" s="419">
        <v>93</v>
      </c>
      <c r="I34" s="97">
        <f>G34*$L$9*H34/100</f>
        <v>436.17988641112925</v>
      </c>
      <c r="J34" s="333">
        <f>G34+I34</f>
        <v>9041.8795295230811</v>
      </c>
      <c r="K34" s="429"/>
    </row>
    <row r="35" spans="2:12" ht="18">
      <c r="B35" s="98" t="s">
        <v>68</v>
      </c>
      <c r="C35" s="94">
        <f>'2019-20 Univ'!C48</f>
        <v>2063.9421526302222</v>
      </c>
      <c r="D35" s="420">
        <v>17778636.685086414</v>
      </c>
      <c r="E35" s="95">
        <f t="shared" si="6"/>
        <v>3.834308576930584E-2</v>
      </c>
      <c r="F35" s="96">
        <f>$C$38*E35*$L$7</f>
        <v>289.81984524768808</v>
      </c>
      <c r="G35" s="97">
        <f t="shared" si="13"/>
        <v>2353.7619978779103</v>
      </c>
      <c r="H35" s="419">
        <v>92</v>
      </c>
      <c r="I35" s="97">
        <f>G35*$L$9*H35/100</f>
        <v>118.01762657359842</v>
      </c>
      <c r="J35" s="333">
        <f>G35+I35</f>
        <v>2471.7796244515089</v>
      </c>
      <c r="K35" s="429"/>
      <c r="L35" s="85" t="s">
        <v>14</v>
      </c>
    </row>
    <row r="36" spans="2:12" ht="18">
      <c r="B36" s="99" t="s">
        <v>87</v>
      </c>
      <c r="C36" s="100">
        <f t="shared" ref="C36:D36" si="14">SUM(C33:C35)</f>
        <v>11119.174678918418</v>
      </c>
      <c r="D36" s="201">
        <f t="shared" si="14"/>
        <v>161329026.13122225</v>
      </c>
      <c r="E36" s="101">
        <f>SUM(E33:E35)</f>
        <v>0.34793740350276864</v>
      </c>
      <c r="F36" s="102">
        <f>SUM(F33:F35)</f>
        <v>2629.9178174068065</v>
      </c>
      <c r="G36" s="103">
        <f>SUM(G33:G35)</f>
        <v>13749.092496325226</v>
      </c>
      <c r="H36" s="199" t="s">
        <v>147</v>
      </c>
      <c r="I36" s="103">
        <f>SUM(I33:I35)</f>
        <v>686.46785999045392</v>
      </c>
      <c r="J36" s="334">
        <f>SUM(J33:J35)</f>
        <v>14435.56035631568</v>
      </c>
      <c r="K36" s="429"/>
    </row>
    <row r="37" spans="2:12" ht="18">
      <c r="B37" s="114"/>
      <c r="C37" s="94"/>
      <c r="D37" s="421"/>
      <c r="E37" s="95"/>
      <c r="F37" s="96"/>
      <c r="G37" s="97"/>
      <c r="H37" s="202"/>
      <c r="I37" s="97"/>
      <c r="J37" s="333"/>
      <c r="K37" s="429"/>
    </row>
    <row r="38" spans="2:12" ht="18.75" thickBot="1">
      <c r="B38" s="115" t="s">
        <v>110</v>
      </c>
      <c r="C38" s="116">
        <f>SUM(C14,C30,C36)</f>
        <v>34627.025169359127</v>
      </c>
      <c r="D38" s="203">
        <f>SUM(D14,D30,D36)</f>
        <v>463672558.64728689</v>
      </c>
      <c r="E38" s="117">
        <f>SUM(E14,E30,E36)</f>
        <v>0.99999999999999978</v>
      </c>
      <c r="F38" s="118">
        <f>SUM(F14,F30,F36)</f>
        <v>7558.5947096540867</v>
      </c>
      <c r="G38" s="119">
        <f>SUM(G36,G30,G14)</f>
        <v>42185.619879013218</v>
      </c>
      <c r="H38" s="200" t="s">
        <v>147</v>
      </c>
      <c r="I38" s="119">
        <f>SUM(I36,I30,I14)</f>
        <v>2084.5637157590463</v>
      </c>
      <c r="J38" s="336">
        <f>SUM(J36,J30,J14)</f>
        <v>44270.183594772257</v>
      </c>
      <c r="K38" s="429"/>
    </row>
    <row r="39" spans="2:12">
      <c r="G39" s="85"/>
      <c r="H39" s="350"/>
    </row>
    <row r="40" spans="2:12" ht="18">
      <c r="C40" s="193"/>
      <c r="D40" s="194"/>
      <c r="E40" s="193"/>
      <c r="F40" s="120"/>
      <c r="G40" s="121"/>
      <c r="H40" s="350"/>
      <c r="I40" s="85" t="s">
        <v>14</v>
      </c>
    </row>
    <row r="41" spans="2:12" ht="18">
      <c r="C41" s="193"/>
      <c r="D41" s="195"/>
      <c r="E41" s="193"/>
      <c r="G41" s="85"/>
      <c r="H41" s="350"/>
    </row>
    <row r="42" spans="2:12" ht="18">
      <c r="C42" s="193"/>
      <c r="D42" s="195"/>
      <c r="E42" s="193"/>
      <c r="G42" s="85"/>
      <c r="H42" s="350"/>
    </row>
    <row r="43" spans="2:12">
      <c r="C43" s="193"/>
      <c r="D43" s="196"/>
      <c r="E43" s="193"/>
      <c r="G43" s="85"/>
      <c r="H43" s="350"/>
    </row>
    <row r="44" spans="2:12">
      <c r="C44" s="193"/>
      <c r="D44" s="193"/>
      <c r="E44" s="193"/>
      <c r="G44" s="85"/>
      <c r="H44" s="350"/>
    </row>
    <row r="45" spans="2:12">
      <c r="C45" s="193"/>
      <c r="D45" s="193"/>
      <c r="E45" s="193"/>
      <c r="G45" s="85"/>
      <c r="H45" s="350"/>
    </row>
    <row r="46" spans="2:12">
      <c r="G46" s="85"/>
      <c r="H46" s="350"/>
    </row>
  </sheetData>
  <mergeCells count="13">
    <mergeCell ref="B2:J2"/>
    <mergeCell ref="D4:G4"/>
    <mergeCell ref="H4:I4"/>
    <mergeCell ref="J5:J6"/>
    <mergeCell ref="M13:S13"/>
    <mergeCell ref="B4:B6"/>
    <mergeCell ref="C5:C6"/>
    <mergeCell ref="D5:D6"/>
    <mergeCell ref="E5:E6"/>
    <mergeCell ref="F5:F6"/>
    <mergeCell ref="G5:G6"/>
    <mergeCell ref="H5:H6"/>
    <mergeCell ref="I5:I6"/>
  </mergeCell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Tabs Flow Chart</vt:lpstr>
      <vt:lpstr>2020-21 CC</vt:lpstr>
      <vt:lpstr>2020-21 Univ</vt:lpstr>
      <vt:lpstr>20-21 Point Calculation</vt:lpstr>
      <vt:lpstr>CC Data</vt:lpstr>
      <vt:lpstr>Univ Data</vt:lpstr>
      <vt:lpstr>2019-20 CC</vt:lpstr>
      <vt:lpstr>2019-20 Univ</vt:lpstr>
      <vt:lpstr>19-20 Point Calculation</vt:lpstr>
      <vt:lpstr>20-21 Recommendation</vt:lpstr>
      <vt:lpstr>Scales</vt:lpstr>
      <vt:lpstr>'19-20 Point Calculation'!Print_Area</vt:lpstr>
      <vt:lpstr>'2019-20 CC'!Print_Area</vt:lpstr>
      <vt:lpstr>'2019-20 Univ'!Print_Area</vt:lpstr>
      <vt:lpstr>'2020-21 CC'!Print_Area</vt:lpstr>
      <vt:lpstr>'2020-21 Univ'!Print_Area</vt:lpstr>
      <vt:lpstr>'20-21 Point Calculation'!Print_Area</vt:lpstr>
      <vt:lpstr>'20-21 Recommendation'!Print_Area</vt:lpstr>
      <vt:lpstr>'CC Data'!Print_Area</vt:lpstr>
      <vt:lpstr>Scales!Print_Area</vt:lpstr>
      <vt:lpstr>'Tabs Flow Chart'!Print_Area</vt:lpstr>
      <vt:lpstr>'Univ Data'!Print_Area</vt:lpstr>
      <vt:lpstr>'2019-20 Univ'!Print_Titles</vt:lpstr>
      <vt:lpstr>'2020-21 Univ'!Print_Titles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THEC</dc:creator>
  <cp:lastModifiedBy>Crystal Collins</cp:lastModifiedBy>
  <cp:lastPrinted>2018-10-08T16:56:36Z</cp:lastPrinted>
  <dcterms:created xsi:type="dcterms:W3CDTF">2014-08-21T16:12:05Z</dcterms:created>
  <dcterms:modified xsi:type="dcterms:W3CDTF">2019-11-19T17:11:04Z</dcterms:modified>
</cp:coreProperties>
</file>